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\\SERVERNT\Ingenieria\AGUAS ANDINAS\2305 Estudio de Gastos Eficientes O&amp;M\Proyecto\Análisis Tasas y PU\8vo PT\"/>
    </mc:Choice>
  </mc:AlternateContent>
  <xr:revisionPtr revIDLastSave="0" documentId="8_{8BF45096-FF7B-4594-A629-77595156B088}" xr6:coauthVersionLast="47" xr6:coauthVersionMax="47" xr10:uidLastSave="{00000000-0000-0000-0000-000000000000}"/>
  <bookViews>
    <workbookView xWindow="-108" yWindow="-108" windowWidth="23256" windowHeight="13896" tabRatio="754" firstSheet="8" activeTab="8" xr2:uid="{9AE6FAFF-7C7B-4DA2-9615-77DF7A46EEF7}"/>
  </bookViews>
  <sheets>
    <sheet name="Datos Redes y Conexiones" sheetId="12" r:id="rId1"/>
    <sheet name="Rep Roturas AP" sheetId="22" r:id="rId2"/>
    <sheet name="Rep Arranques" sheetId="23" r:id="rId3"/>
    <sheet name="Detección Fugas" sheetId="18" r:id="rId4"/>
    <sheet name="Desobs. Colectores" sheetId="13" r:id="rId5"/>
    <sheet name="Desobs. UD" sheetId="14" r:id="rId6"/>
    <sheet name="Limpieza Colectores" sheetId="15" r:id="rId7"/>
    <sheet name="Limpieza Cámaras" sheetId="27" r:id="rId8"/>
    <sheet name="ITV" sheetId="16" r:id="rId9"/>
    <sheet name="Reparación Cámaras" sheetId="26" r:id="rId10"/>
    <sheet name="Reparación UD" sheetId="29" r:id="rId11"/>
    <sheet name="Rep. Colectores AS" sheetId="28" r:id="rId12"/>
    <sheet name="Verif Medidores" sheetId="17" r:id="rId13"/>
    <sheet name="Mantención Grifos" sheetId="24" r:id="rId14"/>
    <sheet name="Materiales Roturas AP" sheetId="25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calcPr calcId="191028"/>
  <pivotCaches>
    <pivotCache cacheId="6022" r:id="rId42"/>
    <pivotCache cacheId="6023" r:id="rId43"/>
    <pivotCache cacheId="6024" r:id="rId4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5" i="16" l="1"/>
  <c r="C20" i="24" a="1"/>
  <c r="C12" i="24" a="1"/>
  <c r="C12" i="24" s="1"/>
  <c r="C20" i="24" l="1"/>
  <c r="AC16" i="16"/>
  <c r="AE11" i="16" l="1"/>
  <c r="C16" i="18" l="1"/>
  <c r="E16" i="18"/>
  <c r="D16" i="18"/>
  <c r="F16" i="18" l="1"/>
  <c r="D17" i="18" s="1"/>
  <c r="D18" i="18" l="1"/>
  <c r="C17" i="18"/>
  <c r="C18" i="18" s="1"/>
  <c r="F17" i="18"/>
  <c r="F18" i="18" s="1"/>
  <c r="E17" i="18"/>
  <c r="E18" i="18" s="1"/>
  <c r="C18" i="17" a="1"/>
  <c r="C17" i="17" a="1"/>
  <c r="C17" i="17" s="1"/>
  <c r="C25" i="14"/>
  <c r="D25" i="14"/>
  <c r="E25" i="14"/>
  <c r="F25" i="14"/>
  <c r="G25" i="14"/>
  <c r="C23" i="14"/>
  <c r="D23" i="14"/>
  <c r="E23" i="14"/>
  <c r="F23" i="14"/>
  <c r="G23" i="14"/>
  <c r="C24" i="14"/>
  <c r="D24" i="14"/>
  <c r="E24" i="14"/>
  <c r="F24" i="14"/>
  <c r="G24" i="14"/>
  <c r="C18" i="14"/>
  <c r="D18" i="14"/>
  <c r="E18" i="14"/>
  <c r="F18" i="14"/>
  <c r="G18" i="14"/>
  <c r="C17" i="14"/>
  <c r="D17" i="14"/>
  <c r="E17" i="14"/>
  <c r="F17" i="14"/>
  <c r="G17" i="14"/>
  <c r="C12" i="18" a="1"/>
  <c r="C12" i="18" s="1"/>
  <c r="C11" i="18" a="1"/>
  <c r="C11" i="18" s="1"/>
  <c r="C10" i="18" a="1"/>
  <c r="C10" i="18" s="1"/>
  <c r="C48" i="23" a="1"/>
  <c r="C43" i="23" a="1"/>
  <c r="C48" i="23" l="1"/>
  <c r="C43" i="23"/>
  <c r="W11" i="14"/>
  <c r="C18" i="17"/>
  <c r="AE12" i="17"/>
  <c r="H18" i="14"/>
  <c r="H17" i="14"/>
  <c r="H17" i="17"/>
  <c r="H18" i="17"/>
  <c r="S11" i="14"/>
  <c r="AA11" i="14"/>
  <c r="C42" i="23" a="1"/>
  <c r="C42" i="23" l="1"/>
  <c r="H43" i="23"/>
  <c r="H48" i="23"/>
  <c r="C47" i="23" a="1"/>
  <c r="H42" i="23"/>
  <c r="C47" i="23" l="1"/>
  <c r="H47" i="23" l="1"/>
  <c r="AA19" i="23" s="1"/>
  <c r="C12" i="29" l="1"/>
  <c r="D12" i="29"/>
  <c r="E12" i="29"/>
  <c r="F12" i="29"/>
  <c r="G12" i="29"/>
  <c r="C11" i="29"/>
  <c r="D11" i="29"/>
  <c r="E11" i="29"/>
  <c r="F11" i="29"/>
  <c r="G11" i="29"/>
  <c r="C10" i="29"/>
  <c r="D10" i="29"/>
  <c r="E10" i="29"/>
  <c r="F10" i="29"/>
  <c r="G10" i="29"/>
  <c r="C9" i="29"/>
  <c r="D9" i="29"/>
  <c r="E9" i="29"/>
  <c r="F9" i="29"/>
  <c r="G9" i="29"/>
  <c r="W11" i="29" l="1"/>
  <c r="F1" i="29"/>
  <c r="E1" i="29"/>
  <c r="H10" i="29"/>
  <c r="D1" i="29"/>
  <c r="H12" i="29"/>
  <c r="G1" i="29" l="1"/>
  <c r="S11" i="29"/>
  <c r="O11" i="29"/>
  <c r="H9" i="29"/>
  <c r="W9" i="29" s="1"/>
  <c r="W10" i="29" l="1"/>
  <c r="H11" i="29"/>
  <c r="H1" i="29" s="1"/>
  <c r="C1" i="29"/>
  <c r="W12" i="29" l="1"/>
  <c r="C12" i="27" a="1"/>
  <c r="C11" i="27" a="1"/>
  <c r="C10" i="27" a="1"/>
  <c r="C9" i="27" a="1"/>
  <c r="C12" i="26" a="1"/>
  <c r="C11" i="26" a="1"/>
  <c r="C10" i="26" a="1"/>
  <c r="C14" i="25" a="1"/>
  <c r="C14" i="25" s="1"/>
  <c r="C13" i="25" a="1"/>
  <c r="C13" i="25" s="1"/>
  <c r="C12" i="25" a="1"/>
  <c r="C12" i="25" s="1"/>
  <c r="D16" i="16"/>
  <c r="E16" i="16"/>
  <c r="D17" i="16"/>
  <c r="E17" i="16"/>
  <c r="D18" i="16"/>
  <c r="E18" i="16"/>
  <c r="D19" i="16"/>
  <c r="E19" i="16"/>
  <c r="H12" i="16"/>
  <c r="G12" i="16"/>
  <c r="F12" i="16"/>
  <c r="F19" i="16" s="1"/>
  <c r="C12" i="16"/>
  <c r="C19" i="16" s="1"/>
  <c r="H11" i="16"/>
  <c r="G11" i="16"/>
  <c r="F11" i="16"/>
  <c r="F18" i="16" s="1"/>
  <c r="C11" i="16"/>
  <c r="C18" i="16" s="1"/>
  <c r="H10" i="16"/>
  <c r="G10" i="16"/>
  <c r="F10" i="16"/>
  <c r="F17" i="16" s="1"/>
  <c r="C10" i="16"/>
  <c r="C17" i="16" s="1"/>
  <c r="H9" i="16"/>
  <c r="G9" i="16"/>
  <c r="G16" i="16" s="1"/>
  <c r="F9" i="16"/>
  <c r="F16" i="16" s="1"/>
  <c r="C9" i="16"/>
  <c r="C16" i="16" s="1"/>
  <c r="C10" i="26" l="1"/>
  <c r="X12" i="29"/>
  <c r="C11" i="26"/>
  <c r="C12" i="26"/>
  <c r="AA11" i="16"/>
  <c r="G19" i="16"/>
  <c r="G17" i="16"/>
  <c r="G18" i="16" s="1"/>
  <c r="S11" i="16" s="1"/>
  <c r="C9" i="27"/>
  <c r="C11" i="27"/>
  <c r="C12" i="27"/>
  <c r="O9" i="16"/>
  <c r="S11" i="26"/>
  <c r="C10" i="27"/>
  <c r="W11" i="26"/>
  <c r="W11" i="27"/>
  <c r="W9" i="27"/>
  <c r="S11" i="27"/>
  <c r="S9" i="16"/>
  <c r="R9" i="25"/>
  <c r="S10" i="25"/>
  <c r="Q13" i="25"/>
  <c r="Q21" i="25"/>
  <c r="Q29" i="25"/>
  <c r="Q37" i="25"/>
  <c r="H11" i="26" l="1"/>
  <c r="O11" i="26" s="1"/>
  <c r="H12" i="26"/>
  <c r="H10" i="26"/>
  <c r="W11" i="16"/>
  <c r="H11" i="27"/>
  <c r="O11" i="27" s="1"/>
  <c r="H9" i="27"/>
  <c r="H12" i="27"/>
  <c r="O11" i="16"/>
  <c r="H10" i="27"/>
  <c r="S37" i="25"/>
  <c r="S13" i="25"/>
  <c r="S21" i="25"/>
  <c r="S29" i="25"/>
  <c r="C14" i="24" a="1"/>
  <c r="C22" i="24" a="1"/>
  <c r="C22" i="24" l="1"/>
  <c r="C14" i="24"/>
  <c r="S9" i="27"/>
  <c r="O9" i="27"/>
  <c r="C13" i="24" a="1"/>
  <c r="C21" i="24" a="1"/>
  <c r="C21" i="24" l="1"/>
  <c r="C13" i="24"/>
  <c r="C11" i="24" a="1"/>
  <c r="C19" i="24" a="1"/>
  <c r="C19" i="24" l="1"/>
  <c r="C11" i="24"/>
  <c r="C14" i="17" a="1"/>
  <c r="C13" i="17" a="1"/>
  <c r="C12" i="17" a="1"/>
  <c r="H19" i="24" l="1"/>
  <c r="S11" i="24" s="1"/>
  <c r="C14" i="17"/>
  <c r="C12" i="17"/>
  <c r="C13" i="17"/>
  <c r="C11" i="17" a="1"/>
  <c r="C11" i="17" l="1"/>
  <c r="AA11" i="17" s="1"/>
  <c r="AE10" i="15"/>
  <c r="C10" i="15" a="1"/>
  <c r="C22" i="15" a="1"/>
  <c r="C12" i="15" a="1"/>
  <c r="C22" i="15" l="1"/>
  <c r="C12" i="15"/>
  <c r="C10" i="15"/>
  <c r="F11" i="15"/>
  <c r="D11" i="15"/>
  <c r="H10" i="15"/>
  <c r="H12" i="15"/>
  <c r="G11" i="15"/>
  <c r="E11" i="15"/>
  <c r="C21" i="15" a="1"/>
  <c r="H11" i="15" l="1"/>
  <c r="C21" i="15"/>
  <c r="C11" i="15"/>
  <c r="C9" i="15" a="1"/>
  <c r="W9" i="15" l="1"/>
  <c r="C9" i="15"/>
  <c r="H9" i="15"/>
  <c r="C12" i="13" l="1" a="1"/>
  <c r="C12" i="13" l="1"/>
  <c r="C12" i="14" a="1"/>
  <c r="C12" i="14" s="1"/>
  <c r="C10" i="14" a="1"/>
  <c r="C10" i="14" l="1"/>
  <c r="C11" i="14" s="1"/>
  <c r="G11" i="14"/>
  <c r="F11" i="14"/>
  <c r="D11" i="14"/>
  <c r="E11" i="14"/>
  <c r="C9" i="14" a="1"/>
  <c r="C9" i="14" l="1"/>
  <c r="H11" i="14"/>
  <c r="C33" i="13" a="1"/>
  <c r="C33" i="13" s="1"/>
  <c r="C18" i="13" a="1"/>
  <c r="C26" i="13" a="1"/>
  <c r="C10" i="13" a="1"/>
  <c r="C10" i="13" l="1"/>
  <c r="C26" i="13"/>
  <c r="C18" i="13"/>
  <c r="C11" i="13"/>
  <c r="G11" i="13"/>
  <c r="F11" i="13"/>
  <c r="D11" i="13"/>
  <c r="E11" i="13"/>
  <c r="AE11" i="13" l="1"/>
  <c r="C38" i="23" a="1"/>
  <c r="C38" i="23" s="1"/>
  <c r="C37" i="23" a="1"/>
  <c r="C37" i="23" s="1"/>
  <c r="C36" i="23" a="1"/>
  <c r="C36" i="23" s="1"/>
  <c r="C30" i="23" a="1"/>
  <c r="C29" i="23" a="1"/>
  <c r="C28" i="23" a="1"/>
  <c r="C22" i="23" a="1"/>
  <c r="C22" i="23" s="1"/>
  <c r="C21" i="23" a="1"/>
  <c r="C21" i="23" s="1"/>
  <c r="C20" i="23" a="1"/>
  <c r="C20" i="23" s="1"/>
  <c r="C14" i="23" a="1"/>
  <c r="C13" i="23" a="1"/>
  <c r="C12" i="23" a="1"/>
  <c r="C14" i="23" l="1"/>
  <c r="C28" i="23"/>
  <c r="C30" i="23"/>
  <c r="C29" i="23"/>
  <c r="W21" i="23"/>
  <c r="C13" i="23"/>
  <c r="C12" i="23"/>
  <c r="C35" i="23" a="1"/>
  <c r="C35" i="23" s="1"/>
  <c r="C19" i="23" l="1" a="1"/>
  <c r="C19" i="23" s="1"/>
  <c r="C11" i="23" a="1"/>
  <c r="C11" i="23" l="1"/>
  <c r="C46" i="22" a="1"/>
  <c r="C45" i="22" a="1"/>
  <c r="C44" i="22" a="1"/>
  <c r="C45" i="22" l="1"/>
  <c r="C44" i="22"/>
  <c r="C46" i="22"/>
  <c r="C27" i="23" a="1"/>
  <c r="C38" i="22" a="1"/>
  <c r="C38" i="22" s="1"/>
  <c r="C37" i="22" a="1"/>
  <c r="C37" i="22" s="1"/>
  <c r="C36" i="22" a="1"/>
  <c r="C36" i="22" s="1"/>
  <c r="C30" i="22" a="1"/>
  <c r="C29" i="22" a="1"/>
  <c r="C28" i="22" a="1"/>
  <c r="C22" i="22" a="1"/>
  <c r="C22" i="22" s="1"/>
  <c r="C21" i="22" a="1"/>
  <c r="C21" i="22" s="1"/>
  <c r="C20" i="22" a="1"/>
  <c r="C20" i="22" s="1"/>
  <c r="C14" i="22" a="1"/>
  <c r="C13" i="22" a="1"/>
  <c r="C12" i="22" a="1"/>
  <c r="C27" i="23" l="1"/>
  <c r="C29" i="22"/>
  <c r="C14" i="22"/>
  <c r="C30" i="22"/>
  <c r="C13" i="22"/>
  <c r="C28" i="22"/>
  <c r="C12" i="22"/>
  <c r="N38" i="25"/>
  <c r="R38" i="25" s="1"/>
  <c r="M38" i="25"/>
  <c r="Q38" i="25" s="1"/>
  <c r="N37" i="25"/>
  <c r="R37" i="25" s="1"/>
  <c r="N36" i="25"/>
  <c r="R36" i="25" s="1"/>
  <c r="M36" i="25"/>
  <c r="Q36" i="25" s="1"/>
  <c r="N35" i="25"/>
  <c r="R35" i="25" s="1"/>
  <c r="M35" i="25"/>
  <c r="Q35" i="25" s="1"/>
  <c r="O34" i="25"/>
  <c r="S34" i="25" s="1"/>
  <c r="N34" i="25"/>
  <c r="R34" i="25" s="1"/>
  <c r="M34" i="25"/>
  <c r="Q34" i="25" s="1"/>
  <c r="O33" i="25"/>
  <c r="S33" i="25" s="1"/>
  <c r="N33" i="25"/>
  <c r="R33" i="25" s="1"/>
  <c r="M33" i="25"/>
  <c r="Q33" i="25" s="1"/>
  <c r="M32" i="25"/>
  <c r="Q32" i="25" s="1"/>
  <c r="N30" i="25"/>
  <c r="R30" i="25" s="1"/>
  <c r="M30" i="25"/>
  <c r="Q30" i="25" s="1"/>
  <c r="N29" i="25"/>
  <c r="R29" i="25" s="1"/>
  <c r="N28" i="25"/>
  <c r="R28" i="25" s="1"/>
  <c r="M28" i="25"/>
  <c r="Q28" i="25" s="1"/>
  <c r="N27" i="25"/>
  <c r="R27" i="25" s="1"/>
  <c r="M27" i="25"/>
  <c r="Q27" i="25" s="1"/>
  <c r="O26" i="25"/>
  <c r="S26" i="25" s="1"/>
  <c r="N26" i="25"/>
  <c r="R26" i="25" s="1"/>
  <c r="M26" i="25"/>
  <c r="Q26" i="25" s="1"/>
  <c r="O25" i="25"/>
  <c r="S25" i="25" s="1"/>
  <c r="N25" i="25"/>
  <c r="R25" i="25" s="1"/>
  <c r="M25" i="25"/>
  <c r="Q25" i="25" s="1"/>
  <c r="M24" i="25"/>
  <c r="Q24" i="25" s="1"/>
  <c r="N22" i="25"/>
  <c r="R22" i="25" s="1"/>
  <c r="M22" i="25"/>
  <c r="Q22" i="25" s="1"/>
  <c r="N21" i="25"/>
  <c r="R21" i="25" s="1"/>
  <c r="N20" i="25"/>
  <c r="R20" i="25" s="1"/>
  <c r="M20" i="25"/>
  <c r="Q20" i="25" s="1"/>
  <c r="N19" i="25"/>
  <c r="R19" i="25" s="1"/>
  <c r="M19" i="25"/>
  <c r="Q19" i="25" s="1"/>
  <c r="O18" i="25"/>
  <c r="S18" i="25" s="1"/>
  <c r="N18" i="25"/>
  <c r="R18" i="25" s="1"/>
  <c r="M18" i="25"/>
  <c r="Q18" i="25" s="1"/>
  <c r="O17" i="25"/>
  <c r="S17" i="25" s="1"/>
  <c r="N17" i="25"/>
  <c r="R17" i="25" s="1"/>
  <c r="M17" i="25"/>
  <c r="Q17" i="25" s="1"/>
  <c r="M16" i="25"/>
  <c r="Q16" i="25" s="1"/>
  <c r="N14" i="25"/>
  <c r="R14" i="25" s="1"/>
  <c r="M14" i="25"/>
  <c r="Q14" i="25" s="1"/>
  <c r="K14" i="25"/>
  <c r="J14" i="25"/>
  <c r="I14" i="25"/>
  <c r="H14" i="25"/>
  <c r="N13" i="25"/>
  <c r="R13" i="25" s="1"/>
  <c r="K13" i="25"/>
  <c r="J13" i="25"/>
  <c r="H13" i="25"/>
  <c r="O13" i="25" s="1"/>
  <c r="N12" i="25"/>
  <c r="R12" i="25" s="1"/>
  <c r="M12" i="25"/>
  <c r="Q12" i="25" s="1"/>
  <c r="K12" i="25"/>
  <c r="J12" i="25"/>
  <c r="I12" i="25"/>
  <c r="H12" i="25"/>
  <c r="N11" i="25"/>
  <c r="R11" i="25" s="1"/>
  <c r="M11" i="25"/>
  <c r="Q11" i="25" s="1"/>
  <c r="N10" i="25"/>
  <c r="R10" i="25" s="1"/>
  <c r="M10" i="25"/>
  <c r="Q10" i="25" s="1"/>
  <c r="O9" i="25"/>
  <c r="S9" i="25" s="1"/>
  <c r="M9" i="25"/>
  <c r="Q9" i="25" s="1"/>
  <c r="M8" i="25"/>
  <c r="Q8" i="25" s="1"/>
  <c r="M6" i="25"/>
  <c r="Q6" i="25" s="1"/>
  <c r="M5" i="25"/>
  <c r="Q5" i="25" s="1"/>
  <c r="M3" i="25"/>
  <c r="Q3" i="25" s="1"/>
  <c r="I13" i="25" l="1"/>
  <c r="O29" i="25"/>
  <c r="O37" i="25"/>
  <c r="O21" i="25"/>
  <c r="L10" i="12" l="1"/>
  <c r="S10" i="12"/>
  <c r="Q10" i="12"/>
  <c r="P10" i="12"/>
  <c r="J10" i="12"/>
  <c r="I10" i="12"/>
  <c r="Q5" i="12"/>
  <c r="Q6" i="12"/>
  <c r="Q9" i="12"/>
  <c r="Q8" i="12"/>
  <c r="Q7" i="12"/>
  <c r="J9" i="12"/>
  <c r="J8" i="12"/>
  <c r="J7" i="12"/>
  <c r="J6" i="12"/>
  <c r="J5" i="12"/>
  <c r="E10" i="12"/>
  <c r="C10" i="12"/>
  <c r="C9" i="12"/>
  <c r="C8" i="12"/>
  <c r="C7" i="12"/>
  <c r="C6" i="12"/>
  <c r="B10" i="12"/>
  <c r="Q11" i="12" l="1"/>
  <c r="J11" i="12"/>
  <c r="R10" i="12"/>
  <c r="T10" i="12" s="1"/>
  <c r="K10" i="12"/>
  <c r="M10" i="12" s="1"/>
  <c r="D10" i="12"/>
  <c r="F10" i="12" s="1"/>
  <c r="E9" i="12" l="1"/>
  <c r="E5" i="12"/>
  <c r="H22" i="24" l="1"/>
  <c r="H20" i="24"/>
  <c r="K22" i="24"/>
  <c r="J22" i="24"/>
  <c r="I22" i="24"/>
  <c r="K21" i="24"/>
  <c r="J21" i="24"/>
  <c r="K20" i="24"/>
  <c r="J20" i="24"/>
  <c r="I20" i="24"/>
  <c r="K19" i="24"/>
  <c r="J19" i="24"/>
  <c r="I19" i="24"/>
  <c r="H14" i="24"/>
  <c r="H12" i="24"/>
  <c r="K14" i="24"/>
  <c r="J14" i="24"/>
  <c r="I14" i="24"/>
  <c r="K13" i="24"/>
  <c r="J13" i="24"/>
  <c r="K12" i="24"/>
  <c r="J12" i="24"/>
  <c r="I12" i="24"/>
  <c r="K11" i="24"/>
  <c r="J11" i="24"/>
  <c r="I11" i="24"/>
  <c r="K14" i="17"/>
  <c r="J14" i="17"/>
  <c r="K13" i="17"/>
  <c r="J13" i="17"/>
  <c r="K12" i="17"/>
  <c r="J12" i="17"/>
  <c r="K11" i="17"/>
  <c r="J11" i="17"/>
  <c r="I21" i="24" l="1"/>
  <c r="I13" i="24"/>
  <c r="H21" i="24"/>
  <c r="O13" i="24" s="1"/>
  <c r="S13" i="24"/>
  <c r="H11" i="24"/>
  <c r="H12" i="17"/>
  <c r="I14" i="17"/>
  <c r="I12" i="17"/>
  <c r="I11" i="17"/>
  <c r="H36" i="23"/>
  <c r="H38" i="23"/>
  <c r="H27" i="23"/>
  <c r="S21" i="23"/>
  <c r="H28" i="23"/>
  <c r="H30" i="23"/>
  <c r="S13" i="23"/>
  <c r="H20" i="23"/>
  <c r="H22" i="23"/>
  <c r="K11" i="23"/>
  <c r="J11" i="23"/>
  <c r="I11" i="23"/>
  <c r="K13" i="23"/>
  <c r="J13" i="23"/>
  <c r="K12" i="23"/>
  <c r="J12" i="23"/>
  <c r="I12" i="23"/>
  <c r="H12" i="23"/>
  <c r="K14" i="23"/>
  <c r="J14" i="23"/>
  <c r="I14" i="23"/>
  <c r="H45" i="22"/>
  <c r="O37" i="22" s="1"/>
  <c r="H44" i="22"/>
  <c r="H46" i="22"/>
  <c r="S29" i="22"/>
  <c r="H38" i="22"/>
  <c r="H29" i="22"/>
  <c r="O21" i="22" s="1"/>
  <c r="H30" i="22"/>
  <c r="H20" i="22"/>
  <c r="H22" i="22"/>
  <c r="K11" i="22"/>
  <c r="J11" i="22"/>
  <c r="I11" i="22"/>
  <c r="K13" i="22"/>
  <c r="J13" i="22"/>
  <c r="K12" i="22"/>
  <c r="J12" i="22"/>
  <c r="I12" i="22"/>
  <c r="H12" i="22"/>
  <c r="K14" i="22"/>
  <c r="J14" i="22"/>
  <c r="I14" i="22"/>
  <c r="I13" i="17" l="1"/>
  <c r="S12" i="24"/>
  <c r="O11" i="24"/>
  <c r="H13" i="24"/>
  <c r="H13" i="17"/>
  <c r="O13" i="17" s="1"/>
  <c r="AA13" i="17"/>
  <c r="W13" i="17"/>
  <c r="S13" i="17"/>
  <c r="H21" i="23"/>
  <c r="O13" i="23" s="1"/>
  <c r="I13" i="23"/>
  <c r="S37" i="22"/>
  <c r="H37" i="22"/>
  <c r="O29" i="22" s="1"/>
  <c r="I13" i="22"/>
  <c r="S19" i="23"/>
  <c r="O19" i="23"/>
  <c r="H13" i="22"/>
  <c r="H21" i="22"/>
  <c r="O13" i="22" s="1"/>
  <c r="H28" i="22"/>
  <c r="H19" i="23"/>
  <c r="H11" i="23"/>
  <c r="H36" i="22"/>
  <c r="H13" i="23"/>
  <c r="H37" i="23"/>
  <c r="O29" i="23" s="1"/>
  <c r="S29" i="23"/>
  <c r="S13" i="22"/>
  <c r="H35" i="23"/>
  <c r="S21" i="22"/>
  <c r="O12" i="24" l="1"/>
  <c r="H14" i="23"/>
  <c r="H14" i="22"/>
  <c r="H14" i="17"/>
  <c r="H29" i="23"/>
  <c r="O21" i="23" s="1"/>
  <c r="S11" i="23"/>
  <c r="O11" i="23"/>
  <c r="S27" i="23"/>
  <c r="O27" i="23"/>
  <c r="E6" i="12" l="1"/>
  <c r="C5" i="12" l="1"/>
  <c r="C11" i="12" s="1"/>
  <c r="H12" i="18"/>
  <c r="J12" i="18"/>
  <c r="H10" i="18"/>
  <c r="J10" i="18"/>
  <c r="K10" i="18"/>
  <c r="J9" i="18"/>
  <c r="J11" i="18" l="1"/>
  <c r="H11" i="18"/>
  <c r="F1" i="18" l="1"/>
  <c r="E1" i="18"/>
  <c r="D1" i="18"/>
  <c r="C1" i="18" l="1"/>
  <c r="H1" i="18"/>
  <c r="S11" i="18"/>
  <c r="G1" i="18"/>
  <c r="K9" i="16" l="1"/>
  <c r="K11" i="16"/>
  <c r="K10" i="16"/>
  <c r="K12" i="16"/>
  <c r="J9" i="16"/>
  <c r="J10" i="16"/>
  <c r="J12" i="16"/>
  <c r="I9" i="16"/>
  <c r="I10" i="16"/>
  <c r="I12" i="16"/>
  <c r="K10" i="15"/>
  <c r="J9" i="15"/>
  <c r="J10" i="15"/>
  <c r="J12" i="15"/>
  <c r="I9" i="15"/>
  <c r="I10" i="15"/>
  <c r="I12" i="15"/>
  <c r="AA11" i="15"/>
  <c r="AE11" i="15" l="1"/>
  <c r="J11" i="15"/>
  <c r="I11" i="16"/>
  <c r="J11" i="16"/>
  <c r="H22" i="15"/>
  <c r="H21" i="15"/>
  <c r="O9" i="15" l="1"/>
  <c r="S9" i="15"/>
  <c r="W11" i="15" l="1"/>
  <c r="F1" i="15"/>
  <c r="E1" i="15"/>
  <c r="D1" i="15"/>
  <c r="C1" i="15"/>
  <c r="I11" i="15"/>
  <c r="K9" i="14"/>
  <c r="J9" i="14"/>
  <c r="K11" i="14"/>
  <c r="J11" i="14"/>
  <c r="K10" i="14"/>
  <c r="J10" i="14"/>
  <c r="K12" i="14"/>
  <c r="J12" i="14"/>
  <c r="I9" i="14"/>
  <c r="I10" i="14"/>
  <c r="I12" i="14"/>
  <c r="AA11" i="13"/>
  <c r="K9" i="13"/>
  <c r="J9" i="13"/>
  <c r="K11" i="13"/>
  <c r="J11" i="13"/>
  <c r="K10" i="13"/>
  <c r="J10" i="13"/>
  <c r="K12" i="13"/>
  <c r="J12" i="13"/>
  <c r="I9" i="13"/>
  <c r="I10" i="13"/>
  <c r="I12" i="13"/>
  <c r="I11" i="13" l="1"/>
  <c r="I11" i="14"/>
  <c r="G1" i="15"/>
  <c r="S11" i="15"/>
  <c r="O11" i="15" l="1"/>
  <c r="H1" i="15"/>
  <c r="C1" i="13" l="1"/>
  <c r="D1" i="13"/>
  <c r="E1" i="13"/>
  <c r="F1" i="13"/>
  <c r="W11" i="13"/>
  <c r="S11" i="13" l="1"/>
  <c r="G1" i="13"/>
  <c r="H11" i="13"/>
  <c r="O11" i="13" s="1"/>
  <c r="H18" i="13"/>
  <c r="H33" i="13"/>
  <c r="H26" i="13"/>
  <c r="H10" i="13"/>
  <c r="H12" i="13"/>
  <c r="H1" i="13" l="1"/>
  <c r="S9" i="12" l="1"/>
  <c r="P9" i="12"/>
  <c r="L9" i="12"/>
  <c r="I9" i="12"/>
  <c r="B9" i="12"/>
  <c r="S8" i="12"/>
  <c r="P8" i="12"/>
  <c r="L8" i="12"/>
  <c r="I8" i="12"/>
  <c r="E8" i="12"/>
  <c r="B8" i="12"/>
  <c r="S7" i="12"/>
  <c r="P7" i="12"/>
  <c r="L7" i="12"/>
  <c r="I7" i="12"/>
  <c r="E7" i="12"/>
  <c r="B7" i="12"/>
  <c r="S6" i="12"/>
  <c r="P6" i="12"/>
  <c r="L6" i="12"/>
  <c r="I6" i="12"/>
  <c r="B6" i="12"/>
  <c r="S5" i="12"/>
  <c r="P5" i="12"/>
  <c r="P11" i="12" s="1"/>
  <c r="L5" i="12"/>
  <c r="I5" i="12"/>
  <c r="I11" i="12" s="1"/>
  <c r="B5" i="12"/>
  <c r="D5" i="12" l="1"/>
  <c r="F5" i="12" s="1"/>
  <c r="B11" i="12"/>
  <c r="R5" i="12"/>
  <c r="T5" i="12" s="1"/>
  <c r="K8" i="12"/>
  <c r="M8" i="12" s="1"/>
  <c r="D9" i="12"/>
  <c r="F9" i="12" s="1"/>
  <c r="K9" i="12"/>
  <c r="M9" i="12" s="1"/>
  <c r="K7" i="12"/>
  <c r="M7" i="12" s="1"/>
  <c r="R9" i="12"/>
  <c r="T9" i="12" s="1"/>
  <c r="R8" i="12"/>
  <c r="T8" i="12" s="1"/>
  <c r="D6" i="12"/>
  <c r="F6" i="12" s="1"/>
  <c r="K6" i="12"/>
  <c r="M6" i="12" s="1"/>
  <c r="R7" i="12"/>
  <c r="T7" i="12" s="1"/>
  <c r="K5" i="12"/>
  <c r="M5" i="12" s="1"/>
  <c r="W9" i="18" s="1"/>
  <c r="R6" i="12"/>
  <c r="T6" i="12" s="1"/>
  <c r="D8" i="12"/>
  <c r="F8" i="12" s="1"/>
  <c r="D7" i="12"/>
  <c r="F7" i="12" s="1"/>
  <c r="AA10" i="16" l="1"/>
  <c r="AE10" i="16"/>
  <c r="AA12" i="16"/>
  <c r="AE11" i="17"/>
  <c r="W20" i="23"/>
  <c r="AA20" i="23"/>
  <c r="W10" i="16"/>
  <c r="S10" i="16"/>
  <c r="S12" i="16" s="1"/>
  <c r="T12" i="16" s="1"/>
  <c r="O10" i="16"/>
  <c r="AA10" i="15"/>
  <c r="W10" i="15"/>
  <c r="S10" i="15"/>
  <c r="S12" i="15" s="1"/>
  <c r="T12" i="15" s="1"/>
  <c r="O10" i="15"/>
  <c r="O12" i="15" s="1"/>
  <c r="P12" i="15" s="1"/>
  <c r="O20" i="23"/>
  <c r="O22" i="23" s="1"/>
  <c r="P22" i="23" s="1"/>
  <c r="S20" i="23"/>
  <c r="S22" i="23" s="1"/>
  <c r="T22" i="23" s="1"/>
  <c r="O12" i="23"/>
  <c r="O14" i="23" s="1"/>
  <c r="P14" i="23" s="1"/>
  <c r="O28" i="23"/>
  <c r="O30" i="23" s="1"/>
  <c r="P30" i="23" s="1"/>
  <c r="S28" i="23"/>
  <c r="S12" i="23"/>
  <c r="S14" i="23" s="1"/>
  <c r="T14" i="23" s="1"/>
  <c r="O14" i="24"/>
  <c r="S14" i="24"/>
  <c r="W22" i="23" l="1"/>
  <c r="AE12" i="16"/>
  <c r="W12" i="15"/>
  <c r="AE13" i="17"/>
  <c r="AB12" i="16"/>
  <c r="AF12" i="17"/>
  <c r="P14" i="24"/>
  <c r="W12" i="16"/>
  <c r="X12" i="16" s="1"/>
  <c r="AA12" i="15"/>
  <c r="AB12" i="15" s="1"/>
  <c r="S30" i="23"/>
  <c r="T30" i="23" s="1"/>
  <c r="T14" i="24"/>
  <c r="X12" i="15" l="1"/>
  <c r="X22" i="23"/>
  <c r="H11" i="17"/>
  <c r="W11" i="17"/>
  <c r="W12" i="17" l="1"/>
  <c r="O11" i="17"/>
  <c r="O12" i="17" s="1"/>
  <c r="S11" i="17"/>
  <c r="W14" i="17" l="1"/>
  <c r="S12" i="17"/>
  <c r="S14" i="17" s="1"/>
  <c r="T14" i="17" s="1"/>
  <c r="AA12" i="17"/>
  <c r="AA14" i="17" s="1"/>
  <c r="AB14" i="17" s="1"/>
  <c r="O14" i="17"/>
  <c r="P14" i="17" s="1"/>
  <c r="X14" i="17" l="1"/>
  <c r="E1" i="14"/>
  <c r="F1" i="14" l="1"/>
  <c r="H10" i="14"/>
  <c r="D1" i="14"/>
  <c r="G1" i="14" l="1"/>
  <c r="H9" i="14"/>
  <c r="C1" i="14" l="1"/>
  <c r="H12" i="14"/>
  <c r="H1" i="14" l="1"/>
  <c r="W9" i="14" l="1"/>
  <c r="W10" i="14" l="1"/>
  <c r="W12" i="14" s="1"/>
  <c r="X12" i="14" s="1"/>
  <c r="S9" i="14" l="1"/>
  <c r="AA9" i="14"/>
  <c r="O9" i="14"/>
  <c r="O10" i="14" l="1"/>
  <c r="AA10" i="14"/>
  <c r="AA12" i="14" s="1"/>
  <c r="AB12" i="14" s="1"/>
  <c r="S10" i="14"/>
  <c r="AE12" i="15"/>
  <c r="AF12" i="15" s="1"/>
  <c r="AE9" i="15"/>
  <c r="S12" i="14" l="1"/>
  <c r="O12" i="16"/>
  <c r="P12" i="16" s="1"/>
  <c r="T12" i="14" l="1"/>
  <c r="C25" i="13" a="1"/>
  <c r="C25" i="13" l="1"/>
  <c r="C17" i="13" a="1"/>
  <c r="C32" i="13" a="1"/>
  <c r="C32" i="13" s="1"/>
  <c r="H32" i="13" s="1"/>
  <c r="H25" i="13" l="1"/>
  <c r="C17" i="13"/>
  <c r="W9" i="13"/>
  <c r="W10" i="13" s="1"/>
  <c r="W12" i="13" s="1"/>
  <c r="X12" i="13" s="1"/>
  <c r="AA9" i="13"/>
  <c r="AA10" i="13" s="1"/>
  <c r="AA12" i="13" s="1"/>
  <c r="AB12" i="13" s="1"/>
  <c r="AE9" i="13" l="1"/>
  <c r="H17" i="13"/>
  <c r="O9" i="13" s="1"/>
  <c r="O10" i="13" s="1"/>
  <c r="O12" i="13" s="1"/>
  <c r="P12" i="13" s="1"/>
  <c r="C9" i="13" a="1"/>
  <c r="AE10" i="13" l="1"/>
  <c r="C9" i="13"/>
  <c r="H9" i="13" s="1"/>
  <c r="S9" i="13"/>
  <c r="C35" i="22" a="1"/>
  <c r="C35" i="22" s="1"/>
  <c r="H35" i="22" s="1"/>
  <c r="AE12" i="13" l="1"/>
  <c r="AF12" i="13" s="1"/>
  <c r="S10" i="13"/>
  <c r="S27" i="22"/>
  <c r="S28" i="22" s="1"/>
  <c r="S30" i="22" s="1"/>
  <c r="T30" i="22" s="1"/>
  <c r="O27" i="22"/>
  <c r="S12" i="13" l="1"/>
  <c r="T12" i="13"/>
  <c r="O28" i="22"/>
  <c r="O27" i="25"/>
  <c r="S27" i="25" s="1"/>
  <c r="T13" i="13" l="1"/>
  <c r="O28" i="25"/>
  <c r="O30" i="22"/>
  <c r="P30" i="22" s="1"/>
  <c r="S28" i="25" l="1"/>
  <c r="S30" i="25" s="1"/>
  <c r="T30" i="25" s="1"/>
  <c r="O30" i="25"/>
  <c r="P30" i="25" s="1"/>
  <c r="C19" i="22" l="1" a="1"/>
  <c r="C19" i="22" s="1"/>
  <c r="H19" i="22" s="1"/>
  <c r="O11" i="22" l="1"/>
  <c r="S11" i="22"/>
  <c r="S12" i="22" s="1"/>
  <c r="S14" i="22" s="1"/>
  <c r="T14" i="22" s="1"/>
  <c r="C43" i="22" a="1"/>
  <c r="C43" i="22" l="1"/>
  <c r="O12" i="22"/>
  <c r="O11" i="25"/>
  <c r="S11" i="25" s="1"/>
  <c r="H43" i="22" l="1"/>
  <c r="O14" i="22"/>
  <c r="P14" i="22" s="1"/>
  <c r="O12" i="25"/>
  <c r="S35" i="22" l="1"/>
  <c r="O35" i="22"/>
  <c r="S12" i="25"/>
  <c r="S14" i="25" s="1"/>
  <c r="T14" i="25" s="1"/>
  <c r="O14" i="25"/>
  <c r="P14" i="25" s="1"/>
  <c r="S36" i="22" l="1"/>
  <c r="O36" i="22"/>
  <c r="O35" i="25"/>
  <c r="S35" i="25" s="1"/>
  <c r="C27" i="22" a="1"/>
  <c r="S38" i="22" l="1"/>
  <c r="O38" i="22"/>
  <c r="P38" i="22" s="1"/>
  <c r="O36" i="25"/>
  <c r="C27" i="22"/>
  <c r="T38" i="22" l="1"/>
  <c r="S36" i="25"/>
  <c r="S38" i="25" s="1"/>
  <c r="T38" i="25" s="1"/>
  <c r="O38" i="25"/>
  <c r="P38" i="25" s="1"/>
  <c r="H27" i="22"/>
  <c r="O19" i="22" l="1"/>
  <c r="S19" i="22"/>
  <c r="S20" i="22" s="1"/>
  <c r="S22" i="22" s="1"/>
  <c r="T22" i="22" s="1"/>
  <c r="O19" i="25" l="1"/>
  <c r="S19" i="25" s="1"/>
  <c r="O20" i="22"/>
  <c r="C11" i="22" a="1"/>
  <c r="C11" i="22" l="1"/>
  <c r="O20" i="25"/>
  <c r="O22" i="22"/>
  <c r="P22" i="22" s="1"/>
  <c r="C14" i="28" a="1"/>
  <c r="C22" i="28" a="1"/>
  <c r="C13" i="28" a="1"/>
  <c r="C22" i="28" l="1"/>
  <c r="C13" i="28"/>
  <c r="C14" i="28"/>
  <c r="O22" i="25"/>
  <c r="P22" i="25" s="1"/>
  <c r="S20" i="25"/>
  <c r="S22" i="25" s="1"/>
  <c r="T22" i="25" s="1"/>
  <c r="H11" i="22"/>
  <c r="C19" i="28" a="1"/>
  <c r="C20" i="28" a="1"/>
  <c r="C21" i="28" a="1"/>
  <c r="C12" i="28" a="1"/>
  <c r="C9" i="26" a="1"/>
  <c r="H14" i="28" l="1"/>
  <c r="H13" i="28"/>
  <c r="C12" i="28"/>
  <c r="C19" i="28"/>
  <c r="C20" i="28"/>
  <c r="H22" i="28"/>
  <c r="C9" i="26"/>
  <c r="W9" i="26"/>
  <c r="W10" i="26" s="1"/>
  <c r="W12" i="26" s="1"/>
  <c r="X12" i="26" s="1"/>
  <c r="C21" i="28"/>
  <c r="S13" i="28"/>
  <c r="C11" i="28" a="1"/>
  <c r="C11" i="28" l="1"/>
  <c r="H21" i="28"/>
  <c r="O13" i="28" s="1"/>
  <c r="H12" i="28"/>
  <c r="H20" i="28"/>
  <c r="H9" i="26"/>
  <c r="S9" i="26" s="1"/>
  <c r="H19" i="28"/>
  <c r="O9" i="26" l="1"/>
  <c r="O11" i="28"/>
  <c r="S11" i="28"/>
  <c r="H11" i="28"/>
  <c r="O10" i="26"/>
  <c r="O12" i="26" s="1"/>
  <c r="P12" i="26" s="1"/>
  <c r="S10" i="26"/>
  <c r="S12" i="26" l="1"/>
  <c r="W10" i="27"/>
  <c r="W12" i="27" s="1"/>
  <c r="X12" i="27" s="1"/>
  <c r="S10" i="27"/>
  <c r="O10" i="27"/>
  <c r="O12" i="27" s="1"/>
  <c r="P12" i="27" s="1"/>
  <c r="O12" i="28"/>
  <c r="O14" i="28" s="1"/>
  <c r="P14" i="28" s="1"/>
  <c r="S12" i="28"/>
  <c r="S10" i="29"/>
  <c r="O10" i="29"/>
  <c r="O12" i="29" s="1"/>
  <c r="P12" i="29" s="1"/>
  <c r="T12" i="26" l="1"/>
  <c r="S12" i="29"/>
  <c r="S14" i="28"/>
  <c r="S12" i="27"/>
  <c r="H23" i="14"/>
  <c r="T12" i="27" l="1"/>
  <c r="T14" i="28"/>
  <c r="T12" i="29"/>
  <c r="H25" i="14"/>
  <c r="H24" i="14" l="1"/>
  <c r="O11" i="14" s="1"/>
  <c r="O12" i="14" s="1"/>
  <c r="P12" i="14" s="1"/>
  <c r="C9" i="18" l="1" a="1"/>
  <c r="C9" i="18" s="1"/>
  <c r="H9" i="18" s="1"/>
  <c r="S9" i="18" l="1"/>
  <c r="S10" i="18" s="1"/>
  <c r="S12" i="18" s="1"/>
  <c r="T1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<sst xmlns="http://schemas.openxmlformats.org/spreadsheetml/2006/main" count="1232" uniqueCount="196">
  <si>
    <t>UF 31-DIC-23</t>
  </si>
  <si>
    <t>UF 31-DIC-18</t>
  </si>
  <si>
    <t>AGUAS ANDINAS</t>
  </si>
  <si>
    <t>AGUAS CORDILLERA</t>
  </si>
  <si>
    <t>AGUAS MANQUEHUE</t>
  </si>
  <si>
    <t>NBI 2019</t>
  </si>
  <si>
    <t>NBI 2023</t>
  </si>
  <si>
    <t>% Variacion</t>
  </si>
  <si>
    <t>VII PT</t>
  </si>
  <si>
    <t>MODELO VIII PT</t>
  </si>
  <si>
    <t>Km Red AP</t>
  </si>
  <si>
    <t>N° de Arranques</t>
  </si>
  <si>
    <t>Km Red AS</t>
  </si>
  <si>
    <t>N° de UD</t>
  </si>
  <si>
    <t>N° de Medidores</t>
  </si>
  <si>
    <t>N° de Grifos</t>
  </si>
  <si>
    <t>1 Grifo cada 600 m</t>
  </si>
  <si>
    <t>1 Grifo cada 400 m</t>
  </si>
  <si>
    <t>AA</t>
  </si>
  <si>
    <t>AC</t>
  </si>
  <si>
    <t>AM</t>
  </si>
  <si>
    <t>Suma de TOTAL</t>
  </si>
  <si>
    <t>Escenario</t>
  </si>
  <si>
    <t>CODIGO OBRA TIPO</t>
  </si>
  <si>
    <t>Total general</t>
  </si>
  <si>
    <t>ARR</t>
  </si>
  <si>
    <t>UD</t>
  </si>
  <si>
    <t>MED</t>
  </si>
  <si>
    <t>RDDMAY</t>
  </si>
  <si>
    <t>RDDMEN</t>
  </si>
  <si>
    <t>RDRMAY</t>
  </si>
  <si>
    <t>RDRMEN</t>
  </si>
  <si>
    <t>REPARACIÓN DE ROTURAS RED AP</t>
  </si>
  <si>
    <t>Reparación de Roturas AP con Personal Externo (ST_23)</t>
  </si>
  <si>
    <t>Análisis EM: Escenario 1</t>
  </si>
  <si>
    <t>Análisis EM: Escenario 2</t>
  </si>
  <si>
    <t>Tasa Promedio Simple 2019-2023 Depurada</t>
  </si>
  <si>
    <t>PU Promedio Simple 2019-2023</t>
  </si>
  <si>
    <t>PU 2023 Depurada</t>
  </si>
  <si>
    <t>PVC</t>
  </si>
  <si>
    <t>Empresa Real</t>
  </si>
  <si>
    <t>Valores VII PT</t>
  </si>
  <si>
    <t>Datos</t>
  </si>
  <si>
    <t>Valor EM VIII PT</t>
  </si>
  <si>
    <t>Descripción</t>
  </si>
  <si>
    <t>Promedio Simple</t>
  </si>
  <si>
    <t>ER (Anexo 5 2018)</t>
  </si>
  <si>
    <t>EM (Empresa)</t>
  </si>
  <si>
    <t>EM (SISS)</t>
  </si>
  <si>
    <t>Atributo</t>
  </si>
  <si>
    <t>Unidad</t>
  </si>
  <si>
    <t>Tasa de Falla (Roturas/Km)</t>
  </si>
  <si>
    <t>Tasa</t>
  </si>
  <si>
    <t>Roturas/Km</t>
  </si>
  <si>
    <t>Cantidad Roturas (N°)</t>
  </si>
  <si>
    <t>Cantidad</t>
  </si>
  <si>
    <t>N° Roturas</t>
  </si>
  <si>
    <t>Precio Unitario (UF/Reparación)</t>
  </si>
  <si>
    <t>Costo Unitario</t>
  </si>
  <si>
    <t>UF/Reparación</t>
  </si>
  <si>
    <t>Gasto Anual (UF)</t>
  </si>
  <si>
    <t>Gasto Total</t>
  </si>
  <si>
    <t>UF</t>
  </si>
  <si>
    <t>HDPE</t>
  </si>
  <si>
    <t>Empresa Real Depurada (PVC)</t>
  </si>
  <si>
    <t>PVC + HDPE</t>
  </si>
  <si>
    <t>Empresa Real Depurada (HDPE)</t>
  </si>
  <si>
    <t>HDPE Año &gt; 2000</t>
  </si>
  <si>
    <t>Empresa Real Depurada (PVC + HDPE)</t>
  </si>
  <si>
    <t>Empresa Real Depurada (HDPE - Año de antigüedad de la red &gt; 2000)</t>
  </si>
  <si>
    <t>REPARACIÓN EN ARRANQUES</t>
  </si>
  <si>
    <t>Reparación de arranques (ST_25)</t>
  </si>
  <si>
    <t>Análisis EM: Escenario 3</t>
  </si>
  <si>
    <t>Análisis EM: Personal Interno</t>
  </si>
  <si>
    <t>Tasa Falla por Antigüedad HDPE</t>
  </si>
  <si>
    <t>PU Promedio Simple 2019-2023 Depurada</t>
  </si>
  <si>
    <t>Todo tipo de material</t>
  </si>
  <si>
    <t>Tasa de Falla (Roturas/Arranque)</t>
  </si>
  <si>
    <t>Roturas/Arranque</t>
  </si>
  <si>
    <t>N° Reparaciones</t>
  </si>
  <si>
    <t>Empresa Real Depurada (Todo tipo de material)</t>
  </si>
  <si>
    <t>HDPE Año &gt; 2008</t>
  </si>
  <si>
    <t>Empresa Real Depurada (HDPE - Año de antigüedad de la red &gt; 2008)</t>
  </si>
  <si>
    <t>Empresa Real (Todo tipo de material) - Personal Interno</t>
  </si>
  <si>
    <t>Empresa Real Depurada (HDPE) - Personal Interno</t>
  </si>
  <si>
    <t>DETECCIÓN DE FUGAS CON GAS TRAZADOR</t>
  </si>
  <si>
    <t>Detección de Fugas con Gas Trazador (Información Excepcional - ST_22)</t>
  </si>
  <si>
    <t>Tasa Promedio Simple 2019-2023</t>
  </si>
  <si>
    <t>Tasa 2023</t>
  </si>
  <si>
    <t>PU 2023</t>
  </si>
  <si>
    <t>Empresa Real (Todas las tecnologías)</t>
  </si>
  <si>
    <t>Tasa de Inspección (%)</t>
  </si>
  <si>
    <t>-</t>
  </si>
  <si>
    <t>%</t>
  </si>
  <si>
    <t>Longitud Inspeccionada (Km)</t>
  </si>
  <si>
    <t>Km</t>
  </si>
  <si>
    <t>Precio Unitario (UF/Km)</t>
  </si>
  <si>
    <t>UF/Km</t>
  </si>
  <si>
    <t>Valor Contrato [UF]</t>
  </si>
  <si>
    <t>Empresa</t>
  </si>
  <si>
    <t>Aguas Andinas</t>
  </si>
  <si>
    <t>Aguas Cordillera</t>
  </si>
  <si>
    <t>Aguas Manquehue</t>
  </si>
  <si>
    <t>Total</t>
  </si>
  <si>
    <t>Longitud de red PVC + HDPE 2023 [km]</t>
  </si>
  <si>
    <t>Fracción</t>
  </si>
  <si>
    <t>Gasto Anual [UF]</t>
  </si>
  <si>
    <t>DESOBSTRUCCIÓN DE COLECTORES</t>
  </si>
  <si>
    <t>Desobstrucción de Colectores con Personal Externo (ST_27 / AUX_24)</t>
  </si>
  <si>
    <t>Análisis EM: Escenario 4</t>
  </si>
  <si>
    <t>Análisis EM: Escenario 5</t>
  </si>
  <si>
    <t>Tasa 2023 Depurada</t>
  </si>
  <si>
    <t>Tasa Promedio Simple 2019-2023 (Sin 2022)</t>
  </si>
  <si>
    <t>PU Contrato Rotavarillas?</t>
  </si>
  <si>
    <t>Tasa de Desobstrucción (Obstrucciones/Km)</t>
  </si>
  <si>
    <t>Desobs/Km</t>
  </si>
  <si>
    <t>Cantidad Obstrucciones (N°)</t>
  </si>
  <si>
    <t>N° Desobs</t>
  </si>
  <si>
    <t>Precio Unitario (UF/Desobstrucción)</t>
  </si>
  <si>
    <t>UF/Desobs</t>
  </si>
  <si>
    <t>Empresa Real Depurada</t>
  </si>
  <si>
    <t>Desobstrucción de Colectores con Personal Interno (AUX_24)</t>
  </si>
  <si>
    <t>DESOBSTRUCCIÓN DE UD</t>
  </si>
  <si>
    <t>Desobstrucción de UD con Personal Externo (ST_30 / AUX_28)</t>
  </si>
  <si>
    <t>Tasa Promedio Simple 2019-2023 Depurada - 7% Falla Estructural</t>
  </si>
  <si>
    <t>Tasa de Desobstrucción (%)</t>
  </si>
  <si>
    <t>Empresa Real Depurada (AUX_28)</t>
  </si>
  <si>
    <t>Empresa Real Depurada (ST_30)</t>
  </si>
  <si>
    <t>LIMPIEZA DE COLECTORES</t>
  </si>
  <si>
    <t>Limpieza de Colectores con Personal Externo (ST_29)</t>
  </si>
  <si>
    <t>Tasa Promedio Simple 2019-2023 (solo 2021 y 2023)</t>
  </si>
  <si>
    <t xml:space="preserve">Tasa 2023 </t>
  </si>
  <si>
    <t>Tasa Contrato Limpieza (Rendimiento 141 km/camión x 5 camiones)</t>
  </si>
  <si>
    <t>PU Promedio Simple 2019-2023 (solo 2021 y 2023)</t>
  </si>
  <si>
    <t>Solo 2021 y 2023</t>
  </si>
  <si>
    <t>Tasa de Limpieza (%)</t>
  </si>
  <si>
    <t>Longitud Limpiada (Km)</t>
  </si>
  <si>
    <t>Limpieza de Colectores con Personal Interno (AUX_25)</t>
  </si>
  <si>
    <t>LIMPIEZA DE CÁMARAS AS</t>
  </si>
  <si>
    <t>Limpieza de Cámaras (ST_22 / AUX_26)</t>
  </si>
  <si>
    <t>Tasa Promedio 2022-2023</t>
  </si>
  <si>
    <t>Tasa Limpieza (Limpiezas/Km)</t>
  </si>
  <si>
    <t>Limpiezas/Km</t>
  </si>
  <si>
    <t>Total Limpiezas (N°)</t>
  </si>
  <si>
    <t>N° Limpiezas</t>
  </si>
  <si>
    <t>Precio Unitario (UF/Limpieza)</t>
  </si>
  <si>
    <t>UF/Limpieza</t>
  </si>
  <si>
    <t>INEPSECCIÓN TELEVISIVA DE COLECTORES</t>
  </si>
  <si>
    <t>ITV Colectores con Personal Externo (ST_28)</t>
  </si>
  <si>
    <t>Tasa Promedio Simple 2019-2023 (sin 2020 ni 2021)</t>
  </si>
  <si>
    <t>Tasa Promedio Simple 2022-2023</t>
  </si>
  <si>
    <t xml:space="preserve">Tasa 1% (Instructivo SISS) </t>
  </si>
  <si>
    <t>PU Promedio Simple 2019-2023 (sin 2020 ni 2021)</t>
  </si>
  <si>
    <t>PU Promedio Simple 2022-2023</t>
  </si>
  <si>
    <t>PU Promedio 2023</t>
  </si>
  <si>
    <t>Tractor con Cámara</t>
  </si>
  <si>
    <t>Balsa con Cámara</t>
  </si>
  <si>
    <t>Gasto 4 años</t>
  </si>
  <si>
    <t>UF 21-12-22</t>
  </si>
  <si>
    <t>Reparación DE CÁMARAS AS</t>
  </si>
  <si>
    <t>Reparación de Cámaras (ST_22 / AUX_26)</t>
  </si>
  <si>
    <t>Tasa Reparación (Reparaciones/Km)</t>
  </si>
  <si>
    <t>Reparaciones/Km</t>
  </si>
  <si>
    <t>Total Reparaciones (N°)</t>
  </si>
  <si>
    <t>REPARACIONES DE UD</t>
  </si>
  <si>
    <t>Reparaciones de UD con Personal Externo (ST_30 / AUX_28)</t>
  </si>
  <si>
    <t>Tasa Promedio SISS considerando Tasa 2023</t>
  </si>
  <si>
    <t>Tasa Promedio SISS considerando Tasa promedio 2019-2023</t>
  </si>
  <si>
    <t>Tasa promedio 2019-2023</t>
  </si>
  <si>
    <t>Tasa de Reparación (%)</t>
  </si>
  <si>
    <t>Cantidad Reparaciones (N°)</t>
  </si>
  <si>
    <t>Tasa de Reparación (Reparaciones/Km)</t>
  </si>
  <si>
    <t>VERIFICACIÓN DE MEDIDORES</t>
  </si>
  <si>
    <t>Servicios de mantención de redes y  conexiones (ST_22)</t>
  </si>
  <si>
    <t>Tasa Promedio Simple 2021-2023</t>
  </si>
  <si>
    <t>Tasa Promedio Simple Sin 2020</t>
  </si>
  <si>
    <t>Tasa de limpieza (Verificaciones/Medidor)</t>
  </si>
  <si>
    <t>Verificaciones/Medidor</t>
  </si>
  <si>
    <t>N° Verificaciones</t>
  </si>
  <si>
    <t>Cantidad Verificaciones (N°)</t>
  </si>
  <si>
    <t>UF/Verificación</t>
  </si>
  <si>
    <t>Precio Unitario (UF/Verificación)</t>
  </si>
  <si>
    <t>Promedio 2022-2023</t>
  </si>
  <si>
    <t>MANTENCIÓN DE GRIFOS</t>
  </si>
  <si>
    <t>Mantención de grifos (GPA_2 y AUX_40)</t>
  </si>
  <si>
    <t>Tasa de manteción (Mantenciones/Grifo)</t>
  </si>
  <si>
    <t>Mantenciones/Grifo</t>
  </si>
  <si>
    <t>Cantidad Mantenciones (N°)</t>
  </si>
  <si>
    <t>N° Mantenciones</t>
  </si>
  <si>
    <t>Precio Unitario (UF/Mantención)</t>
  </si>
  <si>
    <t>UF/Mantención</t>
  </si>
  <si>
    <t>Empresa Depurada (Mantención grifos tipo 3)</t>
  </si>
  <si>
    <t>MATERIALES DE ROTURAS DE RED AP</t>
  </si>
  <si>
    <t>Materiales y Respuestos (MEI_3)</t>
  </si>
  <si>
    <t>Gasto Unitario (UF/Reparación)</t>
  </si>
  <si>
    <t>Gasto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</si>
</sst>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;[Red]&quot;$&quot;\-#,##0"/>
    <numFmt numFmtId="165" formatCode="_ * #,##0_ ;_ * \-#,##0_ ;_ * &quot;-&quot;_ ;_ @_ "/>
    <numFmt numFmtId="166" formatCode="0.0%"/>
    <numFmt numFmtId="167" formatCode="0.0"/>
    <numFmt numFmtId="168" formatCode="#,##0.0"/>
    <numFmt numFmtId="169" formatCode="#,##0.000"/>
    <numFmt numFmtId="170" formatCode="0.000"/>
    <numFmt numFmtId="171" formatCode="0.000%"/>
    <numFmt numFmtId="172" formatCode="_ * #,##0.00_ ;_ * \-#,##0.00_ ;_ * &quot;-&quot;_ ;_ @_ 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3">
    <xf numFmtId="0" fontId="0" fillId="0" borderId="0" xfId="0"/>
    <xf numFmtId="0" fontId="3" fillId="0" borderId="0" xfId="0" applyFont="1"/>
    <xf numFmtId="3" fontId="3" fillId="0" borderId="16" xfId="0" applyNumberFormat="1" applyFont="1" applyBorder="1" applyAlignment="1">
      <alignment horizontal="center" vertical="center"/>
    </xf>
    <xf numFmtId="0" fontId="3" fillId="0" borderId="3" xfId="0" applyFont="1" applyBorder="1"/>
    <xf numFmtId="3" fontId="3" fillId="0" borderId="3" xfId="0" applyNumberFormat="1" applyFont="1" applyBorder="1"/>
    <xf numFmtId="3" fontId="4" fillId="0" borderId="3" xfId="0" applyNumberFormat="1" applyFont="1" applyBorder="1"/>
    <xf numFmtId="9" fontId="3" fillId="0" borderId="3" xfId="0" applyNumberFormat="1" applyFont="1" applyBorder="1"/>
    <xf numFmtId="9" fontId="3" fillId="0" borderId="0" xfId="1" applyFont="1"/>
    <xf numFmtId="0" fontId="5" fillId="0" borderId="0" xfId="0" applyFont="1"/>
    <xf numFmtId="165" fontId="3" fillId="0" borderId="0" xfId="4" applyFont="1"/>
    <xf numFmtId="0" fontId="6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1" fontId="3" fillId="0" borderId="0" xfId="0" applyNumberFormat="1" applyFont="1"/>
    <xf numFmtId="3" fontId="3" fillId="0" borderId="3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7" xfId="0" applyFont="1" applyBorder="1"/>
    <xf numFmtId="168" fontId="3" fillId="0" borderId="3" xfId="0" applyNumberFormat="1" applyFont="1" applyBorder="1"/>
    <xf numFmtId="167" fontId="3" fillId="0" borderId="3" xfId="0" applyNumberFormat="1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/>
    </xf>
    <xf numFmtId="166" fontId="3" fillId="0" borderId="3" xfId="1" applyNumberFormat="1" applyFont="1" applyBorder="1"/>
    <xf numFmtId="0" fontId="3" fillId="0" borderId="12" xfId="0" applyFont="1" applyBorder="1"/>
    <xf numFmtId="0" fontId="3" fillId="0" borderId="13" xfId="0" applyFont="1" applyBorder="1"/>
    <xf numFmtId="166" fontId="3" fillId="0" borderId="17" xfId="1" applyNumberFormat="1" applyFont="1" applyBorder="1" applyAlignment="1">
      <alignment horizontal="center" vertical="center"/>
    </xf>
    <xf numFmtId="166" fontId="3" fillId="0" borderId="18" xfId="1" applyNumberFormat="1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166" fontId="3" fillId="0" borderId="19" xfId="1" applyNumberFormat="1" applyFont="1" applyBorder="1"/>
    <xf numFmtId="3" fontId="3" fillId="0" borderId="19" xfId="0" applyNumberFormat="1" applyFont="1" applyBorder="1"/>
    <xf numFmtId="168" fontId="3" fillId="0" borderId="19" xfId="0" applyNumberFormat="1" applyFont="1" applyBorder="1"/>
    <xf numFmtId="166" fontId="3" fillId="0" borderId="20" xfId="1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0" fontId="3" fillId="0" borderId="20" xfId="0" applyFont="1" applyBorder="1"/>
    <xf numFmtId="0" fontId="3" fillId="0" borderId="17" xfId="0" applyFont="1" applyBorder="1"/>
    <xf numFmtId="167" fontId="3" fillId="0" borderId="18" xfId="0" applyNumberFormat="1" applyFont="1" applyBorder="1" applyAlignment="1">
      <alignment horizontal="center" vertical="center"/>
    </xf>
    <xf numFmtId="0" fontId="7" fillId="0" borderId="0" xfId="0" applyFont="1"/>
    <xf numFmtId="165" fontId="0" fillId="0" borderId="0" xfId="4" applyFont="1"/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vertical="center" wrapText="1"/>
    </xf>
    <xf numFmtId="9" fontId="0" fillId="0" borderId="0" xfId="1" applyFont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170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/>
    <xf numFmtId="3" fontId="0" fillId="0" borderId="3" xfId="0" applyNumberFormat="1" applyBorder="1"/>
    <xf numFmtId="3" fontId="0" fillId="0" borderId="11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3" fontId="0" fillId="0" borderId="0" xfId="0" applyNumberFormat="1" applyAlignment="1">
      <alignment horizontal="center" vertical="center"/>
    </xf>
    <xf numFmtId="9" fontId="0" fillId="0" borderId="0" xfId="1" applyFont="1" applyFill="1" applyBorder="1"/>
    <xf numFmtId="0" fontId="0" fillId="0" borderId="7" xfId="0" applyBorder="1"/>
    <xf numFmtId="168" fontId="0" fillId="0" borderId="3" xfId="0" applyNumberFormat="1" applyBorder="1"/>
    <xf numFmtId="167" fontId="0" fillId="0" borderId="8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9" fontId="0" fillId="0" borderId="3" xfId="0" applyNumberFormat="1" applyBorder="1"/>
    <xf numFmtId="166" fontId="0" fillId="0" borderId="3" xfId="1" applyNumberFormat="1" applyFont="1" applyBorder="1"/>
    <xf numFmtId="0" fontId="0" fillId="0" borderId="22" xfId="0" applyBorder="1"/>
    <xf numFmtId="0" fontId="0" fillId="0" borderId="23" xfId="0" applyBorder="1"/>
    <xf numFmtId="3" fontId="0" fillId="0" borderId="24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70" fontId="0" fillId="0" borderId="8" xfId="0" applyNumberForma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71" fontId="0" fillId="0" borderId="3" xfId="1" applyNumberFormat="1" applyFont="1" applyBorder="1"/>
    <xf numFmtId="171" fontId="0" fillId="0" borderId="8" xfId="1" applyNumberFormat="1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171" fontId="0" fillId="2" borderId="7" xfId="1" applyNumberFormat="1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167" fontId="0" fillId="2" borderId="3" xfId="0" applyNumberFormat="1" applyFill="1" applyBorder="1" applyAlignment="1">
      <alignment horizontal="center" vertical="center"/>
    </xf>
    <xf numFmtId="167" fontId="0" fillId="2" borderId="8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10" fontId="0" fillId="0" borderId="3" xfId="1" applyNumberFormat="1" applyFont="1" applyBorder="1"/>
    <xf numFmtId="10" fontId="0" fillId="2" borderId="7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0" fontId="9" fillId="0" borderId="3" xfId="0" applyFont="1" applyBorder="1"/>
    <xf numFmtId="3" fontId="9" fillId="0" borderId="3" xfId="0" applyNumberFormat="1" applyFont="1" applyBorder="1"/>
    <xf numFmtId="0" fontId="9" fillId="0" borderId="0" xfId="0" applyFont="1"/>
    <xf numFmtId="9" fontId="9" fillId="0" borderId="3" xfId="0" applyNumberFormat="1" applyFont="1" applyBorder="1"/>
    <xf numFmtId="0" fontId="0" fillId="3" borderId="3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0" fillId="0" borderId="3" xfId="0" applyNumberFormat="1" applyBorder="1"/>
    <xf numFmtId="0" fontId="0" fillId="0" borderId="0" xfId="0" applyAlignment="1">
      <alignment horizontal="center" vertical="center" wrapText="1"/>
    </xf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center" vertical="center"/>
    </xf>
    <xf numFmtId="3" fontId="0" fillId="0" borderId="0" xfId="0" applyNumberFormat="1"/>
    <xf numFmtId="168" fontId="0" fillId="0" borderId="0" xfId="0" applyNumberFormat="1"/>
    <xf numFmtId="166" fontId="0" fillId="2" borderId="13" xfId="1" applyNumberFormat="1" applyFont="1" applyFill="1" applyBorder="1" applyAlignment="1">
      <alignment horizontal="center" vertical="center"/>
    </xf>
    <xf numFmtId="166" fontId="0" fillId="2" borderId="14" xfId="1" applyNumberFormat="1" applyFont="1" applyFill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169" fontId="0" fillId="2" borderId="13" xfId="0" applyNumberFormat="1" applyFill="1" applyBorder="1" applyAlignment="1">
      <alignment horizontal="center" vertical="center"/>
    </xf>
    <xf numFmtId="169" fontId="0" fillId="2" borderId="14" xfId="0" applyNumberFormat="1" applyFill="1" applyBorder="1" applyAlignment="1">
      <alignment horizontal="center" vertical="center"/>
    </xf>
    <xf numFmtId="167" fontId="3" fillId="2" borderId="20" xfId="0" applyNumberFormat="1" applyFont="1" applyFill="1" applyBorder="1" applyAlignment="1">
      <alignment horizontal="center" vertical="center"/>
    </xf>
    <xf numFmtId="167" fontId="3" fillId="2" borderId="17" xfId="0" applyNumberFormat="1" applyFont="1" applyFill="1" applyBorder="1" applyAlignment="1">
      <alignment horizontal="center" vertical="center"/>
    </xf>
    <xf numFmtId="167" fontId="3" fillId="2" borderId="18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167" fontId="3" fillId="2" borderId="7" xfId="0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 applyAlignment="1">
      <alignment horizontal="center" vertical="center"/>
    </xf>
    <xf numFmtId="167" fontId="3" fillId="2" borderId="8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center" vertical="center"/>
    </xf>
    <xf numFmtId="166" fontId="3" fillId="2" borderId="20" xfId="1" applyNumberFormat="1" applyFont="1" applyFill="1" applyBorder="1" applyAlignment="1">
      <alignment horizontal="center" vertical="center"/>
    </xf>
    <xf numFmtId="166" fontId="3" fillId="2" borderId="17" xfId="1" applyNumberFormat="1" applyFont="1" applyFill="1" applyBorder="1" applyAlignment="1">
      <alignment horizontal="center" vertical="center"/>
    </xf>
    <xf numFmtId="166" fontId="3" fillId="2" borderId="18" xfId="1" applyNumberFormat="1" applyFont="1" applyFill="1" applyBorder="1" applyAlignment="1">
      <alignment horizontal="center" vertical="center"/>
    </xf>
    <xf numFmtId="165" fontId="3" fillId="0" borderId="3" xfId="4" applyFont="1" applyBorder="1"/>
    <xf numFmtId="169" fontId="3" fillId="0" borderId="3" xfId="0" applyNumberFormat="1" applyFont="1" applyBorder="1"/>
    <xf numFmtId="172" fontId="3" fillId="0" borderId="3" xfId="4" applyNumberFormat="1" applyFont="1" applyBorder="1"/>
    <xf numFmtId="170" fontId="3" fillId="0" borderId="3" xfId="1" applyNumberFormat="1" applyFont="1" applyBorder="1"/>
    <xf numFmtId="0" fontId="6" fillId="2" borderId="0" xfId="0" applyFont="1" applyFill="1"/>
    <xf numFmtId="171" fontId="0" fillId="2" borderId="3" xfId="1" applyNumberFormat="1" applyFont="1" applyFill="1" applyBorder="1" applyAlignment="1">
      <alignment horizontal="center" vertical="center"/>
    </xf>
    <xf numFmtId="171" fontId="0" fillId="2" borderId="8" xfId="1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68" fontId="3" fillId="0" borderId="3" xfId="1" applyNumberFormat="1" applyFont="1" applyBorder="1"/>
    <xf numFmtId="10" fontId="3" fillId="0" borderId="3" xfId="1" applyNumberFormat="1" applyFont="1" applyBorder="1"/>
    <xf numFmtId="2" fontId="3" fillId="0" borderId="3" xfId="1" applyNumberFormat="1" applyFont="1" applyBorder="1"/>
    <xf numFmtId="2" fontId="3" fillId="0" borderId="18" xfId="1" applyNumberFormat="1" applyFont="1" applyBorder="1" applyAlignment="1">
      <alignment horizontal="center" vertical="center"/>
    </xf>
    <xf numFmtId="10" fontId="3" fillId="0" borderId="18" xfId="1" applyNumberFormat="1" applyFont="1" applyBorder="1" applyAlignment="1">
      <alignment horizontal="center" vertical="center"/>
    </xf>
    <xf numFmtId="166" fontId="0" fillId="0" borderId="8" xfId="1" applyNumberFormat="1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167" fontId="3" fillId="0" borderId="0" xfId="0" applyNumberFormat="1" applyFont="1"/>
    <xf numFmtId="168" fontId="3" fillId="0" borderId="0" xfId="0" applyNumberFormat="1" applyFont="1"/>
    <xf numFmtId="167" fontId="0" fillId="0" borderId="0" xfId="0" applyNumberFormat="1"/>
    <xf numFmtId="3" fontId="3" fillId="0" borderId="0" xfId="0" applyNumberFormat="1" applyFont="1"/>
    <xf numFmtId="168" fontId="0" fillId="0" borderId="11" xfId="0" applyNumberFormat="1" applyBorder="1" applyAlignment="1">
      <alignment horizontal="center" vertical="center"/>
    </xf>
    <xf numFmtId="3" fontId="3" fillId="0" borderId="3" xfId="1" applyNumberFormat="1" applyFont="1" applyBorder="1"/>
    <xf numFmtId="164" fontId="3" fillId="0" borderId="0" xfId="0" applyNumberFormat="1" applyFont="1"/>
    <xf numFmtId="4" fontId="3" fillId="0" borderId="0" xfId="0" applyNumberFormat="1" applyFont="1"/>
    <xf numFmtId="0" fontId="0" fillId="4" borderId="21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pivotButton="1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5">
    <cellStyle name="Millares [0]" xfId="4" builtinId="6"/>
    <cellStyle name="Normal" xfId="0" builtinId="0"/>
    <cellStyle name="Normal 3" xfId="2" xr:uid="{7871AC49-6F48-4DF9-B31F-3BE5EBFA0DA9}"/>
    <cellStyle name="Porcentaje" xfId="1" builtinId="5"/>
    <cellStyle name="Porcentaje 2" xfId="3" xr:uid="{DD87CAFD-3698-430F-B097-7942025113A9}"/>
  </cellStyles>
  <dxfs count="75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pivotCacheDefinition" Target="pivotCache/pivotCacheDefinition1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pivotCacheDefinition" Target="pivotCache/pivotCacheDefinition2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Tablas%20din&#225;micas%20de%20NBI%20v1.xlsx" TargetMode="External"/><Relationship Id="rId1" Type="http://schemas.openxmlformats.org/officeDocument/2006/relationships/externalLinkPath" Target="Tablas%20din&#225;micas%20de%20NBI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Rotura_PU%20Redes%20AP_B.xlsx" TargetMode="External"/><Relationship Id="rId1" Type="http://schemas.openxmlformats.org/officeDocument/2006/relationships/externalLinkPath" Target="MC%20Redes%20AP%20y%20Arranques/An&#225;lisis%20Tasa%20Rotura_PU%20Redes%20AP_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AA%20EMPRESA\Rev%201\Tablas%20AA\Tablas%20CAP%205%20AA.xlsx" TargetMode="External"/><Relationship Id="rId1" Type="http://schemas.openxmlformats.org/officeDocument/2006/relationships/externalLinkPath" Target="file:///\\SERVERNT\Biblioteca\AGUAS%20ANDINAS\2225%20Gastos%20O&amp;M\Proyecto\0%20INFORME%20INTERCAMBIO%20VII%20PT\AA%20EMPRESA\Rev%201\Tablas%20AA\Tablas%20CAP%205%20A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Estrat&#233;gico\Rev%20B\An&#225;lisis%20O&amp;M%20VII%20PT%20AA%20v1.xlsx" TargetMode="External"/><Relationship Id="rId1" Type="http://schemas.openxmlformats.org/officeDocument/2006/relationships/externalLinkPath" Target="/AGUAS%20ANDINAS/2305%20Estudio%20de%20Gastos%20Eficientes%20O&amp;M/Proyecto/An&#225;lisis%20Estrat&#233;gico/Rev%20B/An&#225;lisis%20O&amp;M%20VII%20PT%20AA%20v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v1.xlsx" TargetMode="External"/><Relationship Id="rId1" Type="http://schemas.openxmlformats.org/officeDocument/2006/relationships/externalLinkPath" Target="Resumen%20v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Falla_PU%20%20Arranques_ST_25.xlsx" TargetMode="External"/><Relationship Id="rId1" Type="http://schemas.openxmlformats.org/officeDocument/2006/relationships/externalLinkPath" Target="MC%20Redes%20AP%20y%20Arranques/An&#225;lisis%20Tasa%20Falla_PU%20%20Arranques_ST_25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Falla_PU%20%20Arranques_AUX_19.xlsx" TargetMode="External"/><Relationship Id="rId1" Type="http://schemas.openxmlformats.org/officeDocument/2006/relationships/externalLinkPath" Target="MC%20Redes%20AP%20y%20Arranques/An&#225;lisis%20Tasa%20Falla_PU%20%20Arranques_AUX_19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P\Gastos%20de%20detecci&#243;n%20de%20fuga%20por%20tecnolog&#237;a_causse.xlsx" TargetMode="External"/><Relationship Id="rId1" Type="http://schemas.openxmlformats.org/officeDocument/2006/relationships/externalLinkPath" Target="MP%20Redes%20AP/Gastos%20de%20detecci&#243;n%20de%20fuga%20por%20tecnolog&#237;a_causse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Info%20Base\Tablas%20Oficiales%20SCR\Tablas%20SCR%20Consolidadas%20SSTT\ST_22%20Servicios%20de%20mantenci&#243;n%20de%20redes%20y%20conexiones\ST_22%20Consolidada.xlsx" TargetMode="External"/><Relationship Id="rId1" Type="http://schemas.openxmlformats.org/officeDocument/2006/relationships/externalLinkPath" Target="/AGUAS%20ANDINAS/2305%20Estudio%20de%20Gastos%20Eficientes%20O&amp;M/Info%20Base/Tablas%20Oficiales%20SCR/Tablas%20SCR%20Consolidadas%20SSTT/ST_22%20Servicios%20de%20mantenci&#243;n%20de%20redes%20y%20conexiones/ST_22%20Consolidada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Estrat&#233;gico\Apoyo\Discrepancias%20O&amp;M%20Causse%20Grupo%20Aguas\AA\SSTT%20y%20servicios%20complementarios_vf.xls" TargetMode="External"/><Relationship Id="rId1" Type="http://schemas.openxmlformats.org/officeDocument/2006/relationships/externalLinkPath" Target="/AGUAS%20ANDINAS/2305%20Estudio%20de%20Gastos%20Eficientes%20O&amp;M/Proyecto/An&#225;lisis%20Estrat&#233;gico/Apoyo/Discrepancias%20O&amp;M%20Causse%20Grupo%20Aguas/AA/SSTT%20y%20servicios%20complementarios_vf.xls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Tablas%20din&#225;micas%20de%20NBI.xlsx" TargetMode="External"/><Relationship Id="rId1" Type="http://schemas.openxmlformats.org/officeDocument/2006/relationships/externalLinkPath" Target="Tablas%20din&#225;micas%20de%20NBI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Desobstrucci&#243;n%20de%20Colectores%20v2.xlsx" TargetMode="External"/><Relationship Id="rId1" Type="http://schemas.openxmlformats.org/officeDocument/2006/relationships/externalLinkPath" Target="MC%20Redes%20AS%20y%20UD/An&#225;lisis%20Desobstrucci&#243;n%20de%20Colectores%20v2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Desobstrucci&#243;n%20de%20Uniones%20Domiciliaras%20v2.xlsx" TargetMode="External"/><Relationship Id="rId1" Type="http://schemas.openxmlformats.org/officeDocument/2006/relationships/externalLinkPath" Target="MC%20Redes%20AS%20y%20UD/An&#225;lisis%20Desobstrucci&#243;n%20de%20Uniones%20Domiciliaras%20v2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Desobstrucci&#243;n%20de%20Uniones%20Domiciliaras%20v3.xlsx" TargetMode="External"/><Relationship Id="rId1" Type="http://schemas.openxmlformats.org/officeDocument/2006/relationships/externalLinkPath" Target="MC%20Redes%20AS%20y%20UD/An&#225;lisis%20Desobstrucci&#243;n%20de%20Uniones%20Domiciliaras%20v3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Limpieza%20Colectores_SCR%20v1.xlsx" TargetMode="External"/><Relationship Id="rId1" Type="http://schemas.openxmlformats.org/officeDocument/2006/relationships/externalLinkPath" Target="MP%20Redes%20AS/An&#225;lisis%20Limpieza%20Colectores_SCR%20v1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Limpieza%20de%20C&#225;maras_SCR.xlsx" TargetMode="External"/><Relationship Id="rId1" Type="http://schemas.openxmlformats.org/officeDocument/2006/relationships/externalLinkPath" Target="MP%20Redes%20AS/An&#225;lisis%20Limpieza%20de%20C&#225;maras_SCR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AA.xlsx" TargetMode="External"/><Relationship Id="rId1" Type="http://schemas.openxmlformats.org/officeDocument/2006/relationships/externalLinkPath" Target="Resumen%20A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Inspecci&#243;n%20TV_SCR%20v1.xlsx" TargetMode="External"/><Relationship Id="rId1" Type="http://schemas.openxmlformats.org/officeDocument/2006/relationships/externalLinkPath" Target="MP%20Redes%20AS/An&#225;lisis%20Inspecci&#243;n%20TV_SCR%20v1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des%20AS\An&#225;lisis%20Reparaci&#243;n%20de%20C&#225;maras_SCR.xlsx" TargetMode="External"/><Relationship Id="rId1" Type="http://schemas.openxmlformats.org/officeDocument/2006/relationships/externalLinkPath" Target="MP%20Redes%20AS/An&#225;lisis%20Reparaci&#243;n%20de%20C&#225;maras_SCR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Reparaci&#243;n%20de%20Uniones%20Domiciliaras.xlsx" TargetMode="External"/><Relationship Id="rId1" Type="http://schemas.openxmlformats.org/officeDocument/2006/relationships/externalLinkPath" Target="MC%20Redes%20AS%20y%20UD/An&#225;lisis%20Reparaci&#243;n%20de%20Uniones%20Domiciliara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S%20y%20UD\An&#225;lisis%20Tasa%20Rotura_PU%20Colectores%20v1.xlsx" TargetMode="External"/><Relationship Id="rId1" Type="http://schemas.openxmlformats.org/officeDocument/2006/relationships/externalLinkPath" Target="MC%20Redes%20AS%20y%20UD/An&#225;lisis%20Tasa%20Rotura_PU%20Colectores%20v1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P%20Recintos%20y%20Medidores\An&#225;lisis%20Verificaci&#243;n%20Medidores_SCR.xlsx" TargetMode="External"/><Relationship Id="rId1" Type="http://schemas.openxmlformats.org/officeDocument/2006/relationships/externalLinkPath" Target="MP%20Recintos%20y%20Medidores/An&#225;lisis%20Verificaci&#243;n%20Medidores_SCR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Estrat&#233;gico\Rev%20A\An&#225;lisis%20O&amp;M%20VII%20PT%20AA%20v1.xlsx" TargetMode="External"/><Relationship Id="rId1" Type="http://schemas.openxmlformats.org/officeDocument/2006/relationships/externalLinkPath" Target="/AGUAS%20ANDINAS/2305%20Estudio%20de%20Gastos%20Eficientes%20O&amp;M/Proyecto/An&#225;lisis%20Estrat&#233;gico/Rev%20A/An&#225;lisis%20O&amp;M%20VII%20PT%20AA%20v1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An&#225;lisis%20Tasa%20Mantenci&#243;n_PU%20Grifos_B%20V1.xlsx" TargetMode="External"/><Relationship Id="rId1" Type="http://schemas.openxmlformats.org/officeDocument/2006/relationships/externalLinkPath" Target="MC%20Redes%20AP%20y%20Arranques/An&#225;lisis%20Tasa%20Mantenci&#243;n_PU%20Grifos_B%20V1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Resumen%20v3.xlsx" TargetMode="External"/><Relationship Id="rId1" Type="http://schemas.openxmlformats.org/officeDocument/2006/relationships/externalLinkPath" Target="Resumen%20v3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Ingenieria\AGUAS%20ANDINAS\2305%20Estudio%20de%20Gastos%20Eficientes%20O&amp;M\Proyecto\An&#225;lisis%20Tasas%20y%20PU\8vo%20PT\MC%20Redes%20AP%20y%20Arranques\Materiales%20y%20Repuestos_B.xlsx" TargetMode="External"/><Relationship Id="rId1" Type="http://schemas.openxmlformats.org/officeDocument/2006/relationships/externalLinkPath" Target="MC%20Redes%20AP%20y%20Arranques/Materiales%20y%20Repuestos_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03"/>
      <sheetName val="903 Mat."/>
      <sheetName val="904"/>
      <sheetName val="1002"/>
      <sheetName val="1151"/>
      <sheetName val="1003"/>
      <sheetName val="1001"/>
      <sheetName val="803"/>
      <sheetName val="1102"/>
      <sheetName val="802"/>
    </sheetNames>
    <sheetDataSet>
      <sheetData sheetId="0">
        <row r="8">
          <cell r="D8">
            <v>7836046.8099999828</v>
          </cell>
          <cell r="P8">
            <v>7946767.5500000054</v>
          </cell>
        </row>
        <row r="15">
          <cell r="D15">
            <v>767194.85000000044</v>
          </cell>
          <cell r="P15">
            <v>774255.04999999888</v>
          </cell>
        </row>
        <row r="22">
          <cell r="D22">
            <v>170360.7</v>
          </cell>
          <cell r="P22">
            <v>176152.74000000002</v>
          </cell>
        </row>
      </sheetData>
      <sheetData sheetId="1">
        <row r="8">
          <cell r="E8">
            <v>1173.8299999999997</v>
          </cell>
        </row>
      </sheetData>
      <sheetData sheetId="2">
        <row r="8">
          <cell r="D8">
            <v>1531136.9099999946</v>
          </cell>
          <cell r="P8">
            <v>1531136.9099999946</v>
          </cell>
        </row>
        <row r="15">
          <cell r="D15">
            <v>118806.37000000004</v>
          </cell>
          <cell r="P15">
            <v>118806.3700000001</v>
          </cell>
        </row>
      </sheetData>
      <sheetData sheetId="3">
        <row r="8">
          <cell r="D8">
            <v>1504799</v>
          </cell>
          <cell r="P8">
            <v>1516687</v>
          </cell>
        </row>
        <row r="15">
          <cell r="D15">
            <v>122878</v>
          </cell>
          <cell r="P15">
            <v>122922</v>
          </cell>
        </row>
        <row r="22">
          <cell r="D22">
            <v>7233</v>
          </cell>
          <cell r="P22">
            <v>7243</v>
          </cell>
        </row>
      </sheetData>
      <sheetData sheetId="4">
        <row r="8">
          <cell r="D8">
            <v>362668.74000000005</v>
          </cell>
        </row>
      </sheetData>
      <sheetData sheetId="5">
        <row r="6">
          <cell r="D6">
            <v>1186735</v>
          </cell>
          <cell r="P6">
            <v>1195190</v>
          </cell>
        </row>
        <row r="11">
          <cell r="D11">
            <v>55205</v>
          </cell>
          <cell r="P11">
            <v>55263</v>
          </cell>
        </row>
        <row r="16">
          <cell r="D16">
            <v>4323</v>
          </cell>
          <cell r="P16">
            <v>4328</v>
          </cell>
        </row>
      </sheetData>
      <sheetData sheetId="6">
        <row r="11">
          <cell r="E11">
            <v>1238598</v>
          </cell>
          <cell r="U11">
            <v>1250486</v>
          </cell>
        </row>
        <row r="18">
          <cell r="E18">
            <v>57522</v>
          </cell>
          <cell r="U18">
            <v>57566</v>
          </cell>
        </row>
        <row r="31">
          <cell r="E31">
            <v>4720</v>
          </cell>
          <cell r="U31">
            <v>4730</v>
          </cell>
        </row>
      </sheetData>
      <sheetData sheetId="7">
        <row r="5">
          <cell r="E5">
            <v>207044.19000000021</v>
          </cell>
        </row>
        <row r="13">
          <cell r="E13">
            <v>12356982.330000002</v>
          </cell>
          <cell r="V13">
            <v>12592264.570000004</v>
          </cell>
        </row>
        <row r="25">
          <cell r="E25">
            <v>1195289.6199999996</v>
          </cell>
          <cell r="V25">
            <v>1212759.6900000006</v>
          </cell>
        </row>
        <row r="37">
          <cell r="E37">
            <v>233127.64</v>
          </cell>
          <cell r="V37">
            <v>249635.45</v>
          </cell>
        </row>
      </sheetData>
      <sheetData sheetId="8">
        <row r="5">
          <cell r="E5">
            <v>180281.19000000021</v>
          </cell>
        </row>
      </sheetData>
      <sheetData sheetId="9">
        <row r="6">
          <cell r="D6">
            <v>20419</v>
          </cell>
          <cell r="P6">
            <v>20708</v>
          </cell>
        </row>
        <row r="11">
          <cell r="D11">
            <v>2863</v>
          </cell>
          <cell r="P11">
            <v>2876</v>
          </cell>
        </row>
        <row r="16">
          <cell r="D16">
            <v>599</v>
          </cell>
          <cell r="P16">
            <v>645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Tasa-PU AA Antiguedad"/>
      <sheetName val="ANÁLISIS POR DESC.ROTURA"/>
      <sheetName val="10.6.14 - BASE ANÁLISIS"/>
      <sheetName val="ST_23"/>
      <sheetName val="AUX_18"/>
      <sheetName val="TD ST_23 ER"/>
      <sheetName val="TD ST_23 ER Antiguedad"/>
      <sheetName val="TD ST_23 ER (CC)"/>
      <sheetName val="TD ST_23 EM"/>
      <sheetName val="TD ST_23 EM Analisis PU"/>
      <sheetName val="Analisis PU HDPE-PVC"/>
      <sheetName val="Comparacion TR ST_23"/>
      <sheetName val="Únicos ST_23 ER"/>
      <sheetName val="TD ST_23 EM Antigüedad"/>
      <sheetName val="Únicos ST_23 ER (CC)"/>
      <sheetName val="Únicos ST_23 ER Ant."/>
      <sheetName val="Únicos ST_23 EM Antigüedad"/>
      <sheetName val="Únicos ST_23 EM"/>
      <sheetName val="Únicos ST_23 EM Analisis Costo"/>
      <sheetName val="TD AUX_18 ER"/>
      <sheetName val="TD AUX_18 EM"/>
      <sheetName val="Únicos AUX_18 ER"/>
      <sheetName val="Únicos AUX_18 EM"/>
      <sheetName val="RESUMEN NBI 2019-2023 AA"/>
      <sheetName val="RESUMEN NBI 2019-2023 AC"/>
      <sheetName val="RESUMEN NBI 2019-2023 AM"/>
    </sheetNames>
    <sheetDataSet>
      <sheetData sheetId="0"/>
      <sheetData sheetId="1"/>
      <sheetData sheetId="2"/>
      <sheetData sheetId="3"/>
      <sheetData sheetId="4">
        <row r="11">
          <cell r="K11">
            <v>446</v>
          </cell>
          <cell r="L11">
            <v>12444.728424009376</v>
          </cell>
          <cell r="M11">
            <v>27.902978529169005</v>
          </cell>
          <cell r="O11">
            <v>0.46013952668642782</v>
          </cell>
        </row>
        <row r="12">
          <cell r="K12">
            <v>459</v>
          </cell>
          <cell r="L12">
            <v>11616.079246434423</v>
          </cell>
          <cell r="M12">
            <v>25.30736219266759</v>
          </cell>
          <cell r="O12">
            <v>0.4632727289816822</v>
          </cell>
        </row>
        <row r="13">
          <cell r="K13">
            <v>300</v>
          </cell>
          <cell r="L13">
            <v>7351.6697352262245</v>
          </cell>
          <cell r="M13">
            <v>24.505565784087416</v>
          </cell>
          <cell r="O13">
            <v>0.29790253151746376</v>
          </cell>
        </row>
        <row r="14">
          <cell r="K14">
            <v>287</v>
          </cell>
          <cell r="L14">
            <v>6758.0661946775617</v>
          </cell>
          <cell r="M14">
            <v>23.547268971001959</v>
          </cell>
          <cell r="O14">
            <v>0.29697128171895237</v>
          </cell>
        </row>
        <row r="15">
          <cell r="K15">
            <v>309</v>
          </cell>
          <cell r="L15">
            <v>9516.0027247008366</v>
          </cell>
          <cell r="M15">
            <v>30.79612532265643</v>
          </cell>
          <cell r="O15">
            <v>0.34054561955303758</v>
          </cell>
        </row>
        <row r="29">
          <cell r="K29">
            <v>11</v>
          </cell>
          <cell r="L29">
            <v>273.56207748939067</v>
          </cell>
          <cell r="M29">
            <v>24.869279771762788</v>
          </cell>
          <cell r="O29">
            <v>0.18420125896536824</v>
          </cell>
        </row>
        <row r="30">
          <cell r="K30">
            <v>12</v>
          </cell>
          <cell r="L30">
            <v>288.19648762157152</v>
          </cell>
          <cell r="M30">
            <v>24.016373968464293</v>
          </cell>
          <cell r="O30">
            <v>0.20083863519435982</v>
          </cell>
        </row>
        <row r="31">
          <cell r="K31">
            <v>7</v>
          </cell>
          <cell r="L31">
            <v>114.34924273370903</v>
          </cell>
          <cell r="M31">
            <v>16.335606104815575</v>
          </cell>
          <cell r="O31">
            <v>0.11715587053004325</v>
          </cell>
        </row>
        <row r="32">
          <cell r="K32">
            <v>5</v>
          </cell>
          <cell r="L32">
            <v>117.70585725604924</v>
          </cell>
          <cell r="M32">
            <v>23.541171451209848</v>
          </cell>
          <cell r="O32">
            <v>8.366738932979742E-2</v>
          </cell>
        </row>
        <row r="33">
          <cell r="K33">
            <v>11</v>
          </cell>
          <cell r="L33">
            <v>429.13448344847529</v>
          </cell>
          <cell r="M33">
            <v>39.012225768043209</v>
          </cell>
          <cell r="O33">
            <v>0.17363585750936408</v>
          </cell>
        </row>
        <row r="50">
          <cell r="K50">
            <v>113</v>
          </cell>
          <cell r="L50">
            <v>2442.530891976458</v>
          </cell>
          <cell r="M50">
            <v>21.615317628110247</v>
          </cell>
          <cell r="O50">
            <v>0.25090634365620484</v>
          </cell>
        </row>
        <row r="51">
          <cell r="K51">
            <v>99</v>
          </cell>
          <cell r="L51">
            <v>1928.556160181188</v>
          </cell>
          <cell r="M51">
            <v>19.480365254355434</v>
          </cell>
          <cell r="O51">
            <v>0.21958297289749457</v>
          </cell>
        </row>
        <row r="52">
          <cell r="K52">
            <v>65</v>
          </cell>
          <cell r="L52">
            <v>722.54739488650841</v>
          </cell>
          <cell r="M52">
            <v>11.116113767484745</v>
          </cell>
          <cell r="O52">
            <v>0.14304927217740726</v>
          </cell>
        </row>
        <row r="53">
          <cell r="K53">
            <v>28</v>
          </cell>
          <cell r="L53">
            <v>557.714481338886</v>
          </cell>
          <cell r="M53">
            <v>19.918374333531641</v>
          </cell>
          <cell r="O53">
            <v>6.0819183134944728E-2</v>
          </cell>
        </row>
        <row r="54">
          <cell r="K54">
            <v>37</v>
          </cell>
          <cell r="L54">
            <v>861.58498000508837</v>
          </cell>
          <cell r="M54">
            <v>23.286080540678064</v>
          </cell>
          <cell r="O54">
            <v>8.0325777036831497E-2</v>
          </cell>
        </row>
        <row r="68">
          <cell r="K68">
            <v>98</v>
          </cell>
          <cell r="L68">
            <v>2086.1307371191888</v>
          </cell>
          <cell r="M68">
            <v>21.287048337950907</v>
          </cell>
          <cell r="O68">
            <v>0.21760019184343427</v>
          </cell>
        </row>
        <row r="69">
          <cell r="K69">
            <v>80</v>
          </cell>
          <cell r="L69">
            <v>1550.3935799834401</v>
          </cell>
          <cell r="M69">
            <v>19.379919749793</v>
          </cell>
          <cell r="O69">
            <v>0.17744078617979359</v>
          </cell>
        </row>
        <row r="70">
          <cell r="K70">
            <v>53</v>
          </cell>
          <cell r="L70">
            <v>617.65563985758786</v>
          </cell>
          <cell r="M70">
            <v>11.653879997312979</v>
          </cell>
          <cell r="O70">
            <v>0.11664017577542438</v>
          </cell>
        </row>
        <row r="71">
          <cell r="K71">
            <v>22</v>
          </cell>
          <cell r="L71">
            <v>420.35269308917037</v>
          </cell>
          <cell r="M71">
            <v>19.106940594962289</v>
          </cell>
          <cell r="O71">
            <v>4.778650103459943E-2</v>
          </cell>
        </row>
        <row r="72">
          <cell r="K72">
            <v>33</v>
          </cell>
          <cell r="L72">
            <v>817.98256343681976</v>
          </cell>
          <cell r="M72">
            <v>24.787350407176355</v>
          </cell>
          <cell r="O72">
            <v>7.1641909249065924E-2</v>
          </cell>
        </row>
        <row r="85">
          <cell r="K85">
            <v>124</v>
          </cell>
          <cell r="L85">
            <v>2716.0929694658485</v>
          </cell>
          <cell r="M85">
            <v>21.903975560208455</v>
          </cell>
          <cell r="P85">
            <v>0.24309695800621581</v>
          </cell>
        </row>
        <row r="86">
          <cell r="K86">
            <v>111</v>
          </cell>
          <cell r="L86">
            <v>2216.7526478027594</v>
          </cell>
          <cell r="M86">
            <v>19.970744574799635</v>
          </cell>
          <cell r="P86">
            <v>0.21738956301740542</v>
          </cell>
        </row>
        <row r="87">
          <cell r="K87">
            <v>72</v>
          </cell>
          <cell r="L87">
            <v>836.89663762021746</v>
          </cell>
          <cell r="M87">
            <v>11.623564411391909</v>
          </cell>
          <cell r="P87">
            <v>0.14004012733148569</v>
          </cell>
        </row>
        <row r="88">
          <cell r="K88">
            <v>33</v>
          </cell>
          <cell r="L88">
            <v>675.42033859493517</v>
          </cell>
          <cell r="M88">
            <v>20.467282987725309</v>
          </cell>
          <cell r="P88">
            <v>6.3444274298436049E-2</v>
          </cell>
        </row>
        <row r="89">
          <cell r="K89">
            <v>48</v>
          </cell>
          <cell r="L89">
            <v>1290.7194634535638</v>
          </cell>
          <cell r="M89">
            <v>26.889988821949245</v>
          </cell>
          <cell r="P89">
            <v>9.160738730368552E-2</v>
          </cell>
        </row>
      </sheetData>
      <sheetData sheetId="5">
        <row r="11">
          <cell r="K11">
            <v>44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_Modelo"/>
      <sheetName val="5.1"/>
      <sheetName val="A 5.2"/>
      <sheetName val="A 5.3"/>
      <sheetName val="5.2"/>
      <sheetName val="AM_Modelo"/>
      <sheetName val="5.3"/>
      <sheetName val="A 5.6"/>
      <sheetName val="A5.7"/>
      <sheetName val="5.4"/>
      <sheetName val="5.5"/>
      <sheetName val="5.6"/>
      <sheetName val="A 5.10"/>
      <sheetName val="5.7"/>
      <sheetName val="A 5.12"/>
      <sheetName val="5.8"/>
      <sheetName val="5.8 (2)"/>
      <sheetName val="5.8 (3)"/>
      <sheetName val="5.9"/>
      <sheetName val="A 5.15 - 5.17"/>
      <sheetName val="5.10"/>
      <sheetName val="5.10 (2)"/>
      <sheetName val="A 5.18 - 5.19"/>
      <sheetName val="5.11"/>
      <sheetName val="5.12"/>
      <sheetName val="5.13"/>
      <sheetName val="A 5.17 - 5.18"/>
      <sheetName val="5.14"/>
      <sheetName val="5.15"/>
      <sheetName val="5.16"/>
      <sheetName val="A 5.22 - 5.24"/>
      <sheetName val="5.17"/>
      <sheetName val="A 5.25"/>
      <sheetName val="A 5.26"/>
      <sheetName val="5.18 "/>
      <sheetName val="5.19"/>
      <sheetName val="5. 20N"/>
      <sheetName val="A 5.28 - 5.30"/>
      <sheetName val="5.20"/>
      <sheetName val="5.21"/>
      <sheetName val="5.22"/>
      <sheetName val="A 5.32"/>
      <sheetName val="5.23"/>
      <sheetName val="5.24"/>
      <sheetName val="A 5.35"/>
      <sheetName val="5.25"/>
      <sheetName val="5.26"/>
      <sheetName val="A 5.38 - 5.40"/>
      <sheetName val="5.27"/>
      <sheetName val="5.28"/>
      <sheetName val="5.29"/>
      <sheetName val="RES"/>
      <sheetName val=".2"/>
      <sheetName val="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D4">
            <v>7.0000000000000007E-2</v>
          </cell>
        </row>
        <row r="5">
          <cell r="D5">
            <v>781.02164630000004</v>
          </cell>
        </row>
        <row r="7">
          <cell r="D7">
            <v>8087.8784157333739</v>
          </cell>
        </row>
      </sheetData>
      <sheetData sheetId="11"/>
      <sheetData sheetId="12">
        <row r="5">
          <cell r="D5">
            <v>4.2941410989008645E-2</v>
          </cell>
        </row>
        <row r="7">
          <cell r="D7">
            <v>406.68961353053299</v>
          </cell>
        </row>
        <row r="8">
          <cell r="D8">
            <v>5750.9600998054657</v>
          </cell>
        </row>
      </sheetData>
      <sheetData sheetId="13">
        <row r="5">
          <cell r="D5">
            <v>4.2900000000000001E-2</v>
          </cell>
        </row>
        <row r="7">
          <cell r="D7">
            <v>404.54638738800003</v>
          </cell>
        </row>
        <row r="8">
          <cell r="D8">
            <v>5704.1040621707998</v>
          </cell>
        </row>
      </sheetData>
      <sheetData sheetId="14">
        <row r="5">
          <cell r="D5">
            <v>0.1</v>
          </cell>
        </row>
        <row r="7">
          <cell r="D7">
            <v>947.08022899999798</v>
          </cell>
        </row>
        <row r="8">
          <cell r="D8">
            <v>1523.4866840384402</v>
          </cell>
        </row>
      </sheetData>
      <sheetData sheetId="15">
        <row r="5">
          <cell r="D5">
            <v>0.1</v>
          </cell>
        </row>
        <row r="7">
          <cell r="D7">
            <v>942.99857200000008</v>
          </cell>
        </row>
        <row r="8">
          <cell r="D8">
            <v>1488.3307994453326</v>
          </cell>
        </row>
      </sheetData>
      <sheetData sheetId="16"/>
      <sheetData sheetId="17">
        <row r="5">
          <cell r="D5">
            <v>0.11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6">
          <cell r="G16">
            <v>0.22929334413401445</v>
          </cell>
          <cell r="H16">
            <v>0.22809360236877824</v>
          </cell>
        </row>
        <row r="18">
          <cell r="G18">
            <v>2423</v>
          </cell>
          <cell r="H18">
            <v>348.8</v>
          </cell>
        </row>
        <row r="19">
          <cell r="G19">
            <v>59405.686871498612</v>
          </cell>
          <cell r="H19">
            <v>7807.7550158837503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5">
          <cell r="I5">
            <v>1.28</v>
          </cell>
          <cell r="J5">
            <v>2.59</v>
          </cell>
        </row>
        <row r="7">
          <cell r="I7">
            <v>10788</v>
          </cell>
          <cell r="J7">
            <v>2559</v>
          </cell>
        </row>
        <row r="8">
          <cell r="I8">
            <v>21037</v>
          </cell>
          <cell r="J8">
            <v>9212</v>
          </cell>
        </row>
      </sheetData>
      <sheetData sheetId="42"/>
      <sheetData sheetId="43"/>
      <sheetData sheetId="44">
        <row r="5">
          <cell r="D5">
            <v>2.8524048902387768E-2</v>
          </cell>
          <cell r="E5">
            <v>1.2091001261929836E-2</v>
          </cell>
        </row>
        <row r="7">
          <cell r="D7">
            <v>30664.13954857607</v>
          </cell>
          <cell r="E7">
            <v>1285.5323024801594</v>
          </cell>
        </row>
        <row r="8">
          <cell r="D8">
            <v>44566.096766910188</v>
          </cell>
          <cell r="E8">
            <v>2684.1769264842678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>
        <row r="10">
          <cell r="R10">
            <v>1396.4558957776342</v>
          </cell>
        </row>
      </sheetData>
      <sheetData sheetId="1"/>
      <sheetData sheetId="2"/>
      <sheetData sheetId="3">
        <row r="11">
          <cell r="C11">
            <v>110.41070306930348</v>
          </cell>
        </row>
      </sheetData>
      <sheetData sheetId="4">
        <row r="4">
          <cell r="K4">
            <v>10.5</v>
          </cell>
        </row>
      </sheetData>
      <sheetData sheetId="5">
        <row r="12">
          <cell r="K12">
            <v>945.48682544510643</v>
          </cell>
        </row>
      </sheetData>
      <sheetData sheetId="6">
        <row r="5">
          <cell r="C5">
            <v>78733.759854760021</v>
          </cell>
        </row>
      </sheetData>
      <sheetData sheetId="7"/>
      <sheetData sheetId="8">
        <row r="4">
          <cell r="C4">
            <v>613.84865880055975</v>
          </cell>
        </row>
      </sheetData>
      <sheetData sheetId="9">
        <row r="4">
          <cell r="C4">
            <v>678.50413453367992</v>
          </cell>
        </row>
      </sheetData>
      <sheetData sheetId="10">
        <row r="4">
          <cell r="C4">
            <v>1835.2611876653029</v>
          </cell>
        </row>
      </sheetData>
      <sheetData sheetId="11">
        <row r="4">
          <cell r="C4">
            <v>11157452.09</v>
          </cell>
        </row>
        <row r="5">
          <cell r="C5">
            <v>7.8308315373640108E-2</v>
          </cell>
          <cell r="D5">
            <v>7.4999999999999997E-2</v>
          </cell>
        </row>
        <row r="6">
          <cell r="C6">
            <v>873.72127703000001</v>
          </cell>
          <cell r="D6">
            <v>836.94001251065652</v>
          </cell>
        </row>
        <row r="7">
          <cell r="C7">
            <v>637628.86376960448</v>
          </cell>
          <cell r="D7">
            <v>614390.14163632249</v>
          </cell>
        </row>
        <row r="8">
          <cell r="C8">
            <v>557109905.12396669</v>
          </cell>
          <cell r="D8">
            <v>514207692.82752776</v>
          </cell>
        </row>
        <row r="23">
          <cell r="C23">
            <v>1.1600833446861254</v>
          </cell>
          <cell r="D23">
            <v>0.80766233464389381</v>
          </cell>
        </row>
        <row r="24">
          <cell r="C24">
            <v>10939.569374400002</v>
          </cell>
          <cell r="D24">
            <v>6363.8417754171314</v>
          </cell>
        </row>
        <row r="25">
          <cell r="C25">
            <v>62265.506984516571</v>
          </cell>
          <cell r="D25">
            <v>64609.415177256873</v>
          </cell>
        </row>
        <row r="26">
          <cell r="C26">
            <v>681157833.28930688</v>
          </cell>
          <cell r="D26">
            <v>411164095.39029694</v>
          </cell>
        </row>
        <row r="32">
          <cell r="C32">
            <v>2.0602170096461769E-2</v>
          </cell>
          <cell r="D32">
            <v>2.5717309989208674E-3</v>
          </cell>
        </row>
        <row r="33">
          <cell r="C33">
            <v>26344.922000000006</v>
          </cell>
          <cell r="D33">
            <v>3288.9751875734</v>
          </cell>
        </row>
        <row r="34">
          <cell r="C34">
            <v>40719.340424522037</v>
          </cell>
          <cell r="D34">
            <v>40454.538695476738</v>
          </cell>
        </row>
        <row r="35">
          <cell r="C35">
            <v>1072747847.3754802</v>
          </cell>
          <cell r="D35">
            <v>133053973.99415098</v>
          </cell>
        </row>
        <row r="41">
          <cell r="D41">
            <v>0.2</v>
          </cell>
        </row>
        <row r="42">
          <cell r="D42">
            <v>1577276.0714288759</v>
          </cell>
        </row>
        <row r="43">
          <cell r="D43">
            <v>322.65645258881494</v>
          </cell>
        </row>
        <row r="44">
          <cell r="D44">
            <v>508918301.9604634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</sheetNames>
    <sheetDataSet>
      <sheetData sheetId="0" refreshError="1">
        <row r="2">
          <cell r="B2">
            <v>27565.79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_ST_25"/>
      <sheetName val="TD_ST_25_2019-2022 Clientes"/>
      <sheetName val="TD_ST_25 2023 Clientes"/>
      <sheetName val="TD_ST_25 HDPE"/>
      <sheetName val="ANÁLISIS TF - PU - HDPE"/>
      <sheetName val="ANÁLISIS CANT. ROT.ANT. EM"/>
      <sheetName val="ANÁLISIS CANT. ROT.ANT. ER"/>
      <sheetName val="Fallas por tipo de material"/>
      <sheetName val="ANÁLISIS TF - PU"/>
      <sheetName val="ANÁLISIS TF X TIPO REP AA"/>
      <sheetName val="ANÁLISIS TF X TIPO REP AC"/>
      <sheetName val="ANÁLISIS TF X TIPO REP AM"/>
      <sheetName val="ST_25_2019-2022"/>
      <sheetName val="ST_25_2023"/>
      <sheetName val="TD_ST_25_2019-2022"/>
      <sheetName val="TD_ST_25_2023"/>
      <sheetName val="Únicos ST_25 Híbrido "/>
      <sheetName val="Únicos ST_25 EM Global Antigüed"/>
      <sheetName val="Únicos ST_25 ER Global"/>
      <sheetName val="Únicos ST_25 EM Global"/>
      <sheetName val="Únicos ST_25 ER Tipo Rep."/>
      <sheetName val="Únicos ST_25 EM Tipo Rep."/>
    </sheetNames>
    <sheetDataSet>
      <sheetData sheetId="0"/>
      <sheetData sheetId="1"/>
      <sheetData sheetId="2"/>
      <sheetData sheetId="3"/>
      <sheetData sheetId="4">
        <row r="5">
          <cell r="E5">
            <v>59726</v>
          </cell>
        </row>
        <row r="19">
          <cell r="O19">
            <v>27</v>
          </cell>
          <cell r="P19">
            <v>65.595864915291244</v>
          </cell>
          <cell r="Q19">
            <v>2.4294764783441201</v>
          </cell>
          <cell r="S19">
            <v>7.2972972972972977E-2</v>
          </cell>
        </row>
        <row r="20">
          <cell r="O20">
            <v>52</v>
          </cell>
          <cell r="P20">
            <v>138.45577260388856</v>
          </cell>
          <cell r="Q20">
            <v>2.6626110116132415</v>
          </cell>
          <cell r="S20">
            <v>0.13978494623655913</v>
          </cell>
        </row>
        <row r="21">
          <cell r="O21">
            <v>30</v>
          </cell>
          <cell r="P21">
            <v>76.108924506981538</v>
          </cell>
          <cell r="Q21">
            <v>2.536964150232718</v>
          </cell>
          <cell r="S21">
            <v>8.0645161290322578E-2</v>
          </cell>
        </row>
        <row r="22">
          <cell r="O22">
            <v>66</v>
          </cell>
          <cell r="P22">
            <v>145.24462148308021</v>
          </cell>
          <cell r="Q22">
            <v>2.2006760830769729</v>
          </cell>
          <cell r="S22">
            <v>0.17694369973190349</v>
          </cell>
        </row>
        <row r="23">
          <cell r="O23">
            <v>64</v>
          </cell>
          <cell r="P23">
            <v>216.38438396318935</v>
          </cell>
          <cell r="Q23">
            <v>3.3810059994248336</v>
          </cell>
          <cell r="S23">
            <v>0.1553398058252427</v>
          </cell>
        </row>
        <row r="33">
          <cell r="O33">
            <v>18</v>
          </cell>
          <cell r="P33">
            <v>35.932290919726427</v>
          </cell>
          <cell r="Q33">
            <v>1.9962383844292459</v>
          </cell>
          <cell r="S33">
            <v>4.8648648648648651E-2</v>
          </cell>
        </row>
        <row r="34">
          <cell r="O34">
            <v>35</v>
          </cell>
          <cell r="P34">
            <v>95.887353187941102</v>
          </cell>
          <cell r="Q34">
            <v>2.7396386625126028</v>
          </cell>
          <cell r="S34">
            <v>9.4086021505376344E-2</v>
          </cell>
        </row>
        <row r="35">
          <cell r="O35">
            <v>22</v>
          </cell>
          <cell r="P35">
            <v>49.557301397081929</v>
          </cell>
          <cell r="Q35">
            <v>2.2526046089582694</v>
          </cell>
          <cell r="S35">
            <v>5.9139784946236562E-2</v>
          </cell>
        </row>
        <row r="36">
          <cell r="O36">
            <v>37</v>
          </cell>
          <cell r="P36">
            <v>107.4474138859126</v>
          </cell>
          <cell r="Q36">
            <v>2.903984159078719</v>
          </cell>
          <cell r="S36">
            <v>9.9195710455764072E-2</v>
          </cell>
        </row>
        <row r="37">
          <cell r="O37">
            <v>53</v>
          </cell>
          <cell r="P37">
            <v>158.97088179843303</v>
          </cell>
          <cell r="Q37">
            <v>2.9994505999704346</v>
          </cell>
          <cell r="S37">
            <v>0.12864077669902912</v>
          </cell>
        </row>
      </sheetData>
      <sheetData sheetId="5">
        <row r="47">
          <cell r="T47">
            <v>11</v>
          </cell>
        </row>
      </sheetData>
      <sheetData sheetId="6">
        <row r="48">
          <cell r="R48">
            <v>11</v>
          </cell>
        </row>
      </sheetData>
      <sheetData sheetId="7"/>
      <sheetData sheetId="8">
        <row r="5">
          <cell r="C5">
            <v>59726</v>
          </cell>
          <cell r="O5">
            <v>2315</v>
          </cell>
          <cell r="P5">
            <v>6442.4166918050696</v>
          </cell>
          <cell r="Q5">
            <v>2.7829013787494903</v>
          </cell>
          <cell r="S5">
            <v>4.0245471297938179E-2</v>
          </cell>
        </row>
        <row r="6">
          <cell r="O6">
            <v>3383</v>
          </cell>
          <cell r="P6">
            <v>9597.378908323366</v>
          </cell>
          <cell r="Q6">
            <v>2.8369432185407524</v>
          </cell>
          <cell r="S6">
            <v>5.8810235727696267E-2</v>
          </cell>
        </row>
        <row r="7">
          <cell r="O7">
            <v>2995</v>
          </cell>
          <cell r="P7">
            <v>11812.632688580892</v>
          </cell>
          <cell r="Q7">
            <v>3.9441177591255068</v>
          </cell>
          <cell r="S7">
            <v>5.2065224949586257E-2</v>
          </cell>
        </row>
        <row r="8">
          <cell r="O8">
            <v>5009</v>
          </cell>
          <cell r="P8">
            <v>14850.729543863485</v>
          </cell>
          <cell r="Q8">
            <v>2.9648092521188829</v>
          </cell>
          <cell r="S8">
            <v>8.707518470230334E-2</v>
          </cell>
        </row>
        <row r="9">
          <cell r="O9">
            <v>4997</v>
          </cell>
          <cell r="P9">
            <v>15244.643016350379</v>
          </cell>
          <cell r="Q9">
            <v>3.0507590587052991</v>
          </cell>
          <cell r="S9">
            <v>8.6804711114199351E-2</v>
          </cell>
        </row>
        <row r="19">
          <cell r="O19">
            <v>2306</v>
          </cell>
          <cell r="P19">
            <v>6325.7573841555304</v>
          </cell>
          <cell r="Q19">
            <v>2.7431731934759456</v>
          </cell>
          <cell r="S19">
            <v>4.0089009422481836E-2</v>
          </cell>
        </row>
        <row r="20">
          <cell r="O20">
            <v>3368</v>
          </cell>
          <cell r="P20">
            <v>9539.3442386102943</v>
          </cell>
          <cell r="Q20">
            <v>2.8323468641954554</v>
          </cell>
          <cell r="S20">
            <v>5.8549475001738405E-2</v>
          </cell>
        </row>
        <row r="21">
          <cell r="O21">
            <v>2993</v>
          </cell>
          <cell r="P21">
            <v>11804.100802342817</v>
          </cell>
          <cell r="Q21">
            <v>3.9439027070974997</v>
          </cell>
          <cell r="S21">
            <v>5.2030456852791881E-2</v>
          </cell>
        </row>
        <row r="22">
          <cell r="O22">
            <v>5007</v>
          </cell>
          <cell r="P22">
            <v>14846.828883728109</v>
          </cell>
          <cell r="Q22">
            <v>2.9652144764785517</v>
          </cell>
          <cell r="S22">
            <v>8.7040417209908738E-2</v>
          </cell>
        </row>
        <row r="23">
          <cell r="O23">
            <v>4996</v>
          </cell>
          <cell r="P23">
            <v>15221.70779812424</v>
          </cell>
          <cell r="Q23">
            <v>3.0467789828110967</v>
          </cell>
          <cell r="S23">
            <v>8.6787339749157491E-2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x_19_AA"/>
      <sheetName val="Aux_19_AC_AM"/>
      <sheetName val="TD_Aux_19_AA EM"/>
      <sheetName val="TD_Aux_19_AC_AM EM"/>
      <sheetName val="TD_Aux_19_AA ER"/>
      <sheetName val="TD_Aux_19_AC_AM ER"/>
      <sheetName val="Únicos Aux_19 ER Global"/>
      <sheetName val="Únicos Aux_19 EM Global"/>
      <sheetName val="Análisis Únicos Aux_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2">
          <cell r="C52">
            <v>30886</v>
          </cell>
          <cell r="K52">
            <v>1426</v>
          </cell>
          <cell r="N52">
            <v>2.4790514933416781E-2</v>
          </cell>
        </row>
        <row r="53">
          <cell r="K53">
            <v>1193</v>
          </cell>
          <cell r="N53">
            <v>2.0739169737848551E-2</v>
          </cell>
        </row>
        <row r="54">
          <cell r="K54">
            <v>2087</v>
          </cell>
          <cell r="N54">
            <v>3.6280509004937067E-2</v>
          </cell>
        </row>
        <row r="55">
          <cell r="K55">
            <v>2243</v>
          </cell>
          <cell r="N55">
            <v>3.8991742720556277E-2</v>
          </cell>
        </row>
        <row r="56">
          <cell r="K56">
            <v>1098</v>
          </cell>
          <cell r="N56">
            <v>1.9073758815967758E-2</v>
          </cell>
        </row>
        <row r="74">
          <cell r="K74">
            <v>13</v>
          </cell>
          <cell r="N74">
            <v>3.5135135135135137E-2</v>
          </cell>
        </row>
        <row r="75">
          <cell r="K75">
            <v>13</v>
          </cell>
          <cell r="N75">
            <v>3.4946236559139782E-2</v>
          </cell>
        </row>
        <row r="76">
          <cell r="K76">
            <v>18</v>
          </cell>
          <cell r="N76">
            <v>4.8387096774193547E-2</v>
          </cell>
        </row>
        <row r="77">
          <cell r="K77">
            <v>14</v>
          </cell>
          <cell r="N77">
            <v>3.7533512064343161E-2</v>
          </cell>
        </row>
        <row r="78">
          <cell r="K78">
            <v>12</v>
          </cell>
          <cell r="N78">
            <v>2.9126213592233011E-2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"/>
      <sheetName val="Análisis Causse"/>
      <sheetName val="Detección Fugas"/>
      <sheetName val="tabla Informe"/>
      <sheetName val="Hoja1"/>
    </sheetNames>
    <sheetDataSet>
      <sheetData sheetId="0"/>
      <sheetData sheetId="1">
        <row r="2">
          <cell r="F2">
            <v>1779.2734989901076</v>
          </cell>
        </row>
      </sheetData>
      <sheetData sheetId="2"/>
      <sheetData sheetId="3"/>
      <sheetData sheetId="4">
        <row r="2">
          <cell r="H2">
            <v>0</v>
          </cell>
          <cell r="K2">
            <v>0</v>
          </cell>
          <cell r="M2">
            <v>0</v>
          </cell>
          <cell r="N2">
            <v>0</v>
          </cell>
        </row>
        <row r="3">
          <cell r="H3">
            <v>0</v>
          </cell>
          <cell r="K3">
            <v>0</v>
          </cell>
          <cell r="M3">
            <v>0</v>
          </cell>
          <cell r="N3">
            <v>0</v>
          </cell>
        </row>
        <row r="4">
          <cell r="H4">
            <v>0</v>
          </cell>
          <cell r="K4">
            <v>0</v>
          </cell>
          <cell r="M4">
            <v>0</v>
          </cell>
          <cell r="N4">
            <v>0</v>
          </cell>
        </row>
        <row r="5">
          <cell r="H5">
            <v>0</v>
          </cell>
          <cell r="K5">
            <v>0</v>
          </cell>
          <cell r="M5">
            <v>0</v>
          </cell>
          <cell r="N5">
            <v>0</v>
          </cell>
        </row>
        <row r="6">
          <cell r="H6">
            <v>22</v>
          </cell>
          <cell r="K6">
            <v>1261.8503556463065</v>
          </cell>
          <cell r="M6">
            <v>1.8140444625101275E-2</v>
          </cell>
          <cell r="N6">
            <v>57.356834347559385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TD AA"/>
      <sheetName val="TD AC"/>
      <sheetName val="TD AM"/>
      <sheetName val="Consolidado"/>
    </sheetNames>
    <sheetDataSet>
      <sheetData sheetId="0"/>
      <sheetData sheetId="1"/>
      <sheetData sheetId="2">
        <row r="6">
          <cell r="O6">
            <v>1261.8503556463065</v>
          </cell>
        </row>
      </sheetData>
      <sheetData sheetId="3">
        <row r="9">
          <cell r="O9">
            <v>15.765237557815629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"/>
      <sheetName val="Hoja9"/>
      <sheetName val="Inputs"/>
      <sheetName val="Zonales"/>
      <sheetName val="horas trabajadas anuales"/>
      <sheetName val="Resumen SSTT"/>
      <sheetName val="Hoja3"/>
      <sheetName val="Dot Act Complementarias"/>
      <sheetName val="Precios"/>
      <sheetName val="Poblacion"/>
      <sheetName val="Monitoreo Calidad Agua Potable"/>
      <sheetName val="Resumen"/>
      <sheetName val="captaciones"/>
      <sheetName val="Costo Analisis"/>
      <sheetName val="Costo Transporte"/>
      <sheetName val="pintura y lavado de estanques"/>
      <sheetName val="autocontrol medidores"/>
      <sheetName val="mantención redes y conexiones"/>
      <sheetName val="combustible mant generadores"/>
      <sheetName val="control de presiones"/>
      <sheetName val="PR035"/>
      <sheetName val="detección de fugas"/>
      <sheetName val="toma de muestras"/>
      <sheetName val="dim lavado colectores"/>
      <sheetName val="Analisis PTAP-Ord SISS 2560"/>
      <sheetName val="Analisis Red-Ord SISS 2560"/>
      <sheetName val="Analisis Fuentes-Ord SISS 4423"/>
      <sheetName val="Anexo7.2"/>
      <sheetName val="ARR"/>
      <sheetName val="CSUBS"/>
      <sheetName val="CSUPR"/>
      <sheetName val="EQGNR"/>
      <sheetName val="RED AP"/>
      <sheetName val="Hoja2"/>
      <sheetName val="TD_RED AS"/>
      <sheetName val="RED AS"/>
      <sheetName val="UD"/>
      <sheetName val="ERE"/>
      <sheetName val="ERS"/>
      <sheetName val="PTAPCP"/>
      <sheetName val="PTAPCL"/>
      <sheetName val="PTAPOI"/>
      <sheetName val="Precios GTD"/>
      <sheetName val="Hoja1"/>
      <sheetName val="Precios GTD (2)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11041290.70798697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Y1">
            <v>587662542.4182601</v>
          </cell>
        </row>
      </sheetData>
      <sheetData sheetId="16"/>
      <sheetData sheetId="17"/>
      <sheetData sheetId="18"/>
      <sheetData sheetId="19">
        <row r="35">
          <cell r="C35">
            <v>4905988.3902606443</v>
          </cell>
        </row>
      </sheetData>
      <sheetData sheetId="20"/>
      <sheetData sheetId="21">
        <row r="12">
          <cell r="F12">
            <v>2231840.0333617511</v>
          </cell>
        </row>
      </sheetData>
      <sheetData sheetId="22">
        <row r="54">
          <cell r="C54">
            <v>15907206.78017211</v>
          </cell>
        </row>
      </sheetData>
      <sheetData sheetId="23">
        <row r="11">
          <cell r="F11">
            <v>1577276.0714288759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03"/>
      <sheetName val="903 Mat."/>
      <sheetName val="904"/>
      <sheetName val="1002"/>
      <sheetName val="1151"/>
      <sheetName val="1003"/>
      <sheetName val="1003 AA Consolidado"/>
      <sheetName val="1001"/>
      <sheetName val="803"/>
      <sheetName val="1102"/>
      <sheetName val="8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E5">
            <v>207044.19000000021</v>
          </cell>
        </row>
        <row r="9">
          <cell r="V9">
            <v>1072711.5900000017</v>
          </cell>
        </row>
        <row r="12">
          <cell r="V12">
            <v>3171418.3999999976</v>
          </cell>
        </row>
        <row r="21">
          <cell r="V21">
            <v>460624.24000000051</v>
          </cell>
        </row>
        <row r="24">
          <cell r="V24">
            <v>63350.970000000008</v>
          </cell>
        </row>
        <row r="33">
          <cell r="V33">
            <v>96528.140000000014</v>
          </cell>
        </row>
        <row r="36">
          <cell r="V36">
            <v>107990.45999999999</v>
          </cell>
        </row>
      </sheetData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TD_ST_27"/>
      <sheetName val="ST_27"/>
      <sheetName val="TD_AUX_24 (Tipo Elemento)"/>
      <sheetName val="TD_AUX_24"/>
      <sheetName val="AUX_24"/>
      <sheetName val="NBI"/>
    </sheetNames>
    <sheetDataSet>
      <sheetData sheetId="0">
        <row r="5">
          <cell r="C5">
            <v>45869.304562284487</v>
          </cell>
        </row>
      </sheetData>
      <sheetData sheetId="1">
        <row r="6">
          <cell r="D6">
            <v>463</v>
          </cell>
        </row>
      </sheetData>
      <sheetData sheetId="2">
        <row r="17">
          <cell r="D17">
            <v>549</v>
          </cell>
          <cell r="J17">
            <v>2834.1321811349653</v>
          </cell>
          <cell r="O17">
            <v>0.59571382923286875</v>
          </cell>
          <cell r="AI17">
            <v>287</v>
          </cell>
          <cell r="AN17">
            <v>0.31142052639313905</v>
          </cell>
        </row>
        <row r="18">
          <cell r="D18">
            <v>690</v>
          </cell>
          <cell r="J18">
            <v>3731.6833692634377</v>
          </cell>
          <cell r="O18">
            <v>0.74870041883386473</v>
          </cell>
          <cell r="AI18">
            <v>374</v>
          </cell>
          <cell r="AN18">
            <v>0.40581732846937013</v>
          </cell>
        </row>
        <row r="19">
          <cell r="D19">
            <v>617</v>
          </cell>
          <cell r="J19">
            <v>4540.2494342040809</v>
          </cell>
          <cell r="O19">
            <v>0.66704519950165109</v>
          </cell>
          <cell r="AI19">
            <v>559</v>
          </cell>
          <cell r="AN19">
            <v>0.60434078852742779</v>
          </cell>
        </row>
        <row r="20">
          <cell r="D20">
            <v>2941.6921530964323</v>
          </cell>
          <cell r="J20">
            <v>5337.5472857778386</v>
          </cell>
          <cell r="O20">
            <v>3.1801285564711139</v>
          </cell>
          <cell r="AI20">
            <v>334</v>
          </cell>
          <cell r="AN20">
            <v>0.36107209136187712</v>
          </cell>
        </row>
        <row r="21">
          <cell r="D21">
            <v>520</v>
          </cell>
          <cell r="J21">
            <v>846.77757373327506</v>
          </cell>
          <cell r="O21">
            <v>0.55999483684760487</v>
          </cell>
          <cell r="AI21">
            <v>280</v>
          </cell>
          <cell r="AN21">
            <v>0.30153568137947956</v>
          </cell>
        </row>
      </sheetData>
      <sheetData sheetId="3">
        <row r="17">
          <cell r="C17">
            <v>515</v>
          </cell>
          <cell r="H17">
            <v>0.55882080520023203</v>
          </cell>
          <cell r="L17">
            <v>287</v>
          </cell>
          <cell r="Q17">
            <v>0.31142052639313905</v>
          </cell>
        </row>
        <row r="18">
          <cell r="C18">
            <v>676</v>
          </cell>
          <cell r="H18">
            <v>0.73350939584303265</v>
          </cell>
          <cell r="L18">
            <v>374</v>
          </cell>
          <cell r="Q18">
            <v>0.40581732846937013</v>
          </cell>
        </row>
        <row r="19">
          <cell r="C19">
            <v>590</v>
          </cell>
          <cell r="H19">
            <v>0.63785521508261611</v>
          </cell>
          <cell r="L19">
            <v>559</v>
          </cell>
          <cell r="Q19">
            <v>0.60434078852742779</v>
          </cell>
        </row>
        <row r="20">
          <cell r="C20">
            <v>2900.6921530964323</v>
          </cell>
          <cell r="H20">
            <v>3.1358053356751947</v>
          </cell>
          <cell r="L20">
            <v>334</v>
          </cell>
          <cell r="Q20">
            <v>0.36107209136187712</v>
          </cell>
        </row>
        <row r="21">
          <cell r="C21">
            <v>498</v>
          </cell>
          <cell r="H21">
            <v>0.5363027475963601</v>
          </cell>
          <cell r="L21">
            <v>280</v>
          </cell>
          <cell r="Q21">
            <v>0.30153568137947956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5">
          <cell r="C5">
            <v>30704.459705672285</v>
          </cell>
        </row>
      </sheetData>
      <sheetData sheetId="1">
        <row r="6">
          <cell r="D6">
            <v>72</v>
          </cell>
        </row>
      </sheetData>
      <sheetData sheetId="2">
        <row r="17">
          <cell r="D17">
            <v>1802</v>
          </cell>
          <cell r="J17">
            <v>2539.2407048549026</v>
          </cell>
          <cell r="L17">
            <v>3.2641970835975004E-2</v>
          </cell>
        </row>
        <row r="18">
          <cell r="D18">
            <v>1447</v>
          </cell>
          <cell r="J18">
            <v>2075.5511203347191</v>
          </cell>
          <cell r="L18">
            <v>2.6210919102996052E-2</v>
          </cell>
        </row>
        <row r="19">
          <cell r="D19">
            <v>1665</v>
          </cell>
          <cell r="J19">
            <v>2673.7281611164781</v>
          </cell>
          <cell r="L19">
            <v>3.0159218939627221E-2</v>
          </cell>
        </row>
        <row r="20">
          <cell r="D20">
            <v>2558</v>
          </cell>
          <cell r="J20">
            <v>3166.4566468950734</v>
          </cell>
          <cell r="L20">
            <v>4.6334703932472333E-2</v>
          </cell>
        </row>
        <row r="21">
          <cell r="D21">
            <v>2444</v>
          </cell>
          <cell r="J21">
            <v>3581.3868194499714</v>
          </cell>
          <cell r="L21">
            <v>4.4224888261585507E-2</v>
          </cell>
        </row>
      </sheetData>
      <sheetData sheetId="3">
        <row r="17">
          <cell r="J17">
            <v>2061.5265521580054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5">
          <cell r="C5">
            <v>30704.459705672285</v>
          </cell>
        </row>
        <row r="14">
          <cell r="K14">
            <v>2061.5265521580054</v>
          </cell>
          <cell r="L14">
            <v>1810.6569481667389</v>
          </cell>
          <cell r="M14">
            <v>2539.482842847804</v>
          </cell>
          <cell r="N14">
            <v>3059.4292725523464</v>
          </cell>
          <cell r="O14">
            <v>3404.8182137444087</v>
          </cell>
        </row>
        <row r="15">
          <cell r="K15">
            <v>1521</v>
          </cell>
          <cell r="L15">
            <v>1301</v>
          </cell>
          <cell r="M15">
            <v>1576</v>
          </cell>
          <cell r="N15">
            <v>2477</v>
          </cell>
          <cell r="O15">
            <v>2329</v>
          </cell>
        </row>
        <row r="16">
          <cell r="K16">
            <v>1.3553757739368872</v>
          </cell>
          <cell r="L16">
            <v>1.3917424659237039</v>
          </cell>
          <cell r="M16">
            <v>1.6113469815024137</v>
          </cell>
          <cell r="N16">
            <v>1.2351349505661471</v>
          </cell>
          <cell r="O16">
            <v>1.4619228053861781</v>
          </cell>
        </row>
      </sheetData>
      <sheetData sheetId="1">
        <row r="6">
          <cell r="D6">
            <v>70</v>
          </cell>
        </row>
        <row r="19">
          <cell r="N19">
            <v>1514</v>
          </cell>
          <cell r="O19">
            <v>1266</v>
          </cell>
          <cell r="P19">
            <v>1564</v>
          </cell>
          <cell r="Q19">
            <v>2469</v>
          </cell>
          <cell r="R19">
            <v>2327</v>
          </cell>
        </row>
        <row r="20">
          <cell r="N20">
            <v>2.7425052078616067E-2</v>
          </cell>
          <cell r="O20">
            <v>2.2932289968481685E-2</v>
          </cell>
          <cell r="P20">
            <v>2.8329740793739924E-2</v>
          </cell>
          <cell r="Q20">
            <v>4.4722589526690455E-2</v>
          </cell>
          <cell r="R20">
            <v>4.2107739355445775E-2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Análisis"/>
      <sheetName val="TD AUX_25"/>
      <sheetName val="AUX_25"/>
      <sheetName val="TD ST_29"/>
      <sheetName val="ST_29"/>
      <sheetName val="NBI"/>
    </sheetNames>
    <sheetDataSet>
      <sheetData sheetId="0">
        <row r="3">
          <cell r="C3">
            <v>6486.5974989703263</v>
          </cell>
        </row>
      </sheetData>
      <sheetData sheetId="1">
        <row r="6">
          <cell r="B6" t="str">
            <v>AÑO</v>
          </cell>
        </row>
        <row r="22">
          <cell r="D22"/>
          <cell r="J22">
            <v>0</v>
          </cell>
          <cell r="O22"/>
          <cell r="AI22">
            <v>3040.55</v>
          </cell>
          <cell r="AN22">
            <v>3.4317672835710075E-3</v>
          </cell>
        </row>
        <row r="23">
          <cell r="D23"/>
          <cell r="J23">
            <v>0</v>
          </cell>
          <cell r="O23"/>
          <cell r="AI23">
            <v>11215.56</v>
          </cell>
          <cell r="AN23">
            <v>1.2658435576746068E-2</v>
          </cell>
        </row>
        <row r="24">
          <cell r="D24">
            <v>1057.9485338120885</v>
          </cell>
          <cell r="J24">
            <v>57.042037652613239</v>
          </cell>
          <cell r="O24">
            <v>1.1896612751646973E-3</v>
          </cell>
          <cell r="AI24">
            <v>25485.9</v>
          </cell>
          <cell r="AN24">
            <v>2.8658849956972755E-2</v>
          </cell>
        </row>
        <row r="25">
          <cell r="D25"/>
          <cell r="J25">
            <v>0</v>
          </cell>
          <cell r="O25"/>
          <cell r="AI25">
            <v>30668</v>
          </cell>
          <cell r="AN25">
            <v>3.4477623642269348E-2</v>
          </cell>
        </row>
        <row r="26">
          <cell r="D26">
            <v>37584.955790485343</v>
          </cell>
          <cell r="J26">
            <v>2126.0030889365839</v>
          </cell>
          <cell r="O26">
            <v>4.2085521721994645E-2</v>
          </cell>
          <cell r="AI26">
            <v>13161.85</v>
          </cell>
          <cell r="AN26">
            <v>1.4737900109938706E-2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4658.1222355116261</v>
          </cell>
        </row>
        <row r="21">
          <cell r="C21">
            <v>83.559131527654245</v>
          </cell>
          <cell r="D21">
            <v>17</v>
          </cell>
          <cell r="E21">
            <v>4.9152430310384849</v>
          </cell>
          <cell r="K21">
            <v>1.8446512016318341E-2</v>
          </cell>
        </row>
        <row r="22">
          <cell r="C22">
            <v>24.344236890327696</v>
          </cell>
          <cell r="D22">
            <v>5</v>
          </cell>
          <cell r="E22">
            <v>4.8688473780655395</v>
          </cell>
          <cell r="K22">
            <v>5.4253653538685843E-3</v>
          </cell>
        </row>
        <row r="23">
          <cell r="C23">
            <v>63.308739683541482</v>
          </cell>
          <cell r="D23">
            <v>18</v>
          </cell>
          <cell r="E23">
            <v>3.5171522046411936</v>
          </cell>
          <cell r="K23">
            <v>1.9459989612689983E-2</v>
          </cell>
        </row>
        <row r="24">
          <cell r="C24">
            <v>173.81927248968839</v>
          </cell>
          <cell r="D24">
            <v>72</v>
          </cell>
          <cell r="E24">
            <v>2.4141565623567831</v>
          </cell>
          <cell r="K24">
            <v>7.7835899934296862E-2</v>
          </cell>
        </row>
        <row r="25">
          <cell r="C25">
            <v>130.33928831596961</v>
          </cell>
          <cell r="D25">
            <v>68</v>
          </cell>
          <cell r="E25">
            <v>1.9167542399407296</v>
          </cell>
          <cell r="K25">
            <v>7.3230094049302183E-2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Detección Fugas"/>
      <sheetName val="Desobs. Colectores"/>
      <sheetName val="Desobs. UD"/>
      <sheetName val="Limpieza Colectores"/>
      <sheetName val="ITV"/>
      <sheetName val="Limpieza Cámaras"/>
      <sheetName val="Reparación Cámaras"/>
      <sheetName val="Reparación UD"/>
      <sheetName val="Rep. Colectores AS"/>
      <sheetName val="Verif Medidores"/>
      <sheetName val="Mantención Grifos"/>
      <sheetName val="Materiales Rep Arranques"/>
      <sheetName val="Materiales Roturas AP"/>
      <sheetName val="Materiales Mantención Grifos"/>
      <sheetName val="Rep. Arranques análisis Ant. EM"/>
      <sheetName val="Rep. Arranques análisis Ant. ER"/>
      <sheetName val="Rep x Material"/>
    </sheetNames>
    <sheetDataSet>
      <sheetData sheetId="0">
        <row r="1">
          <cell r="B1">
            <v>36789.360000000001</v>
          </cell>
        </row>
        <row r="7">
          <cell r="M7">
            <v>884.28888788121264</v>
          </cell>
        </row>
        <row r="8">
          <cell r="M8">
            <v>58371.296398795916</v>
          </cell>
        </row>
      </sheetData>
      <sheetData sheetId="1" refreshError="1"/>
      <sheetData sheetId="2" refreshError="1"/>
      <sheetData sheetId="3">
        <row r="9">
          <cell r="C9">
            <v>0.25402642135201625</v>
          </cell>
        </row>
      </sheetData>
      <sheetData sheetId="4" refreshError="1"/>
      <sheetData sheetId="5" refreshError="1"/>
      <sheetData sheetId="6" refreshError="1"/>
      <sheetData sheetId="7">
        <row r="9">
          <cell r="Y9">
            <v>0.01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2">
          <cell r="C12">
            <v>30886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R"/>
      <sheetName val="Análisis SCR (Tipo Insp)"/>
      <sheetName val="Análisis SCR"/>
      <sheetName val="TD_ST_28"/>
      <sheetName val="ST_28"/>
      <sheetName val="TD_AUX_23"/>
      <sheetName val="AUX_23"/>
      <sheetName val="NBI"/>
    </sheetNames>
    <sheetDataSet>
      <sheetData sheetId="0"/>
      <sheetData sheetId="1">
        <row r="6">
          <cell r="G6">
            <v>16885.095908164752</v>
          </cell>
        </row>
        <row r="48">
          <cell r="C48">
            <v>9.8905190191148407</v>
          </cell>
          <cell r="F48">
            <v>645.36293205145512</v>
          </cell>
          <cell r="G48">
            <v>183.54491624752373</v>
          </cell>
        </row>
        <row r="49">
          <cell r="G49">
            <v>339.65051308313053</v>
          </cell>
        </row>
        <row r="57">
          <cell r="C57">
            <v>0.11285771866182991</v>
          </cell>
          <cell r="F57">
            <v>9.1331418782748894</v>
          </cell>
          <cell r="G57">
            <v>2.5442727957799542</v>
          </cell>
        </row>
        <row r="58">
          <cell r="G58">
            <v>3.5119519392917367</v>
          </cell>
        </row>
        <row r="66">
          <cell r="C66">
            <v>87.637063165799717</v>
          </cell>
          <cell r="F66">
            <v>70.661656268210109</v>
          </cell>
          <cell r="G66">
            <v>72.140423209319223</v>
          </cell>
        </row>
        <row r="67">
          <cell r="G67">
            <v>96.7127452067663</v>
          </cell>
        </row>
        <row r="75">
          <cell r="C75">
            <v>1.2246066255468941E-4</v>
          </cell>
          <cell r="F75">
            <v>9.8734210739325045E-3</v>
          </cell>
          <cell r="G75">
            <v>2.7399608253242213E-3</v>
          </cell>
        </row>
        <row r="76">
          <cell r="G76">
            <v>3.7820672178082802E-3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11155.066630307236</v>
          </cell>
        </row>
        <row r="21">
          <cell r="C21">
            <v>1530.8126403658928</v>
          </cell>
          <cell r="D21">
            <v>202</v>
          </cell>
          <cell r="E21">
            <v>7.5782803978509543</v>
          </cell>
          <cell r="K21">
            <v>0.26329686650008127</v>
          </cell>
        </row>
        <row r="22">
          <cell r="C22">
            <v>1183.6712895932037</v>
          </cell>
          <cell r="D22">
            <v>197</v>
          </cell>
          <cell r="E22">
            <v>6.0084837035188006</v>
          </cell>
          <cell r="K22">
            <v>0.25677510566132655</v>
          </cell>
        </row>
        <row r="23">
          <cell r="C23">
            <v>1641.0439684896685</v>
          </cell>
          <cell r="D23">
            <v>240</v>
          </cell>
          <cell r="E23">
            <v>6.8376832020402851</v>
          </cell>
          <cell r="K23">
            <v>0.31149448121333945</v>
          </cell>
        </row>
        <row r="24">
          <cell r="C24">
            <v>2051.3938090021979</v>
          </cell>
          <cell r="D24">
            <v>360</v>
          </cell>
          <cell r="E24">
            <v>5.6983161361172163</v>
          </cell>
          <cell r="K24">
            <v>0.46710898167659981</v>
          </cell>
        </row>
        <row r="25">
          <cell r="C25">
            <v>2236.3761968134263</v>
          </cell>
          <cell r="D25">
            <v>357</v>
          </cell>
          <cell r="E25">
            <v>6.2643590947154797</v>
          </cell>
          <cell r="K25">
            <v>0.46108837133190222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Rep. UD análisis Ant. ER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6">
          <cell r="C6">
            <v>25278.64220129043</v>
          </cell>
          <cell r="K6">
            <v>747.46643758340713</v>
          </cell>
          <cell r="L6">
            <v>895.55815155865093</v>
          </cell>
          <cell r="M6">
            <v>1087.4314898098655</v>
          </cell>
          <cell r="N6">
            <v>1754.3671239025512</v>
          </cell>
          <cell r="O6">
            <v>1455.8166817797319</v>
          </cell>
        </row>
        <row r="7">
          <cell r="K7">
            <v>453</v>
          </cell>
          <cell r="L7">
            <v>650</v>
          </cell>
          <cell r="M7">
            <v>498</v>
          </cell>
          <cell r="N7">
            <v>307</v>
          </cell>
          <cell r="O7">
            <v>286</v>
          </cell>
        </row>
        <row r="8">
          <cell r="K8">
            <v>1.6500362860560864</v>
          </cell>
          <cell r="L8">
            <v>1.3777817716286938</v>
          </cell>
          <cell r="M8">
            <v>2.1835973690961157</v>
          </cell>
          <cell r="N8">
            <v>5.7145508921907204</v>
          </cell>
          <cell r="O8">
            <v>5.0902681181109504</v>
          </cell>
        </row>
        <row r="9">
          <cell r="K9">
            <v>8.2057784620958238E-3</v>
          </cell>
          <cell r="L9">
            <v>1.177408252726153E-2</v>
          </cell>
          <cell r="M9">
            <v>9.0205952143749893E-3</v>
          </cell>
          <cell r="N9">
            <v>5.5608890176970308E-3</v>
          </cell>
          <cell r="O9">
            <v>5.1752528816748997E-3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10.6.14 - BASE ANÁLISIS"/>
      <sheetName val="ST_23"/>
      <sheetName val="TD ST_23 ER"/>
      <sheetName val="TD ST_23 ER Antiguedad"/>
      <sheetName val="TD ST_23 EM"/>
      <sheetName val="TD ST_23 EM Antigüedad"/>
      <sheetName val="Únicos ST_23 ER"/>
      <sheetName val="Únicos ST_23 ER Ant."/>
      <sheetName val="Únicos ST_23 EM"/>
      <sheetName val="Únicos ST_23 EM Antigüedad"/>
      <sheetName val="NBI"/>
    </sheetNames>
    <sheetDataSet>
      <sheetData sheetId="0" refreshError="1"/>
      <sheetData sheetId="1" refreshError="1"/>
      <sheetData sheetId="2" refreshError="1"/>
      <sheetData sheetId="3">
        <row r="11">
          <cell r="K11">
            <v>829</v>
          </cell>
        </row>
      </sheetData>
      <sheetData sheetId="4">
        <row r="11">
          <cell r="K11">
            <v>17</v>
          </cell>
          <cell r="L11">
            <v>855.50410915741963</v>
          </cell>
          <cell r="M11">
            <v>50.32377112690704</v>
          </cell>
          <cell r="O11">
            <v>2.3462097014858747E-2</v>
          </cell>
        </row>
        <row r="12">
          <cell r="K12">
            <v>34</v>
          </cell>
          <cell r="L12">
            <v>2266.931782336148</v>
          </cell>
          <cell r="M12">
            <v>66.674464186357298</v>
          </cell>
          <cell r="O12">
            <v>5.3440504223930943E-2</v>
          </cell>
        </row>
        <row r="13">
          <cell r="K13">
            <v>80</v>
          </cell>
          <cell r="L13">
            <v>649.79162189667306</v>
          </cell>
          <cell r="M13">
            <v>8.1223952737084133</v>
          </cell>
          <cell r="O13">
            <v>0.10772517475294656</v>
          </cell>
        </row>
        <row r="14">
          <cell r="K14">
            <v>86</v>
          </cell>
          <cell r="L14">
            <v>1632.5381974527625</v>
          </cell>
          <cell r="M14">
            <v>18.983002295962354</v>
          </cell>
          <cell r="O14">
            <v>0.12585992006286148</v>
          </cell>
        </row>
        <row r="15">
          <cell r="K15">
            <v>74</v>
          </cell>
          <cell r="L15">
            <v>1826.8299312627346</v>
          </cell>
          <cell r="M15">
            <v>24.686890963009926</v>
          </cell>
          <cell r="O15">
            <v>0.11107450962057012</v>
          </cell>
        </row>
        <row r="29">
          <cell r="K29">
            <v>1</v>
          </cell>
          <cell r="L29">
            <v>0.28421112867070719</v>
          </cell>
          <cell r="M29">
            <v>0.28421112867070719</v>
          </cell>
          <cell r="O29">
            <v>1.0338897693609043E-2</v>
          </cell>
        </row>
        <row r="30">
          <cell r="K30">
            <v>4</v>
          </cell>
          <cell r="L30">
            <v>102.05735538605856</v>
          </cell>
          <cell r="M30">
            <v>25.51433884651464</v>
          </cell>
          <cell r="O30">
            <v>4.1346720574520962E-2</v>
          </cell>
        </row>
        <row r="31">
          <cell r="K31">
            <v>8</v>
          </cell>
          <cell r="L31">
            <v>84.205985207671461</v>
          </cell>
          <cell r="M31">
            <v>10.525748150958933</v>
          </cell>
          <cell r="O31">
            <v>8.2439372797129803E-2</v>
          </cell>
        </row>
        <row r="32">
          <cell r="K32">
            <v>10</v>
          </cell>
          <cell r="L32">
            <v>35.970514067109491</v>
          </cell>
          <cell r="M32">
            <v>3.5970514067109489</v>
          </cell>
          <cell r="O32">
            <v>0.10304921599641224</v>
          </cell>
        </row>
        <row r="33">
          <cell r="K33">
            <v>8</v>
          </cell>
          <cell r="L33">
            <v>202.83128056590274</v>
          </cell>
          <cell r="M33">
            <v>25.353910070737843</v>
          </cell>
          <cell r="O33">
            <v>8.0385254370094139E-2</v>
          </cell>
        </row>
      </sheetData>
      <sheetData sheetId="5">
        <row r="11">
          <cell r="K11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"/>
      <sheetName val="NBI 2019-2023"/>
      <sheetName val="TD ST_22"/>
      <sheetName val="Consolidado ST_22"/>
      <sheetName val="TD AUX_21"/>
      <sheetName val="AUX_21"/>
      <sheetName val="TD_10.9.5"/>
      <sheetName val="10.9.5"/>
      <sheetName val="TD_1"/>
      <sheetName val="13.22"/>
    </sheetNames>
    <sheetDataSet>
      <sheetData sheetId="0">
        <row r="7">
          <cell r="C7">
            <v>14</v>
          </cell>
          <cell r="J7">
            <v>0</v>
          </cell>
          <cell r="K7">
            <v>0</v>
          </cell>
          <cell r="L7"/>
          <cell r="N7"/>
        </row>
        <row r="8">
          <cell r="J8">
            <v>0</v>
          </cell>
          <cell r="K8">
            <v>0</v>
          </cell>
          <cell r="L8"/>
          <cell r="N8"/>
        </row>
        <row r="9">
          <cell r="J9">
            <v>244</v>
          </cell>
          <cell r="K9">
            <v>492.59744061959185</v>
          </cell>
          <cell r="L9">
            <v>2.0188419697524256</v>
          </cell>
          <cell r="N9">
            <v>1.9856770833333332E-3</v>
          </cell>
        </row>
        <row r="10">
          <cell r="J10">
            <v>219</v>
          </cell>
          <cell r="K10">
            <v>488.82864675301533</v>
          </cell>
          <cell r="L10">
            <v>2.2320942774110288</v>
          </cell>
          <cell r="N10">
            <v>1.7822120588211359E-3</v>
          </cell>
        </row>
        <row r="11">
          <cell r="J11">
            <v>83</v>
          </cell>
          <cell r="K11">
            <v>104.65450442736704</v>
          </cell>
          <cell r="L11">
            <v>1.2608976437032173</v>
          </cell>
          <cell r="N11">
            <v>6.7522493939246029E-4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8">
          <cell r="C58">
            <v>1488284</v>
          </cell>
          <cell r="D58">
            <v>1534464.466532764</v>
          </cell>
        </row>
        <row r="59">
          <cell r="C59">
            <v>8.0000000000000004E-4</v>
          </cell>
          <cell r="D59">
            <v>1.4262073278749599E-3</v>
          </cell>
        </row>
        <row r="61">
          <cell r="C61">
            <v>31976.3164</v>
          </cell>
          <cell r="D61">
            <v>14885.526600000001</v>
          </cell>
        </row>
        <row r="62">
          <cell r="C62">
            <v>38071872.061646082</v>
          </cell>
          <cell r="D62">
            <v>32576446.029728349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TASA-PU MTTO AA"/>
      <sheetName val="ANÁLISIS TASA-PU MTTO AC"/>
      <sheetName val="ANÁLISIS TASA-PU MTTO AM"/>
      <sheetName val="CANTIDAD-GASTOS POR TIPO MTTO"/>
      <sheetName val="GPA_2 Consolidado"/>
      <sheetName val="AUX_40 Consolidado"/>
      <sheetName val="INFO GRIFOS"/>
    </sheetNames>
    <sheetDataSet>
      <sheetData sheetId="0">
        <row r="10">
          <cell r="O10">
            <v>840</v>
          </cell>
        </row>
      </sheetData>
      <sheetData sheetId="1">
        <row r="10">
          <cell r="N10">
            <v>28</v>
          </cell>
          <cell r="Q10">
            <v>9.7799511002444987E-3</v>
          </cell>
          <cell r="R10">
            <v>220.04889448723665</v>
          </cell>
          <cell r="S10">
            <v>7.8588890888298808</v>
          </cell>
        </row>
        <row r="11">
          <cell r="N11">
            <v>32</v>
          </cell>
          <cell r="Q11">
            <v>1.1169284467713788E-2</v>
          </cell>
          <cell r="R11">
            <v>97.079737312923513</v>
          </cell>
          <cell r="S11">
            <v>3.0337417910288598</v>
          </cell>
        </row>
        <row r="12">
          <cell r="N12">
            <v>22</v>
          </cell>
          <cell r="Q12">
            <v>7.6788830715532287E-3</v>
          </cell>
          <cell r="R12">
            <v>107.38306400350544</v>
          </cell>
          <cell r="S12">
            <v>4.8810483637957018</v>
          </cell>
        </row>
        <row r="13">
          <cell r="N13">
            <v>46</v>
          </cell>
          <cell r="Q13">
            <v>1.6055846422338569E-2</v>
          </cell>
          <cell r="R13">
            <v>35.148548972429701</v>
          </cell>
          <cell r="S13">
            <v>0.76409889070499348</v>
          </cell>
        </row>
        <row r="14">
          <cell r="N14">
            <v>54</v>
          </cell>
          <cell r="Q14">
            <v>1.8776077885952713E-2</v>
          </cell>
          <cell r="R14">
            <v>0</v>
          </cell>
          <cell r="S14">
            <v>0</v>
          </cell>
        </row>
        <row r="29">
          <cell r="N29">
            <v>22</v>
          </cell>
          <cell r="Q29">
            <v>7.6842472930492489E-3</v>
          </cell>
          <cell r="R29">
            <v>220.04889448723665</v>
          </cell>
          <cell r="S29">
            <v>10.002222476692575</v>
          </cell>
        </row>
        <row r="30">
          <cell r="N30">
            <v>26</v>
          </cell>
          <cell r="Q30">
            <v>9.0750436300174528E-3</v>
          </cell>
          <cell r="R30">
            <v>97.079737312923513</v>
          </cell>
          <cell r="S30">
            <v>3.7338360504970582</v>
          </cell>
        </row>
        <row r="31">
          <cell r="N31">
            <v>15</v>
          </cell>
          <cell r="Q31">
            <v>5.235602094240838E-3</v>
          </cell>
          <cell r="R31">
            <v>107.38306400350544</v>
          </cell>
          <cell r="S31">
            <v>7.1588709335670293</v>
          </cell>
        </row>
        <row r="32">
          <cell r="N32">
            <v>37</v>
          </cell>
          <cell r="Q32">
            <v>1.2914485165794066E-2</v>
          </cell>
          <cell r="R32">
            <v>35.148548972429701</v>
          </cell>
          <cell r="S32">
            <v>0.94996078303864062</v>
          </cell>
        </row>
        <row r="33">
          <cell r="N33">
            <v>0</v>
          </cell>
          <cell r="Q33">
            <v>0</v>
          </cell>
          <cell r="R33">
            <v>0</v>
          </cell>
          <cell r="S33">
            <v>0</v>
          </cell>
        </row>
      </sheetData>
      <sheetData sheetId="2">
        <row r="10">
          <cell r="O10" t="str">
            <v>-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  <sheetName val="Mantención Grifos"/>
      <sheetName val="Materiales Roturas AP"/>
      <sheetName val="Materiales Rep Arranques"/>
      <sheetName val="Materiales Mantención Grifos"/>
    </sheetNames>
    <sheetDataSet>
      <sheetData sheetId="0">
        <row r="5">
          <cell r="F5">
            <v>11369.89476008901</v>
          </cell>
        </row>
      </sheetData>
      <sheetData sheetId="1">
        <row r="3">
          <cell r="M3" t="str">
            <v>Análisis EM: Escenario 1</v>
          </cell>
        </row>
        <row r="5">
          <cell r="M5" t="str">
            <v>Tasa Promedio Simple 2019-2023 Depurada</v>
          </cell>
        </row>
        <row r="6">
          <cell r="M6" t="str">
            <v>PU Promedio Simple 2019-2023</v>
          </cell>
        </row>
        <row r="8">
          <cell r="M8" t="str">
            <v>PVC</v>
          </cell>
        </row>
        <row r="9">
          <cell r="M9" t="str">
            <v>Datos</v>
          </cell>
          <cell r="O9" t="str">
            <v>Valor EM VIII PT</v>
          </cell>
        </row>
        <row r="10">
          <cell r="M10" t="str">
            <v>Atributo</v>
          </cell>
          <cell r="N10" t="str">
            <v>Unidad</v>
          </cell>
        </row>
        <row r="11">
          <cell r="M11" t="str">
            <v>Tasa</v>
          </cell>
          <cell r="N11" t="str">
            <v>Roturas/Km</v>
          </cell>
        </row>
        <row r="12">
          <cell r="M12" t="str">
            <v>Cantidad</v>
          </cell>
          <cell r="N12" t="str">
            <v>N° Roturas</v>
          </cell>
        </row>
        <row r="13">
          <cell r="N13" t="str">
            <v>UF/Reparación</v>
          </cell>
        </row>
        <row r="14">
          <cell r="M14" t="str">
            <v>Gasto Total</v>
          </cell>
          <cell r="N14" t="str">
            <v>UF</v>
          </cell>
        </row>
        <row r="16">
          <cell r="M16" t="str">
            <v>HDPE</v>
          </cell>
        </row>
        <row r="17">
          <cell r="M17" t="str">
            <v>Datos</v>
          </cell>
          <cell r="O17" t="str">
            <v>Valor EM VIII PT</v>
          </cell>
        </row>
        <row r="18">
          <cell r="M18" t="str">
            <v>Atributo</v>
          </cell>
          <cell r="N18" t="str">
            <v>Unidad</v>
          </cell>
        </row>
        <row r="19">
          <cell r="M19" t="str">
            <v>Tasa</v>
          </cell>
          <cell r="N19" t="str">
            <v>Roturas/Km</v>
          </cell>
        </row>
        <row r="20">
          <cell r="M20" t="str">
            <v>Cantidad</v>
          </cell>
          <cell r="N20" t="str">
            <v>N° Roturas</v>
          </cell>
        </row>
        <row r="21">
          <cell r="N21" t="str">
            <v>UF/Reparación</v>
          </cell>
        </row>
        <row r="22">
          <cell r="M22" t="str">
            <v>Gasto Total</v>
          </cell>
          <cell r="N22" t="str">
            <v>UF</v>
          </cell>
        </row>
        <row r="24">
          <cell r="M24" t="str">
            <v>PVC + HDPE</v>
          </cell>
        </row>
        <row r="25">
          <cell r="M25" t="str">
            <v>Datos</v>
          </cell>
          <cell r="O25" t="str">
            <v>Valor EM VIII PT</v>
          </cell>
        </row>
        <row r="26">
          <cell r="M26" t="str">
            <v>Atributo</v>
          </cell>
          <cell r="N26" t="str">
            <v>Unidad</v>
          </cell>
        </row>
        <row r="27">
          <cell r="M27" t="str">
            <v>Tasa</v>
          </cell>
          <cell r="N27" t="str">
            <v>Roturas/Km</v>
          </cell>
        </row>
        <row r="28">
          <cell r="M28" t="str">
            <v>Cantidad</v>
          </cell>
          <cell r="N28" t="str">
            <v>N° Roturas</v>
          </cell>
        </row>
        <row r="29">
          <cell r="N29" t="str">
            <v>UF/Reparación</v>
          </cell>
        </row>
        <row r="30">
          <cell r="M30" t="str">
            <v>Gasto Total</v>
          </cell>
          <cell r="N30" t="str">
            <v>UF</v>
          </cell>
        </row>
        <row r="32">
          <cell r="M32" t="str">
            <v>HDPE Año &gt; 2000</v>
          </cell>
        </row>
        <row r="33">
          <cell r="M33" t="str">
            <v>Datos</v>
          </cell>
          <cell r="O33" t="str">
            <v>Valor EM VIII PT</v>
          </cell>
        </row>
        <row r="34">
          <cell r="M34" t="str">
            <v>Atributo</v>
          </cell>
          <cell r="N34" t="str">
            <v>Unidad</v>
          </cell>
        </row>
        <row r="35">
          <cell r="M35" t="str">
            <v>Tasa</v>
          </cell>
          <cell r="N35" t="str">
            <v>Roturas/Km</v>
          </cell>
        </row>
        <row r="36">
          <cell r="M36" t="str">
            <v>Cantidad</v>
          </cell>
          <cell r="N36" t="str">
            <v>N° Roturas</v>
          </cell>
        </row>
        <row r="37">
          <cell r="N37" t="str">
            <v>UF/Reparación</v>
          </cell>
        </row>
        <row r="38">
          <cell r="M38" t="str">
            <v>Gasto Total</v>
          </cell>
          <cell r="N38" t="str">
            <v>UF</v>
          </cell>
        </row>
      </sheetData>
      <sheetData sheetId="2">
        <row r="3">
          <cell r="M3" t="str">
            <v>Análisis EM: Escenario 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M3" t="str">
            <v>Análisis EM: Escenario 1</v>
          </cell>
        </row>
      </sheetData>
      <sheetData sheetId="13"/>
      <sheetData sheetId="14"/>
      <sheetData sheetId="1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TO x REP. ARRANQUES"/>
      <sheetName val="GASTO x REP. ROTURAS RED AP AA"/>
      <sheetName val="GASTO x REP. ROTURAS RED AP AC"/>
      <sheetName val="GASTO x REP. ROTURAS RED AP AM"/>
      <sheetName val="GASTO X MANT. GRIFOS"/>
      <sheetName val="MEI_3"/>
      <sheetName val="LISTA MATERIALES RED V2"/>
      <sheetName val="NBI 2019-2023"/>
      <sheetName val="GASTO x REP. ROTURAS REDES AP"/>
    </sheetNames>
    <sheetDataSet>
      <sheetData sheetId="0">
        <row r="8">
          <cell r="L8">
            <v>8159.9224865895167</v>
          </cell>
        </row>
      </sheetData>
      <sheetData sheetId="1">
        <row r="8">
          <cell r="L8">
            <v>1455.7901924200476</v>
          </cell>
        </row>
      </sheetData>
      <sheetData sheetId="2" refreshError="1">
        <row r="8">
          <cell r="L8">
            <v>153.34564467462667</v>
          </cell>
          <cell r="N8">
            <v>451</v>
          </cell>
          <cell r="O8">
            <v>0.34001251590826315</v>
          </cell>
        </row>
        <row r="9">
          <cell r="L9">
            <v>1330.303027175818</v>
          </cell>
          <cell r="N9">
            <v>460</v>
          </cell>
          <cell r="O9">
            <v>2.8919631025561259</v>
          </cell>
        </row>
        <row r="10">
          <cell r="L10">
            <v>469.67095103404972</v>
          </cell>
          <cell r="N10">
            <v>301</v>
          </cell>
          <cell r="O10">
            <v>1.560368608086544</v>
          </cell>
        </row>
        <row r="11">
          <cell r="L11">
            <v>267.61913224865839</v>
          </cell>
          <cell r="N11">
            <v>288</v>
          </cell>
          <cell r="O11">
            <v>0.92923309808561938</v>
          </cell>
        </row>
        <row r="12">
          <cell r="L12">
            <v>273.49951181537273</v>
          </cell>
          <cell r="N12">
            <v>307</v>
          </cell>
          <cell r="O12">
            <v>0.89087788864942252</v>
          </cell>
        </row>
      </sheetData>
      <sheetData sheetId="3" refreshError="1"/>
      <sheetData sheetId="4">
        <row r="8">
          <cell r="K8">
            <v>3622.141622341835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Modelos\Sabanas%20Definitivas%20AC\Sabana%20AC-CONSOLIDA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Modelos\Sabanas%20Definitivas%20AM\Sabana%20AM-CONSOLIDADO%20(cambios%2018-11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VERNT\Biblioteca\AGUAS%20ANDINAS\2225%20Gastos%20O&amp;M\Proyecto\0%20INFORME%20INTERCAMBIO%20VII%20PT\Modelos\Sabanas%20Consolidadas%20Definitivas%20(Sep)\2019.09.05-SabanasAA-V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680439811" createdVersion="8" refreshedVersion="8" minRefreshableVersion="3" recordCount="1028" xr:uid="{C96D69D8-11FD-4634-9586-CFFC928EB147}">
  <cacheSource type="worksheet">
    <worksheetSource ref="A4:Q1032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7210601" maxValue="73311001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4">
        <s v="ARR"/>
        <s v="CAPAC"/>
        <s v="CAPPN"/>
        <s v="CASAC"/>
        <s v="CASPN"/>
        <s v="CSUBS"/>
        <s v="CSUPC"/>
        <s v="CSUPR"/>
        <s v="DEASUB"/>
        <s v="DEASUP"/>
        <s v="ERE"/>
        <s v="ERPR"/>
        <s v="ERS"/>
        <s v="MED"/>
        <s v="PEAPA"/>
        <s v="PEAPB"/>
        <s v="PEAPC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  <s v="RDMM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57" maxValue="57"/>
    </cacheField>
    <cacheField name="CODIGO DE ETAPA" numFmtId="0">
      <sharedItems containsSemiMixedTypes="0" containsString="0" containsNumber="1" containsInteger="1" minValue="1" maxValue="3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3">
        <n v="1"/>
        <n v="8"/>
        <n v="3"/>
      </sharedItems>
    </cacheField>
    <cacheField name="X" numFmtId="0">
      <sharedItems containsNonDate="0" containsString="0" containsBlank="1"/>
    </cacheField>
    <cacheField name="TOTAL" numFmtId="165">
      <sharedItems containsSemiMixedTypes="0" containsString="0" containsNumber="1" minValue="1" maxValue="540311.35443154536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1261574" createdVersion="8" refreshedVersion="8" minRefreshableVersion="3" recordCount="687" xr:uid="{65D5F15F-018E-43A5-A09C-A8857521B9CA}">
  <cacheSource type="worksheet">
    <worksheetSource ref="A4:Q691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115001" maxValue="267107005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2">
        <s v="ARR"/>
        <s v="CAPPN"/>
        <s v="CASAC"/>
        <s v="CASPN"/>
        <s v="CSUBS"/>
        <s v="CSUPC"/>
        <s v="CSUPR"/>
        <s v="DEASUB"/>
        <s v="DEASUP"/>
        <s v="ERPR"/>
        <s v="ERS"/>
        <s v="MED"/>
        <s v="PEAPA"/>
        <s v="PEAPB"/>
        <s v="PEAPC"/>
        <s v="PEAPE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</sharedItems>
    </cacheField>
    <cacheField name="TECNOLOGIA" numFmtId="0">
      <sharedItems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89" maxValue="22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2">
        <n v="1"/>
        <n v="8"/>
      </sharedItems>
    </cacheField>
    <cacheField name="X" numFmtId="0">
      <sharedItems containsNonDate="0" containsString="0" containsBlank="1"/>
    </cacheField>
    <cacheField name="TOTAL" numFmtId="165">
      <sharedItems containsSemiMixedTypes="0" containsString="0" containsNumber="1" minValue="0" maxValue="60765.450174623373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46296294" createdVersion="8" refreshedVersion="8" minRefreshableVersion="3" recordCount="3166" xr:uid="{81F913B5-D1A5-432E-BEBC-DB49D3799B6F}">
  <cacheSource type="worksheet">
    <worksheetSource ref="A4:S3170" sheet="Carga Modelo" r:id="rId2"/>
  </cacheSource>
  <cacheFields count="19">
    <cacheField name="ETAPA" numFmtId="0">
      <sharedItems/>
    </cacheField>
    <cacheField name="CODIGO OBRA NBI" numFmtId="0">
      <sharedItems containsBlank="1" containsMixedTypes="1" containsNumber="1" containsInteger="1" minValue="0" maxValue="139209112"/>
    </cacheField>
    <cacheField name="NOMBRE DE OBRA" numFmtId="0">
      <sharedItems containsBlank="1" containsMixedTypes="1" containsNumber="1" containsInteger="1" minValue="0" maxValue="0"/>
    </cacheField>
    <cacheField name="OBRA TIPO" numFmtId="0">
      <sharedItems containsBlank="1"/>
    </cacheField>
    <cacheField name="CODIGO OBRA TIPO" numFmtId="0">
      <sharedItems count="38">
        <s v="ARR"/>
        <s v="CAPPN"/>
        <s v="CASAC"/>
        <s v="CASPN"/>
        <s v="CSUBS"/>
        <s v="CSUPC"/>
        <s v="CSUPR"/>
        <s v="DEASUB"/>
        <s v="DEASUP"/>
        <s v="EMBT"/>
        <s v="ERE"/>
        <s v="ERPR"/>
        <s v="ERS"/>
        <s v="MED"/>
        <s v="PEAPA"/>
        <s v="PEAPB"/>
        <s v="PEAPC"/>
        <s v="PEAPE"/>
        <s v="PEAS"/>
        <s v="PTAPCL"/>
        <s v="PTAPOI"/>
        <s v="RDDMAY"/>
        <s v="RDDMEN"/>
        <s v="RDRMAY"/>
        <s v="RDRMEN"/>
        <s v="SCL"/>
        <s v="SFL"/>
        <s v="UD"/>
        <s v="CCO-P"/>
        <s v="CCO-DyR"/>
        <s v="RDMM"/>
        <s v="PTMR"/>
        <s v="REC/SERV"/>
        <s v="CAPAC"/>
        <s v="EQGNR"/>
        <s v="MCRM"/>
        <s v="SGLPA"/>
        <s v="ERAC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tring="0" containsBlank="1" containsNumber="1" containsInteger="1" minValue="1" maxValue="1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 containsBlank="1" containsMixedTypes="1" containsNumber="1" containsInteger="1" minValue="0" maxValue="0"/>
    </cacheField>
    <cacheField name="CodRec" numFmtId="0">
      <sharedItems containsBlank="1"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6" count="4">
        <n v="1"/>
        <n v="6"/>
        <n v="3"/>
        <n v="4"/>
      </sharedItems>
    </cacheField>
    <cacheField name="x" numFmtId="0">
      <sharedItems containsNonDate="0" containsString="0" containsBlank="1"/>
    </cacheField>
    <cacheField name="TOTAL" numFmtId="165">
      <sharedItems containsSemiMixedTypes="0" containsString="0" containsNumber="1" minValue="0" maxValue="6462286.2999999998"/>
    </cacheField>
    <cacheField name="x2" numFmtId="0">
      <sharedItems containsBlank="1"/>
    </cacheField>
    <cacheField name="CODIGO OBRA" numFmtId="0">
      <sharedItems containsString="0" containsBlank="1" containsNumber="1" containsInteger="1" minValue="101" maxValue="801"/>
    </cacheField>
    <cacheField name="CODIGO OBRA 2" numFmtId="0">
      <sharedItems containsBlank="1" containsMixedTypes="1" containsNumber="1" containsInteger="1" minValue="102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8">
  <r>
    <s v="DIST"/>
    <s v="ZARR20100101"/>
    <s v="Arranques D=13 AGUAS CORDILLERA"/>
    <s v="Arranques"/>
    <x v="0"/>
    <n v="0"/>
    <s v="D1"/>
    <s v="GS"/>
    <n v="57"/>
    <n v="2"/>
    <s v="CTLP"/>
    <n v="0"/>
    <s v="AGUAS CORDILLERA"/>
    <x v="0"/>
    <m/>
    <n v="7316"/>
    <n v="0"/>
  </r>
  <r>
    <s v="DIST"/>
    <s v="ZARR20100102"/>
    <s v="Arranques D=19 AGUAS CORDILLERA"/>
    <s v="Arranques"/>
    <x v="0"/>
    <n v="0"/>
    <s v="D1"/>
    <s v="GS"/>
    <n v="57"/>
    <n v="2"/>
    <s v="CTLP"/>
    <n v="0"/>
    <s v="AGUAS CORDILLERA"/>
    <x v="0"/>
    <m/>
    <n v="36924"/>
    <n v="0"/>
  </r>
  <r>
    <s v="DIST"/>
    <s v="ZARR20100103"/>
    <s v="Arranques D=20 AGUAS CORDILLERA"/>
    <s v="Arranques"/>
    <x v="0"/>
    <n v="0"/>
    <s v="D1"/>
    <s v="GS"/>
    <n v="57"/>
    <n v="2"/>
    <s v="CTLP"/>
    <n v="0"/>
    <s v="AGUAS CORDILLERA"/>
    <x v="0"/>
    <m/>
    <n v="1"/>
    <n v="0"/>
  </r>
  <r>
    <s v="DIST"/>
    <s v="ZARR20100104"/>
    <s v="Arranques D=25 AGUAS CORDILLERA"/>
    <s v="Arranques"/>
    <x v="0"/>
    <n v="0"/>
    <s v="D2"/>
    <s v="GS"/>
    <n v="57"/>
    <n v="2"/>
    <s v="CTLP"/>
    <n v="0"/>
    <s v="AGUAS CORDILLERA"/>
    <x v="0"/>
    <m/>
    <n v="6418"/>
    <n v="0"/>
  </r>
  <r>
    <s v="DIST"/>
    <s v="ZARR20100105"/>
    <s v="Arranques D=32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6"/>
    <s v="Arranques D=38 AGUAS CORDILLERA"/>
    <s v="Arranques"/>
    <x v="0"/>
    <n v="0"/>
    <s v="D2"/>
    <s v="GS"/>
    <n v="57"/>
    <n v="2"/>
    <s v="CTLP"/>
    <n v="0"/>
    <s v="AGUAS CORDILLERA"/>
    <x v="0"/>
    <m/>
    <n v="3353"/>
    <n v="0"/>
  </r>
  <r>
    <s v="DIST"/>
    <s v="ZARR20100107"/>
    <s v="Arranques D=40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8"/>
    <s v="Arranques D=50 AGUAS CORDILLERA"/>
    <s v="Arranques"/>
    <x v="0"/>
    <n v="0"/>
    <s v="D3"/>
    <s v="GS"/>
    <n v="57"/>
    <n v="2"/>
    <s v="CTLP"/>
    <n v="0"/>
    <s v="AGUAS CORDILLERA"/>
    <x v="0"/>
    <m/>
    <n v="901"/>
    <n v="0"/>
  </r>
  <r>
    <s v="DIST"/>
    <s v="ZARR20100109"/>
    <s v="ArranquesD=63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0"/>
    <s v="Arranques D=75 AGUAS CORDILLERA"/>
    <s v="Arranques"/>
    <x v="0"/>
    <n v="0"/>
    <s v="D3"/>
    <s v="GS"/>
    <n v="57"/>
    <n v="2"/>
    <s v="CTLP"/>
    <n v="0"/>
    <s v="AGUAS CORDILLERA"/>
    <x v="0"/>
    <m/>
    <n v="8"/>
    <n v="0"/>
  </r>
  <r>
    <s v="DIST"/>
    <s v="ZARR20100111"/>
    <s v="Arranques D=78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2"/>
    <s v="Arranques D=80 AGUAS CORDILLERA"/>
    <s v="Arranques"/>
    <x v="0"/>
    <n v="0"/>
    <s v="D3"/>
    <s v="GS"/>
    <n v="57"/>
    <n v="2"/>
    <s v="CTLP"/>
    <n v="0"/>
    <s v="AGUAS CORDILLERA"/>
    <x v="0"/>
    <m/>
    <n v="205"/>
    <n v="0"/>
  </r>
  <r>
    <s v="DIST"/>
    <s v="ZARR20100113"/>
    <s v="Arranques D=100 AGUAS CORDILLERA"/>
    <s v="Arranques"/>
    <x v="0"/>
    <n v="0"/>
    <s v="D3"/>
    <s v="GS"/>
    <n v="57"/>
    <n v="2"/>
    <s v="CTLP"/>
    <n v="0"/>
    <s v="AGUAS CORDILLERA"/>
    <x v="0"/>
    <m/>
    <n v="49"/>
    <n v="0"/>
  </r>
  <r>
    <s v="DIST"/>
    <s v="ZARR20100114"/>
    <s v="Arranques D=110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5"/>
    <s v="Arranques D=150 AGUAS CORDILLERA"/>
    <s v="Arranques"/>
    <x v="0"/>
    <n v="0"/>
    <s v="D3"/>
    <s v="GS"/>
    <n v="57"/>
    <n v="2"/>
    <s v="CTLP"/>
    <n v="0"/>
    <s v="AGUAS CORDILLERA"/>
    <x v="0"/>
    <m/>
    <n v="4"/>
    <n v="0"/>
  </r>
  <r>
    <s v="DIST"/>
    <s v="ZARR20100116"/>
    <s v="Arranques D=13 VILLA LOS DOMINICOS"/>
    <s v="Arranques"/>
    <x v="0"/>
    <n v="0"/>
    <s v="D1"/>
    <s v="GS"/>
    <n v="57"/>
    <n v="2"/>
    <s v="CTLP"/>
    <n v="0"/>
    <s v="AGUAS CORDILLERA"/>
    <x v="0"/>
    <m/>
    <n v="34"/>
    <n v="0"/>
  </r>
  <r>
    <s v="DIST"/>
    <s v="ZARR20100117"/>
    <s v="Arranques D=19 VILLA LOS DOMINICOS"/>
    <s v="Arranques"/>
    <x v="0"/>
    <n v="0"/>
    <s v="D1"/>
    <s v="GS"/>
    <n v="57"/>
    <n v="2"/>
    <s v="CTLP"/>
    <n v="0"/>
    <s v="AGUAS CORDILLERA"/>
    <x v="0"/>
    <m/>
    <n v="1805"/>
    <n v="0"/>
  </r>
  <r>
    <s v="DIST"/>
    <s v="ZARR20100118"/>
    <s v="Arranques D=25 VILLA LOS DOMINICOS"/>
    <s v="Arranques"/>
    <x v="0"/>
    <n v="0"/>
    <s v="D2"/>
    <s v="GS"/>
    <n v="57"/>
    <n v="2"/>
    <s v="CTLP"/>
    <n v="0"/>
    <s v="AGUAS CORDILLERA"/>
    <x v="0"/>
    <m/>
    <n v="454"/>
    <n v="0"/>
  </r>
  <r>
    <s v="DIST"/>
    <s v="ZARR20100119"/>
    <s v="Arranques D=38 VILLA LOS DOMINICOS"/>
    <s v="Arranques"/>
    <x v="0"/>
    <n v="0"/>
    <s v="D2"/>
    <s v="GS"/>
    <n v="57"/>
    <n v="2"/>
    <s v="CTLP"/>
    <n v="0"/>
    <s v="AGUAS CORDILLERA"/>
    <x v="0"/>
    <m/>
    <n v="427"/>
    <n v="0"/>
  </r>
  <r>
    <s v="DIST"/>
    <s v="ZARR20100120"/>
    <s v="Arranques D=50 VILLA LOS DOMINICOS"/>
    <s v="Arranques"/>
    <x v="0"/>
    <n v="0"/>
    <s v="D3"/>
    <s v="GS"/>
    <n v="57"/>
    <n v="2"/>
    <s v="CTLP"/>
    <n v="0"/>
    <s v="AGUAS CORDILLERA"/>
    <x v="0"/>
    <m/>
    <n v="46"/>
    <n v="0"/>
  </r>
  <r>
    <s v="DIST"/>
    <s v="ZARR20100121"/>
    <s v="Arranques D=80 VILLA LOS DOMINICOS"/>
    <s v="Arranques"/>
    <x v="0"/>
    <n v="0"/>
    <s v="D3"/>
    <s v="GS"/>
    <n v="57"/>
    <n v="2"/>
    <s v="CTLP"/>
    <n v="0"/>
    <s v="AGUAS CORDILLERA"/>
    <x v="0"/>
    <m/>
    <n v="16"/>
    <n v="0"/>
  </r>
  <r>
    <s v="DIST"/>
    <s v="ZARR20100122"/>
    <s v="Arranques D=100 VILLA LOS DOMINICOS"/>
    <s v="Arranques"/>
    <x v="0"/>
    <n v="0"/>
    <s v="D3"/>
    <s v="GS"/>
    <n v="57"/>
    <n v="2"/>
    <s v="CTLP"/>
    <n v="0"/>
    <s v="AGUAS CORDILLERA"/>
    <x v="0"/>
    <m/>
    <n v="9"/>
    <n v="0"/>
  </r>
  <r>
    <s v="DIST"/>
    <s v="ZARR20100123"/>
    <s v="Arranques D=110 VILLA LOS DOMINICOS"/>
    <s v="Arranques"/>
    <x v="0"/>
    <n v="0"/>
    <s v="D3"/>
    <s v="GS"/>
    <n v="57"/>
    <n v="2"/>
    <s v="CTLP"/>
    <n v="0"/>
    <s v="AGUAS CORDILLERA"/>
    <x v="0"/>
    <m/>
    <n v="1"/>
    <n v="0"/>
  </r>
  <r>
    <s v="PROD"/>
    <s v="Z20801"/>
    <s v="Canal Las Perdices Entubado"/>
    <s v="Conducciones AP - Acueductos"/>
    <x v="1"/>
    <s v="Telemedición"/>
    <s v="P11"/>
    <s v="GS"/>
    <n v="57"/>
    <n v="1"/>
    <s v="CTLP"/>
    <n v="0"/>
    <s v="AGUAS CORDILLERA"/>
    <x v="0"/>
    <m/>
    <n v="14285"/>
    <n v="0"/>
  </r>
  <r>
    <s v="PROD"/>
    <n v="7210622"/>
    <s v="Impulsión Intercomunal II (a El Sendero)"/>
    <s v="Conducciones AP - Impulsiones"/>
    <x v="2"/>
    <n v="0"/>
    <s v="P13"/>
    <s v="GS"/>
    <n v="57"/>
    <n v="1"/>
    <s v="CTLP"/>
    <n v="0"/>
    <s v="AGUAS CORDILLERA"/>
    <x v="0"/>
    <m/>
    <n v="2224.44"/>
    <n v="0"/>
  </r>
  <r>
    <s v="DIST"/>
    <n v="7220930"/>
    <s v="Alimentadora 2 Parque del Sol Alto"/>
    <s v="Conducciones AP - Impulsiones"/>
    <x v="2"/>
    <n v="0"/>
    <s v="D59"/>
    <s v="GS"/>
    <n v="57"/>
    <n v="2"/>
    <s v="CTLP"/>
    <n v="0"/>
    <s v="AGUAS CORDILLERA"/>
    <x v="0"/>
    <m/>
    <n v="85.94"/>
    <n v="0"/>
  </r>
  <r>
    <s v="PROD"/>
    <n v="7210616"/>
    <s v="Impulsión 2 Arrayán"/>
    <s v="Conducciones AP - Impulsiones"/>
    <x v="2"/>
    <n v="0"/>
    <s v="P12"/>
    <s v="GS"/>
    <n v="57"/>
    <n v="1"/>
    <s v="CTLP"/>
    <n v="0"/>
    <s v="AGUAS CORDILLERA"/>
    <x v="0"/>
    <m/>
    <n v="110.21"/>
    <n v="0"/>
  </r>
  <r>
    <s v="PROD"/>
    <n v="7210669"/>
    <s v="Impulsión a Quinchamalí 1"/>
    <s v="Conducciones AP - Impulsiones"/>
    <x v="2"/>
    <n v="0"/>
    <s v="P12"/>
    <s v="GS"/>
    <n v="57"/>
    <n v="1"/>
    <s v="CTLP"/>
    <n v="0"/>
    <s v="AGUAS CORDILLERA"/>
    <x v="0"/>
    <m/>
    <n v="1031.72"/>
    <n v="0"/>
  </r>
  <r>
    <s v="DIST"/>
    <n v="7220917"/>
    <s v="Alimentadora 1 Lo Barnechea 1"/>
    <s v="Conducciones AP - Impulsiones"/>
    <x v="2"/>
    <n v="0"/>
    <s v="D59"/>
    <s v="GS"/>
    <n v="57"/>
    <n v="2"/>
    <s v="CTLP"/>
    <n v="0"/>
    <s v="AGUAS CORDILLERA"/>
    <x v="0"/>
    <m/>
    <n v="127.51"/>
    <n v="0"/>
  </r>
  <r>
    <s v="DIST"/>
    <n v="7220918"/>
    <s v="Alimentadora 1 Montecasino"/>
    <s v="Conducciones AP - Impulsiones"/>
    <x v="2"/>
    <n v="0"/>
    <s v="D60"/>
    <s v="GS"/>
    <n v="57"/>
    <n v="2"/>
    <s v="CTLP"/>
    <n v="0"/>
    <s v="AGUAS CORDILLERA"/>
    <x v="0"/>
    <m/>
    <n v="1527.71"/>
    <n v="0"/>
  </r>
  <r>
    <s v="DIST"/>
    <n v="7220921"/>
    <s v="Alimentadora 1 Punta del Este"/>
    <s v="Conducciones AP - Impulsiones"/>
    <x v="2"/>
    <n v="0"/>
    <s v="D60"/>
    <s v="GS"/>
    <n v="57"/>
    <n v="2"/>
    <s v="CTLP"/>
    <n v="0"/>
    <s v="AGUAS CORDILLERA"/>
    <x v="0"/>
    <m/>
    <n v="2463.5100000000002"/>
    <n v="0"/>
  </r>
  <r>
    <s v="DIST"/>
    <n v="7220938"/>
    <s v="Alimentadora Alba 2"/>
    <s v="Conducciones AP - Impulsiones"/>
    <x v="2"/>
    <n v="0"/>
    <s v="D60"/>
    <s v="GS"/>
    <n v="57"/>
    <n v="2"/>
    <s v="CTLP"/>
    <n v="0"/>
    <s v="AGUAS CORDILLERA"/>
    <x v="0"/>
    <m/>
    <n v="890.96"/>
    <n v="0"/>
  </r>
  <r>
    <s v="DIST"/>
    <n v="7220958"/>
    <s v="Alimentadora Principal Lo Curro"/>
    <s v="Conducciones AP - Impulsiones"/>
    <x v="2"/>
    <n v="0"/>
    <s v="D59"/>
    <s v="GS"/>
    <n v="57"/>
    <n v="2"/>
    <s v="CTLP"/>
    <n v="0"/>
    <s v="AGUAS CORDILLERA"/>
    <x v="0"/>
    <m/>
    <n v="265.64999999999998"/>
    <n v="0"/>
  </r>
  <r>
    <s v="DIST"/>
    <n v="7220961"/>
    <s v="Alimentadora Rosa Elena Kennedy"/>
    <s v="Conducciones AP - Impulsiones"/>
    <x v="2"/>
    <n v="0"/>
    <s v="D60"/>
    <s v="GS"/>
    <n v="57"/>
    <n v="2"/>
    <s v="CTLP"/>
    <n v="0"/>
    <s v="AGUAS CORDILLERA"/>
    <x v="0"/>
    <m/>
    <n v="2586.94"/>
    <n v="0"/>
  </r>
  <r>
    <s v="DIST"/>
    <n v="7220968"/>
    <s v="Alimentadora Santa Teresa Bajo"/>
    <s v="Conducciones AP - Impulsiones"/>
    <x v="2"/>
    <n v="0"/>
    <s v="D59"/>
    <s v="GS"/>
    <n v="57"/>
    <n v="2"/>
    <s v="CTLP"/>
    <n v="0"/>
    <s v="AGUAS CORDILLERA"/>
    <x v="0"/>
    <m/>
    <n v="341.73"/>
    <n v="0"/>
  </r>
  <r>
    <s v="PROD"/>
    <n v="7210672"/>
    <s v="Impulsión a San Luis Elevado"/>
    <s v="Conducciones AP - Impulsiones"/>
    <x v="2"/>
    <n v="0"/>
    <s v="P12"/>
    <s v="GS"/>
    <n v="57"/>
    <n v="1"/>
    <s v="CTLP"/>
    <n v="0"/>
    <s v="AGUAS CORDILLERA"/>
    <x v="0"/>
    <m/>
    <n v="139.68"/>
    <n v="0"/>
  </r>
  <r>
    <s v="DIST"/>
    <n v="7220972"/>
    <s v="alimentadora 1-1 Rosa Elena Las Condes"/>
    <s v="Conducciones AP - Impulsiones"/>
    <x v="2"/>
    <n v="0"/>
    <s v="D60"/>
    <s v="GS"/>
    <n v="57"/>
    <n v="2"/>
    <s v="CTLP"/>
    <n v="0"/>
    <s v="AGUAS CORDILLERA"/>
    <x v="0"/>
    <m/>
    <n v="143.52000000000001"/>
    <n v="0"/>
  </r>
  <r>
    <s v="DIST"/>
    <n v="7220909"/>
    <s v="Aducción Vía Azul"/>
    <s v="Conducciones AP - Impulsiones"/>
    <x v="2"/>
    <n v="0"/>
    <s v="D59"/>
    <s v="GS"/>
    <n v="57"/>
    <n v="2"/>
    <s v="CTLP"/>
    <n v="0"/>
    <s v="AGUAS CORDILLERA"/>
    <x v="0"/>
    <m/>
    <n v="140.86000000000001"/>
    <n v="0"/>
  </r>
  <r>
    <s v="DIST"/>
    <n v="7220908"/>
    <s v="Aducción Vitacura a Rosa Elena Las Condes"/>
    <s v="Conducciones AP - Impulsiones"/>
    <x v="2"/>
    <n v="0"/>
    <s v="D61"/>
    <s v="GS"/>
    <n v="57"/>
    <n v="2"/>
    <s v="CTLP"/>
    <n v="0"/>
    <s v="AGUAS CORDILLERA"/>
    <x v="0"/>
    <m/>
    <n v="1871.88"/>
    <n v="0"/>
  </r>
  <r>
    <s v="PROD"/>
    <n v="7210627"/>
    <s v="Impulsión Lo Gallo 5"/>
    <s v="Conducciones AP - Impulsiones"/>
    <x v="2"/>
    <n v="0"/>
    <s v="P13"/>
    <s v="GS"/>
    <n v="57"/>
    <n v="1"/>
    <s v="CTLP"/>
    <n v="0"/>
    <s v="AGUAS CORDILLERA"/>
    <x v="0"/>
    <m/>
    <n v="108"/>
    <n v="0"/>
  </r>
  <r>
    <s v="PROD"/>
    <n v="7210657"/>
    <s v="Impulsión a Lo Barnechea 1"/>
    <s v="Conducciones AP - Impulsiones"/>
    <x v="2"/>
    <n v="0"/>
    <s v="P12"/>
    <s v="GS"/>
    <n v="57"/>
    <n v="1"/>
    <s v="CTLP"/>
    <n v="0"/>
    <s v="AGUAS CORDILLERA"/>
    <x v="0"/>
    <m/>
    <n v="327.55337400000002"/>
    <n v="0"/>
  </r>
  <r>
    <s v="PROD"/>
    <n v="7210674"/>
    <s v="Impulsión a Santa Teresa Bajo"/>
    <s v="Conducciones AP - Impulsiones"/>
    <x v="2"/>
    <n v="0"/>
    <s v="P13"/>
    <s v="GS"/>
    <n v="57"/>
    <n v="1"/>
    <s v="CTLP"/>
    <n v="0"/>
    <s v="AGUAS CORDILLERA"/>
    <x v="0"/>
    <m/>
    <n v="551.61"/>
    <n v="0"/>
  </r>
  <r>
    <s v="PROD"/>
    <n v="7210662"/>
    <s v="Impulsión a Milico 2"/>
    <s v="Conducciones AP - Impulsiones"/>
    <x v="2"/>
    <n v="0"/>
    <s v="P12"/>
    <s v="GS"/>
    <n v="57"/>
    <n v="1"/>
    <s v="CTLP"/>
    <n v="0"/>
    <s v="AGUAS CORDILLERA"/>
    <x v="0"/>
    <m/>
    <n v="253.04"/>
    <n v="0"/>
  </r>
  <r>
    <s v="PROD"/>
    <n v="7210663"/>
    <s v="Impulsión a Mirador de Los Dominicos"/>
    <s v="Conducciones AP - Impulsiones"/>
    <x v="2"/>
    <n v="0"/>
    <s v="P12"/>
    <s v="GS"/>
    <n v="57"/>
    <n v="1"/>
    <s v="CTLP"/>
    <n v="0"/>
    <s v="AGUAS CORDILLERA"/>
    <x v="0"/>
    <m/>
    <n v="605.1"/>
    <n v="0"/>
  </r>
  <r>
    <s v="DIST"/>
    <n v="7220926"/>
    <s v="Alimentadora 2 Calanes"/>
    <s v="Conducciones AP - Impulsiones"/>
    <x v="2"/>
    <n v="0"/>
    <s v="D60"/>
    <s v="GS"/>
    <n v="57"/>
    <n v="2"/>
    <s v="CTLP"/>
    <n v="0"/>
    <s v="AGUAS CORDILLERA"/>
    <x v="0"/>
    <m/>
    <n v="88.63"/>
    <n v="0"/>
  </r>
  <r>
    <s v="DIST"/>
    <n v="7220945"/>
    <s v="Alimentadora El Zorro"/>
    <s v="Conducciones AP - Impulsiones"/>
    <x v="2"/>
    <n v="0"/>
    <s v="D60"/>
    <s v="GS"/>
    <n v="57"/>
    <n v="2"/>
    <s v="CTLP"/>
    <n v="0"/>
    <s v="AGUAS CORDILLERA"/>
    <x v="0"/>
    <m/>
    <n v="419.18"/>
    <n v="0"/>
  </r>
  <r>
    <s v="DIST"/>
    <n v="7220953"/>
    <s v="Alimentadora Milico 1"/>
    <s v="Conducciones AP - Impulsiones"/>
    <x v="2"/>
    <n v="0"/>
    <s v="D59"/>
    <s v="GS"/>
    <n v="57"/>
    <n v="2"/>
    <s v="CTLP"/>
    <n v="0"/>
    <s v="AGUAS CORDILLERA"/>
    <x v="0"/>
    <m/>
    <n v="88.7"/>
    <n v="0"/>
  </r>
  <r>
    <s v="DIST"/>
    <n v="7220957"/>
    <s v="Alimentadora Parque del Sol Bajo"/>
    <s v="Conducciones AP - Impulsiones"/>
    <x v="2"/>
    <n v="0"/>
    <s v="D59"/>
    <s v="GS"/>
    <n v="57"/>
    <n v="2"/>
    <s v="CTLP"/>
    <n v="0"/>
    <s v="AGUAS CORDILLERA"/>
    <x v="0"/>
    <m/>
    <n v="83.72"/>
    <n v="0"/>
  </r>
  <r>
    <s v="DIST"/>
    <n v="7220959"/>
    <s v="Alimentadora Quinchamalí 2"/>
    <s v="Conducciones AP - Impulsiones"/>
    <x v="2"/>
    <n v="0"/>
    <s v="D59"/>
    <s v="GS"/>
    <n v="57"/>
    <n v="2"/>
    <s v="CTLP"/>
    <n v="0"/>
    <s v="AGUAS CORDILLERA"/>
    <x v="0"/>
    <m/>
    <n v="798.83"/>
    <n v="0"/>
  </r>
  <r>
    <s v="PROD"/>
    <n v="7210671"/>
    <s v="Impulsión a San Carlos 1"/>
    <s v="Conducciones AP - Impulsiones"/>
    <x v="2"/>
    <n v="0"/>
    <s v="P13"/>
    <s v="GS"/>
    <n v="57"/>
    <n v="1"/>
    <s v="CTLP"/>
    <n v="0"/>
    <s v="AGUAS CORDILLERA"/>
    <x v="0"/>
    <m/>
    <n v="1341.54"/>
    <n v="0"/>
  </r>
  <r>
    <s v="DIST"/>
    <n v="7220946"/>
    <s v="Alimentadora Elevado San Luis"/>
    <s v="Conducciones AP - Impulsiones"/>
    <x v="2"/>
    <n v="0"/>
    <s v="D59"/>
    <s v="GS"/>
    <n v="57"/>
    <n v="2"/>
    <s v="CTLP"/>
    <n v="0"/>
    <s v="AGUAS CORDILLERA"/>
    <x v="0"/>
    <m/>
    <n v="40.98"/>
    <n v="0"/>
  </r>
  <r>
    <s v="DIST"/>
    <n v="7220933"/>
    <s v="Alimentadora 2 Rosa Elena Las Condes"/>
    <s v="Conducciones AP - Impulsiones"/>
    <x v="2"/>
    <n v="0"/>
    <s v="D60"/>
    <s v="GS"/>
    <n v="57"/>
    <n v="2"/>
    <s v="CTLP"/>
    <n v="0"/>
    <s v="AGUAS CORDILLERA"/>
    <x v="0"/>
    <m/>
    <n v="2279.7199999999998"/>
    <n v="0"/>
  </r>
  <r>
    <s v="DIST"/>
    <n v="7220960"/>
    <s v="Alimentadora Recabarren"/>
    <s v="Conducciones AP - Impulsiones"/>
    <x v="2"/>
    <n v="0"/>
    <s v="D59"/>
    <s v="GS"/>
    <n v="57"/>
    <n v="2"/>
    <s v="CTLP"/>
    <n v="0"/>
    <s v="AGUAS CORDILLERA"/>
    <x v="0"/>
    <m/>
    <n v="645.78"/>
    <n v="0"/>
  </r>
  <r>
    <s v="PROD"/>
    <n v="7210673"/>
    <s v="Impulsión a Santa Teresa Alto"/>
    <s v="Conducciones AP - Impulsiones"/>
    <x v="2"/>
    <n v="0"/>
    <s v="P12"/>
    <s v="GS"/>
    <n v="57"/>
    <n v="1"/>
    <s v="CTLP"/>
    <n v="0"/>
    <s v="AGUAS CORDILLERA"/>
    <x v="0"/>
    <m/>
    <n v="75.31"/>
    <n v="0"/>
  </r>
  <r>
    <s v="DIST"/>
    <n v="7220955"/>
    <s v="Alimentadora Mirador de los Dominicos Alto"/>
    <s v="Conducciones AP - Impulsiones"/>
    <x v="2"/>
    <n v="0"/>
    <s v="D59"/>
    <s v="GS"/>
    <n v="57"/>
    <n v="2"/>
    <s v="CTLP"/>
    <n v="0"/>
    <s v="AGUAS CORDILLERA"/>
    <x v="0"/>
    <m/>
    <n v="183.12"/>
    <n v="0"/>
  </r>
  <r>
    <s v="PROD"/>
    <n v="7210656"/>
    <s v="Impulsión a La Dehesa"/>
    <s v="Conducciones AP - Impulsiones"/>
    <x v="2"/>
    <n v="0"/>
    <s v="P13"/>
    <s v="GS"/>
    <n v="57"/>
    <n v="1"/>
    <s v="CTLP"/>
    <n v="0"/>
    <s v="AGUAS CORDILLERA"/>
    <x v="0"/>
    <m/>
    <n v="4561.1099999999997"/>
    <n v="0"/>
  </r>
  <r>
    <s v="DIST"/>
    <n v="7220924"/>
    <s v="Alimentadora 1 San Enrique"/>
    <s v="Conducciones AP - Impulsiones"/>
    <x v="2"/>
    <n v="0"/>
    <s v="D61"/>
    <s v="GS"/>
    <n v="57"/>
    <n v="2"/>
    <s v="CTLP"/>
    <n v="0"/>
    <s v="AGUAS CORDILLERA"/>
    <x v="0"/>
    <m/>
    <n v="1538.13"/>
    <n v="0"/>
  </r>
  <r>
    <s v="DIST"/>
    <n v="7220914"/>
    <s v="Alimentadora 1 Arrayán"/>
    <s v="Conducciones AP - Impulsiones"/>
    <x v="2"/>
    <n v="0"/>
    <s v="D60"/>
    <s v="GS"/>
    <n v="57"/>
    <n v="2"/>
    <s v="CTLP"/>
    <n v="0"/>
    <s v="AGUAS CORDILLERA"/>
    <x v="0"/>
    <m/>
    <n v="830.28"/>
    <n v="0"/>
  </r>
  <r>
    <s v="DIST"/>
    <n v="7220915"/>
    <s v="Alimentadora 1 Calanes"/>
    <s v="Conducciones AP - Impulsiones"/>
    <x v="2"/>
    <n v="0"/>
    <s v="D59"/>
    <s v="GS"/>
    <n v="57"/>
    <n v="2"/>
    <s v="CTLP"/>
    <n v="0"/>
    <s v="AGUAS CORDILLERA"/>
    <x v="0"/>
    <m/>
    <n v="160"/>
    <n v="0"/>
  </r>
  <r>
    <s v="DIST"/>
    <n v="7220922"/>
    <s v="Alimentadora 1 Quinchamalí 1"/>
    <s v="Conducciones AP - Impulsiones"/>
    <x v="2"/>
    <n v="0"/>
    <s v="D59"/>
    <s v="GS"/>
    <n v="57"/>
    <n v="2"/>
    <s v="CTLP"/>
    <n v="0"/>
    <s v="AGUAS CORDILLERA"/>
    <x v="0"/>
    <m/>
    <n v="602.97"/>
    <n v="0"/>
  </r>
  <r>
    <s v="DIST"/>
    <n v="7220944"/>
    <s v="Alimentadora El Cristo"/>
    <s v="Conducciones AP - Impulsiones"/>
    <x v="2"/>
    <n v="0"/>
    <s v="D59"/>
    <s v="GS"/>
    <n v="57"/>
    <n v="2"/>
    <s v="CTLP"/>
    <n v="0"/>
    <s v="AGUAS CORDILLERA"/>
    <x v="0"/>
    <m/>
    <n v="82.14"/>
    <n v="0"/>
  </r>
  <r>
    <s v="DIST"/>
    <n v="7220951"/>
    <s v="Alimentadora Lo Barnechea 4"/>
    <s v="Conducciones AP - Impulsiones"/>
    <x v="2"/>
    <n v="0"/>
    <s v="D59"/>
    <s v="GS"/>
    <n v="57"/>
    <n v="2"/>
    <s v="CTLP"/>
    <n v="0"/>
    <s v="AGUAS CORDILLERA"/>
    <x v="0"/>
    <m/>
    <n v="23.98"/>
    <n v="0"/>
  </r>
  <r>
    <s v="DIST"/>
    <n v="7220952"/>
    <s v="Alimentadora Lomas de la Villa"/>
    <s v="Conducciones AP - Impulsiones"/>
    <x v="2"/>
    <n v="0"/>
    <s v="D60"/>
    <s v="GS"/>
    <n v="57"/>
    <n v="2"/>
    <s v="CTLP"/>
    <n v="0"/>
    <s v="AGUAS CORDILLERA"/>
    <x v="0"/>
    <m/>
    <n v="160.69"/>
    <n v="0"/>
  </r>
  <r>
    <s v="PROD"/>
    <n v="7210601"/>
    <s v="Aduccion PTAP San Enrique-Sentina"/>
    <s v="Conducciones AP - Impulsiones"/>
    <x v="2"/>
    <n v="0"/>
    <s v="P14"/>
    <s v="GS"/>
    <n v="57"/>
    <n v="1"/>
    <s v="CTLP"/>
    <n v="0"/>
    <s v="AGUAS CORDILLERA"/>
    <x v="0"/>
    <m/>
    <n v="152.56"/>
    <n v="0"/>
  </r>
  <r>
    <s v="DIST"/>
    <n v="7220911"/>
    <s v="Aducción a El Cristo"/>
    <s v="Conducciones AP - Impulsiones"/>
    <x v="2"/>
    <n v="0"/>
    <s v="D60"/>
    <s v="GS"/>
    <n v="57"/>
    <n v="2"/>
    <s v="CTLP"/>
    <n v="0"/>
    <s v="AGUAS CORDILLERA"/>
    <x v="0"/>
    <m/>
    <n v="3069.23"/>
    <n v="0"/>
  </r>
  <r>
    <s v="DIST"/>
    <n v="7220901"/>
    <s v="Aducción Club de Tiro"/>
    <s v="Conducciones AP - Impulsiones"/>
    <x v="2"/>
    <n v="0"/>
    <s v="D59"/>
    <s v="GS"/>
    <n v="57"/>
    <n v="2"/>
    <s v="CTLP"/>
    <n v="0"/>
    <s v="AGUAS CORDILLERA"/>
    <x v="0"/>
    <m/>
    <n v="1318.5"/>
    <n v="0"/>
  </r>
  <r>
    <s v="PROD"/>
    <n v="7210617"/>
    <s v="Impulsión 2 Capt a PTAP Arrayán"/>
    <s v="Conducciones AP - Impulsiones"/>
    <x v="2"/>
    <n v="0"/>
    <s v="P13"/>
    <s v="GS"/>
    <n v="57"/>
    <n v="1"/>
    <s v="CTLP"/>
    <n v="0"/>
    <s v="AGUAS CORDILLERA"/>
    <x v="0"/>
    <m/>
    <n v="747.31"/>
    <n v="0"/>
  </r>
  <r>
    <s v="PROD"/>
    <n v="7210629"/>
    <s v="Impulsión Lo Matta 8"/>
    <s v="Conducciones AP - Impulsiones"/>
    <x v="2"/>
    <n v="0"/>
    <s v="P12"/>
    <s v="GS"/>
    <n v="57"/>
    <n v="1"/>
    <s v="CTLP"/>
    <n v="0"/>
    <s v="AGUAS CORDILLERA"/>
    <x v="0"/>
    <m/>
    <n v="63.08"/>
    <n v="0"/>
  </r>
  <r>
    <s v="PROD"/>
    <n v="7210632"/>
    <s v="Impulsión Predecantadores 10"/>
    <s v="Conducciones AP - Impulsiones"/>
    <x v="2"/>
    <n v="0"/>
    <s v="P13"/>
    <s v="GS"/>
    <n v="57"/>
    <n v="1"/>
    <s v="CTLP"/>
    <n v="0"/>
    <s v="AGUAS CORDILLERA"/>
    <x v="0"/>
    <m/>
    <n v="443.92"/>
    <n v="0"/>
  </r>
  <r>
    <s v="PROD"/>
    <n v="7210635"/>
    <s v="Impulsión Puente Nuevo-3"/>
    <s v="Conducciones AP - Impulsiones"/>
    <x v="2"/>
    <n v="0"/>
    <s v="P13"/>
    <s v="GS"/>
    <n v="57"/>
    <n v="1"/>
    <s v="CTLP"/>
    <n v="0"/>
    <s v="AGUAS CORDILLERA"/>
    <x v="0"/>
    <m/>
    <n v="243.56594100000001"/>
    <n v="0"/>
  </r>
  <r>
    <s v="PROD"/>
    <n v="7210660"/>
    <s v="Impulsión a Lomas de La Villa"/>
    <s v="Conducciones AP - Impulsiones"/>
    <x v="2"/>
    <n v="0"/>
    <s v="P13"/>
    <s v="GS"/>
    <n v="57"/>
    <n v="1"/>
    <s v="CTLP"/>
    <n v="0"/>
    <s v="AGUAS CORDILLERA"/>
    <x v="0"/>
    <m/>
    <n v="373.9"/>
    <n v="0"/>
  </r>
  <r>
    <s v="DIST"/>
    <n v="7220904"/>
    <s v="Aducción Mosenor Escriva de Balaguer"/>
    <s v="Conducciones AP - Impulsiones"/>
    <x v="2"/>
    <n v="0"/>
    <s v="D60"/>
    <s v="GS"/>
    <n v="57"/>
    <n v="2"/>
    <s v="CTLP"/>
    <n v="0"/>
    <s v="AGUAS CORDILLERA"/>
    <x v="0"/>
    <m/>
    <n v="3680.16"/>
    <n v="0"/>
  </r>
  <r>
    <s v="DIST"/>
    <n v="7220923"/>
    <s v="Alimentadora 1 Rosa Elena Las Condes"/>
    <s v="Conducciones AP - Impulsiones"/>
    <x v="2"/>
    <n v="0"/>
    <s v="D60"/>
    <s v="GS"/>
    <n v="57"/>
    <n v="2"/>
    <s v="CTLP"/>
    <n v="0"/>
    <s v="AGUAS CORDILLERA"/>
    <x v="0"/>
    <m/>
    <n v="2092.9699999999998"/>
    <n v="0"/>
  </r>
  <r>
    <s v="DIST"/>
    <n v="7220928"/>
    <s v="Alimentadora 2 Lo Barnechea 1"/>
    <s v="Conducciones AP - Impulsiones"/>
    <x v="2"/>
    <n v="0"/>
    <s v="D59"/>
    <s v="GS"/>
    <n v="57"/>
    <n v="2"/>
    <s v="CTLP"/>
    <n v="0"/>
    <s v="AGUAS CORDILLERA"/>
    <x v="0"/>
    <m/>
    <n v="217.05"/>
    <n v="0"/>
  </r>
  <r>
    <s v="DIST"/>
    <n v="7220931"/>
    <s v="Alimentadora 2 Punta del Este"/>
    <s v="Conducciones AP - Impulsiones"/>
    <x v="2"/>
    <n v="0"/>
    <s v="D60"/>
    <s v="GS"/>
    <n v="57"/>
    <n v="2"/>
    <s v="CTLP"/>
    <n v="0"/>
    <s v="AGUAS CORDILLERA"/>
    <x v="0"/>
    <m/>
    <n v="1954.31"/>
    <n v="0"/>
  </r>
  <r>
    <s v="DIST"/>
    <n v="7220949"/>
    <s v="Alimentadora Lo Barnechea 2"/>
    <s v="Conducciones AP - Impulsiones"/>
    <x v="2"/>
    <n v="0"/>
    <s v="D60"/>
    <s v="GS"/>
    <n v="57"/>
    <n v="2"/>
    <s v="CTLP"/>
    <n v="0"/>
    <s v="AGUAS CORDILLERA"/>
    <x v="0"/>
    <m/>
    <n v="134.56"/>
    <n v="0"/>
  </r>
  <r>
    <s v="DIST"/>
    <n v="7220956"/>
    <s v="Alimentadora Mirador de los Dominicos Bajo"/>
    <s v="Conducciones AP - Impulsiones"/>
    <x v="2"/>
    <n v="0"/>
    <s v="D59"/>
    <s v="GS"/>
    <n v="57"/>
    <n v="2"/>
    <s v="CTLP"/>
    <n v="0"/>
    <s v="AGUAS CORDILLERA"/>
    <x v="0"/>
    <m/>
    <n v="410.57"/>
    <n v="0"/>
  </r>
  <r>
    <s v="DIST"/>
    <n v="7220962"/>
    <s v="Alimentadora San Carlos Alto"/>
    <s v="Conducciones AP - Impulsiones"/>
    <x v="2"/>
    <n v="0"/>
    <s v="D60"/>
    <s v="GS"/>
    <n v="57"/>
    <n v="2"/>
    <s v="CTLP"/>
    <n v="0"/>
    <s v="AGUAS CORDILLERA"/>
    <x v="0"/>
    <m/>
    <n v="475.75"/>
    <n v="0"/>
  </r>
  <r>
    <s v="DIST"/>
    <n v="7220970"/>
    <s v="Alimentadora Vía Gris"/>
    <s v="Conducciones AP - Impulsiones"/>
    <x v="2"/>
    <n v="0"/>
    <s v="D59"/>
    <s v="GS"/>
    <n v="57"/>
    <n v="2"/>
    <s v="CTLP"/>
    <n v="0"/>
    <s v="AGUAS CORDILLERA"/>
    <x v="0"/>
    <m/>
    <n v="174.59"/>
    <n v="0"/>
  </r>
  <r>
    <s v="PROD"/>
    <n v="7210610"/>
    <s v="Aducción PTAP-Arrayán 2"/>
    <s v="Conducciones AP - Impulsiones"/>
    <x v="2"/>
    <n v="0"/>
    <s v="P13"/>
    <s v="GS"/>
    <n v="57"/>
    <n v="1"/>
    <s v="CTLP"/>
    <n v="0"/>
    <s v="AGUAS CORDILLERA"/>
    <x v="0"/>
    <m/>
    <n v="87.31"/>
    <n v="0"/>
  </r>
  <r>
    <s v="PROD"/>
    <n v="7210625"/>
    <s v="Impulsión Lo Gallo 3"/>
    <s v="Conducciones AP - Impulsiones"/>
    <x v="2"/>
    <n v="0"/>
    <s v="P13"/>
    <s v="GS"/>
    <n v="57"/>
    <n v="1"/>
    <s v="CTLP"/>
    <n v="0"/>
    <s v="AGUAS CORDILLERA"/>
    <x v="0"/>
    <m/>
    <n v="115.33"/>
    <n v="0"/>
  </r>
  <r>
    <s v="PROD"/>
    <n v="7210626"/>
    <s v="Impulsión Lo Gallo 4"/>
    <s v="Conducciones AP - Impulsiones"/>
    <x v="2"/>
    <n v="0"/>
    <s v="P13"/>
    <s v="GS"/>
    <n v="57"/>
    <n v="1"/>
    <s v="CTLP"/>
    <n v="0"/>
    <s v="AGUAS CORDILLERA"/>
    <x v="0"/>
    <m/>
    <n v="22.81"/>
    <n v="0"/>
  </r>
  <r>
    <s v="PROD"/>
    <n v="7210628"/>
    <s v="Impulsión Lo Matta 7"/>
    <s v="Conducciones AP - Impulsiones"/>
    <x v="2"/>
    <n v="0"/>
    <s v="P13"/>
    <s v="GS"/>
    <n v="57"/>
    <n v="1"/>
    <s v="CTLP"/>
    <n v="0"/>
    <s v="AGUAS CORDILLERA"/>
    <x v="0"/>
    <m/>
    <n v="1412.26"/>
    <n v="0"/>
  </r>
  <r>
    <s v="PROD"/>
    <n v="7210634"/>
    <s v="Impulsión Predecantadores 12"/>
    <s v="Conducciones AP - Impulsiones"/>
    <x v="2"/>
    <n v="0"/>
    <s v="P13"/>
    <s v="GS"/>
    <n v="57"/>
    <n v="1"/>
    <s v="CTLP"/>
    <n v="0"/>
    <s v="AGUAS CORDILLERA"/>
    <x v="0"/>
    <m/>
    <n v="1014.65"/>
    <n v="0"/>
  </r>
  <r>
    <s v="PROD"/>
    <n v="7210623"/>
    <s v="Impulsión Intercomunal II (a Las Flores)"/>
    <s v="Conducciones AP - Impulsiones"/>
    <x v="2"/>
    <n v="0"/>
    <s v="P13"/>
    <s v="GS"/>
    <n v="57"/>
    <n v="1"/>
    <s v="CTLP"/>
    <n v="0"/>
    <s v="AGUAS CORDILLERA"/>
    <x v="0"/>
    <m/>
    <n v="5309.39"/>
    <n v="0"/>
  </r>
  <r>
    <s v="PROD"/>
    <n v="7210655"/>
    <s v="Impulsión a Huinganal"/>
    <s v="Conducciones AP - Impulsiones"/>
    <x v="2"/>
    <n v="0"/>
    <s v="P13"/>
    <s v="GS"/>
    <n v="57"/>
    <n v="1"/>
    <s v="CTLP"/>
    <n v="0"/>
    <s v="AGUAS CORDILLERA"/>
    <x v="0"/>
    <m/>
    <n v="1012.09"/>
    <n v="0"/>
  </r>
  <r>
    <s v="PROD"/>
    <n v="7210667"/>
    <s v="Impulsión a Parque del Sol Alto"/>
    <s v="Conducciones AP - Impulsiones"/>
    <x v="2"/>
    <n v="0"/>
    <s v="P12"/>
    <s v="GS"/>
    <n v="57"/>
    <n v="1"/>
    <s v="CTLP"/>
    <n v="0"/>
    <s v="AGUAS CORDILLERA"/>
    <x v="0"/>
    <m/>
    <n v="364.8"/>
    <n v="0"/>
  </r>
  <r>
    <s v="PROD"/>
    <n v="7210670"/>
    <s v="Impulsión a Quinchamalí 2"/>
    <s v="Conducciones AP - Impulsiones"/>
    <x v="2"/>
    <n v="0"/>
    <s v="P12"/>
    <s v="GS"/>
    <n v="57"/>
    <n v="1"/>
    <s v="CTLP"/>
    <n v="0"/>
    <s v="AGUAS CORDILLERA"/>
    <x v="0"/>
    <m/>
    <n v="292.75"/>
    <n v="0"/>
  </r>
  <r>
    <s v="PROD"/>
    <n v="7210678"/>
    <s v="impulsión a San Carlos 2"/>
    <s v="Conducciones AP - Impulsiones"/>
    <x v="2"/>
    <n v="0"/>
    <s v="P13"/>
    <s v="GS"/>
    <n v="57"/>
    <n v="1"/>
    <s v="CTLP"/>
    <n v="0"/>
    <s v="AGUAS CORDILLERA"/>
    <x v="0"/>
    <m/>
    <n v="769.68"/>
    <n v="0"/>
  </r>
  <r>
    <s v="DIST"/>
    <n v="7220943"/>
    <s v="Alimentadora El Aromo Bajo"/>
    <s v="Conducciones AP - Impulsiones"/>
    <x v="2"/>
    <n v="0"/>
    <s v="D60"/>
    <s v="GS"/>
    <n v="57"/>
    <n v="2"/>
    <s v="CTLP"/>
    <n v="0"/>
    <s v="AGUAS CORDILLERA"/>
    <x v="0"/>
    <m/>
    <n v="3023.83"/>
    <n v="0"/>
  </r>
  <r>
    <s v="DIST"/>
    <n v="7220947"/>
    <s v="Alimentadora Huinganal"/>
    <s v="Conducciones AP - Impulsiones"/>
    <x v="2"/>
    <n v="0"/>
    <s v="D59"/>
    <s v="GS"/>
    <n v="57"/>
    <n v="2"/>
    <s v="CTLP"/>
    <n v="0"/>
    <s v="AGUAS CORDILLERA"/>
    <x v="0"/>
    <m/>
    <n v="632.95000000000005"/>
    <n v="0"/>
  </r>
  <r>
    <s v="DIST"/>
    <n v="7220969"/>
    <s v="Alimentadora Vía Azul"/>
    <s v="Conducciones AP - Impulsiones"/>
    <x v="2"/>
    <n v="0"/>
    <s v="D59"/>
    <s v="GS"/>
    <n v="57"/>
    <n v="2"/>
    <s v="CTLP"/>
    <n v="0"/>
    <s v="AGUAS CORDILLERA"/>
    <x v="0"/>
    <m/>
    <n v="149.4"/>
    <n v="0"/>
  </r>
  <r>
    <s v="DIST"/>
    <n v="7220903"/>
    <s v="Aducción El Cristo a PTAP San Enrique"/>
    <s v="Conducciones AP - Impulsiones"/>
    <x v="2"/>
    <n v="0"/>
    <s v="D60"/>
    <s v="GS"/>
    <n v="57"/>
    <n v="2"/>
    <s v="CTLP"/>
    <n v="0"/>
    <s v="AGUAS CORDILLERA"/>
    <x v="0"/>
    <m/>
    <n v="980.31"/>
    <n v="0"/>
  </r>
  <r>
    <s v="DIST"/>
    <n v="7220913"/>
    <s v="Aducción a Santa Teresa"/>
    <s v="Conducciones AP - Impulsiones"/>
    <x v="2"/>
    <n v="0"/>
    <s v="D60"/>
    <s v="GS"/>
    <n v="57"/>
    <n v="2"/>
    <s v="CTLP"/>
    <n v="0"/>
    <s v="AGUAS CORDILLERA"/>
    <x v="0"/>
    <m/>
    <n v="1111.53"/>
    <n v="0"/>
  </r>
  <r>
    <s v="DIST"/>
    <n v="7220936"/>
    <s v="Alimentadora 3 Rosa Elena Las Condes"/>
    <s v="Conducciones AP - Impulsiones"/>
    <x v="2"/>
    <n v="0"/>
    <s v="D59"/>
    <s v="GS"/>
    <n v="57"/>
    <n v="2"/>
    <s v="CTLP"/>
    <n v="0"/>
    <s v="AGUAS CORDILLERA"/>
    <x v="0"/>
    <m/>
    <n v="1780.91"/>
    <n v="0"/>
  </r>
  <r>
    <s v="PROD"/>
    <n v="7210607"/>
    <s v="Aducción Captacion a PTAP San Enrique"/>
    <s v="Conducciones AP - Impulsiones"/>
    <x v="2"/>
    <n v="0"/>
    <s v="P14"/>
    <s v="GS"/>
    <n v="57"/>
    <n v="1"/>
    <s v="CTLP"/>
    <n v="0"/>
    <s v="AGUAS CORDILLERA"/>
    <x v="0"/>
    <m/>
    <n v="625.11"/>
    <n v="0"/>
  </r>
  <r>
    <s v="PROD"/>
    <n v="7210654"/>
    <s v="Impulsión a Estanque Punta del Este 3"/>
    <s v="Conducciones AP - Impulsiones"/>
    <x v="2"/>
    <n v="0"/>
    <s v="P13"/>
    <s v="GS"/>
    <n v="57"/>
    <n v="1"/>
    <s v="CTLP"/>
    <n v="0"/>
    <s v="AGUAS CORDILLERA"/>
    <x v="0"/>
    <m/>
    <n v="223.11"/>
    <n v="0"/>
  </r>
  <r>
    <s v="PROD"/>
    <n v="7210621"/>
    <s v="Impulsión Intercomunal 1 (a Lo Gallo)"/>
    <s v="Conducciones AP - Impulsiones"/>
    <x v="2"/>
    <n v="0"/>
    <s v="P14"/>
    <s v="GS"/>
    <n v="57"/>
    <n v="1"/>
    <s v="CTLP"/>
    <n v="0"/>
    <s v="AGUAS CORDILLERA"/>
    <x v="0"/>
    <m/>
    <n v="7311.77"/>
    <n v="0"/>
  </r>
  <r>
    <s v="PROD"/>
    <n v="7210637"/>
    <s v="Impulsión Punta del Este-Calanes"/>
    <s v="Conducciones AP - Impulsiones"/>
    <x v="2"/>
    <n v="0"/>
    <s v="P13"/>
    <s v="GS"/>
    <n v="57"/>
    <n v="1"/>
    <s v="CTLP"/>
    <n v="0"/>
    <s v="AGUAS CORDILLERA"/>
    <x v="0"/>
    <m/>
    <n v="379.99"/>
    <n v="0"/>
  </r>
  <r>
    <s v="PROD"/>
    <n v="7210653"/>
    <s v="Impulsión a El Zorro"/>
    <s v="Conducciones AP - Impulsiones"/>
    <x v="2"/>
    <n v="0"/>
    <s v="P13"/>
    <s v="GS"/>
    <n v="57"/>
    <n v="1"/>
    <s v="CTLP"/>
    <n v="0"/>
    <s v="AGUAS CORDILLERA"/>
    <x v="0"/>
    <m/>
    <n v="461.61"/>
    <n v="0"/>
  </r>
  <r>
    <s v="PROD"/>
    <n v="7210658"/>
    <s v="Impulsión a Lo Barnechea 2"/>
    <s v="Conducciones AP - Impulsiones"/>
    <x v="2"/>
    <n v="0"/>
    <s v="P12"/>
    <s v="GS"/>
    <n v="57"/>
    <n v="1"/>
    <s v="CTLP"/>
    <n v="0"/>
    <s v="AGUAS CORDILLERA"/>
    <x v="0"/>
    <m/>
    <n v="196.95"/>
    <n v="0"/>
  </r>
  <r>
    <s v="PROD"/>
    <n v="7210666"/>
    <s v="Impulsión a Parque del Sol 2"/>
    <s v="Conducciones AP - Impulsiones"/>
    <x v="2"/>
    <n v="0"/>
    <s v="P13"/>
    <s v="GS"/>
    <n v="57"/>
    <n v="1"/>
    <s v="CTLP"/>
    <n v="0"/>
    <s v="AGUAS CORDILLERA"/>
    <x v="0"/>
    <m/>
    <n v="1275.6500000000001"/>
    <n v="0"/>
  </r>
  <r>
    <s v="DIST"/>
    <n v="7220920"/>
    <s v="Alimentadora 1 Parque del Sol Alto"/>
    <s v="Conducciones AP - Impulsiones"/>
    <x v="2"/>
    <n v="0"/>
    <s v="D59"/>
    <s v="GS"/>
    <n v="57"/>
    <n v="2"/>
    <s v="CTLP"/>
    <n v="0"/>
    <s v="AGUAS CORDILLERA"/>
    <x v="0"/>
    <m/>
    <n v="33.04"/>
    <n v="0"/>
  </r>
  <r>
    <s v="DIST"/>
    <n v="7220940"/>
    <s v="Alimentadora Arrayán Alto A"/>
    <s v="Conducciones AP - Impulsiones"/>
    <x v="2"/>
    <n v="0"/>
    <s v="D59"/>
    <s v="GS"/>
    <n v="57"/>
    <n v="2"/>
    <s v="CTLP"/>
    <n v="0"/>
    <s v="AGUAS CORDILLERA"/>
    <x v="0"/>
    <m/>
    <n v="78.209999999999994"/>
    <n v="0"/>
  </r>
  <r>
    <s v="DIST"/>
    <n v="7220941"/>
    <s v="Alimentadora Club de Tiro"/>
    <s v="Conducciones AP - Impulsiones"/>
    <x v="2"/>
    <n v="0"/>
    <s v="D59"/>
    <s v="GS"/>
    <n v="57"/>
    <n v="2"/>
    <s v="CTLP"/>
    <n v="0"/>
    <s v="AGUAS CORDILLERA"/>
    <x v="0"/>
    <m/>
    <n v="342.62"/>
    <n v="0"/>
  </r>
  <r>
    <s v="DIST"/>
    <n v="7220910"/>
    <s v="Aducción a El Aromo Bajo"/>
    <s v="Conducciones AP - Impulsiones"/>
    <x v="2"/>
    <n v="0"/>
    <s v="D59"/>
    <s v="GS"/>
    <n v="57"/>
    <n v="2"/>
    <s v="CTLP"/>
    <n v="0"/>
    <s v="AGUAS CORDILLERA"/>
    <x v="0"/>
    <m/>
    <n v="610.53"/>
    <n v="0"/>
  </r>
  <r>
    <s v="PROD"/>
    <n v="7210664"/>
    <s v="Impulsión a PEAP Lomas de La Villa"/>
    <s v="Conducciones AP - Impulsiones"/>
    <x v="2"/>
    <n v="0"/>
    <s v="P13"/>
    <s v="GS"/>
    <n v="57"/>
    <n v="1"/>
    <s v="CTLP"/>
    <n v="0"/>
    <s v="AGUAS CORDILLERA"/>
    <x v="0"/>
    <m/>
    <n v="786.47"/>
    <n v="0"/>
  </r>
  <r>
    <s v="DIST"/>
    <n v="7220942"/>
    <s v="Alimentadora El Aromo Alto"/>
    <s v="Conducciones AP - Impulsiones"/>
    <x v="2"/>
    <n v="0"/>
    <s v="D60"/>
    <s v="GS"/>
    <n v="57"/>
    <n v="2"/>
    <s v="CTLP"/>
    <n v="0"/>
    <s v="AGUAS CORDILLERA"/>
    <x v="0"/>
    <m/>
    <n v="3322.49"/>
    <n v="0"/>
  </r>
  <r>
    <s v="DIST"/>
    <n v="7220902"/>
    <s v="Aducción El Aromo Alto"/>
    <s v="Conducciones AP - Impulsiones"/>
    <x v="2"/>
    <n v="0"/>
    <s v="D60"/>
    <s v="GS"/>
    <n v="57"/>
    <n v="2"/>
    <s v="CTLP"/>
    <n v="0"/>
    <s v="AGUAS CORDILLERA"/>
    <x v="0"/>
    <m/>
    <n v="562.51"/>
    <n v="0"/>
  </r>
  <r>
    <s v="PROD"/>
    <n v="7220912"/>
    <s v="Aducción a Quinchamalí"/>
    <s v="Conducciones AP - Impulsiones"/>
    <x v="2"/>
    <n v="0"/>
    <s v="P12"/>
    <s v="GS"/>
    <n v="57"/>
    <n v="1"/>
    <s v="CTLP"/>
    <n v="0"/>
    <s v="AGUAS CORDILLERA"/>
    <x v="0"/>
    <m/>
    <n v="619.52"/>
    <n v="0"/>
  </r>
  <r>
    <s v="PROD"/>
    <n v="7210649"/>
    <s v="Impulsión a Andes 1"/>
    <s v="Conducciones AP - Impulsiones"/>
    <x v="2"/>
    <n v="0"/>
    <s v="P13"/>
    <s v="GS"/>
    <n v="57"/>
    <n v="1"/>
    <s v="CTLP"/>
    <n v="0"/>
    <s v="AGUAS CORDILLERA"/>
    <x v="0"/>
    <m/>
    <n v="1304.42"/>
    <n v="0"/>
  </r>
  <r>
    <s v="PROD"/>
    <n v="7210645"/>
    <s v="Impulsión Sendero a Los Piques"/>
    <s v="Conducciones AP - Impulsiones"/>
    <x v="2"/>
    <n v="0"/>
    <s v="P13"/>
    <s v="GS"/>
    <n v="57"/>
    <n v="1"/>
    <s v="CTLP"/>
    <n v="0"/>
    <s v="AGUAS CORDILLERA"/>
    <x v="0"/>
    <m/>
    <n v="258.19"/>
    <n v="0"/>
  </r>
  <r>
    <s v="PROD"/>
    <n v="7210675"/>
    <s v="Impulsión a Vía Gris"/>
    <s v="Conducciones AP - Impulsiones"/>
    <x v="2"/>
    <n v="0"/>
    <s v="P12"/>
    <s v="GS"/>
    <n v="57"/>
    <n v="1"/>
    <s v="CTLP"/>
    <n v="0"/>
    <s v="AGUAS CORDILLERA"/>
    <x v="0"/>
    <m/>
    <n v="595.13"/>
    <n v="0"/>
  </r>
  <r>
    <s v="DIST"/>
    <n v="7220929"/>
    <s v="Alimentadora 2 Montecasino"/>
    <s v="Conducciones AP - Impulsiones"/>
    <x v="2"/>
    <n v="0"/>
    <s v="D60"/>
    <s v="GS"/>
    <n v="57"/>
    <n v="2"/>
    <s v="CTLP"/>
    <n v="0"/>
    <s v="AGUAS CORDILLERA"/>
    <x v="0"/>
    <m/>
    <n v="985.81"/>
    <n v="0"/>
  </r>
  <r>
    <s v="DIST"/>
    <n v="7220935"/>
    <s v="Alimentadora 3 Calanes"/>
    <s v="Conducciones AP - Impulsiones"/>
    <x v="2"/>
    <n v="0"/>
    <s v="D60"/>
    <s v="GS"/>
    <n v="57"/>
    <n v="2"/>
    <s v="CTLP"/>
    <n v="0"/>
    <s v="AGUAS CORDILLERA"/>
    <x v="0"/>
    <m/>
    <n v="324.75"/>
    <n v="0"/>
  </r>
  <r>
    <s v="DIST"/>
    <n v="7220939"/>
    <s v="Alimentadora Almendro"/>
    <s v="Conducciones AP - Impulsiones"/>
    <x v="2"/>
    <n v="0"/>
    <s v="D59"/>
    <s v="GS"/>
    <n v="57"/>
    <n v="2"/>
    <s v="CTLP"/>
    <n v="0"/>
    <s v="AGUAS CORDILLERA"/>
    <x v="0"/>
    <m/>
    <n v="54.9"/>
    <n v="0"/>
  </r>
  <r>
    <s v="DIST"/>
    <n v="7220948"/>
    <s v="Alimentadora La Dehesa"/>
    <s v="Conducciones AP - Impulsiones"/>
    <x v="2"/>
    <n v="0"/>
    <s v="D60"/>
    <s v="GS"/>
    <n v="57"/>
    <n v="2"/>
    <s v="CTLP"/>
    <n v="0"/>
    <s v="AGUAS CORDILLERA"/>
    <x v="0"/>
    <m/>
    <n v="1008"/>
    <n v="0"/>
  </r>
  <r>
    <s v="DIST"/>
    <n v="7220950"/>
    <s v="Alimentadora Lo Barnechea 3"/>
    <s v="Conducciones AP - Impulsiones"/>
    <x v="2"/>
    <n v="0"/>
    <s v="D59"/>
    <s v="GS"/>
    <n v="57"/>
    <n v="2"/>
    <s v="CTLP"/>
    <n v="0"/>
    <s v="AGUAS CORDILLERA"/>
    <x v="0"/>
    <m/>
    <n v="56.76"/>
    <n v="0"/>
  </r>
  <r>
    <s v="DIST"/>
    <n v="7220963"/>
    <s v="Alimentadora San Carlos Bajo"/>
    <s v="Conducciones AP - Impulsiones"/>
    <x v="2"/>
    <n v="0"/>
    <s v="D59"/>
    <s v="GS"/>
    <n v="57"/>
    <n v="2"/>
    <s v="CTLP"/>
    <n v="0"/>
    <s v="AGUAS CORDILLERA"/>
    <x v="0"/>
    <m/>
    <n v="476.95"/>
    <n v="0"/>
  </r>
  <r>
    <s v="DIST"/>
    <n v="7220964"/>
    <s v="Alimentadora San Carlos Centro"/>
    <s v="Conducciones AP - Impulsiones"/>
    <x v="2"/>
    <n v="0"/>
    <s v="D60"/>
    <s v="GS"/>
    <n v="57"/>
    <n v="2"/>
    <s v="CTLP"/>
    <n v="0"/>
    <s v="AGUAS CORDILLERA"/>
    <x v="0"/>
    <m/>
    <n v="1504.69"/>
    <n v="0"/>
  </r>
  <r>
    <s v="DIST"/>
    <n v="7220967"/>
    <s v="Alimentadora Santa Teresa Alto"/>
    <s v="Conducciones AP - Impulsiones"/>
    <x v="2"/>
    <n v="0"/>
    <s v="D59"/>
    <s v="GS"/>
    <n v="57"/>
    <n v="2"/>
    <s v="CTLP"/>
    <n v="0"/>
    <s v="AGUAS CORDILLERA"/>
    <x v="0"/>
    <m/>
    <n v="232.82"/>
    <n v="0"/>
  </r>
  <r>
    <s v="PROD"/>
    <n v="7220971"/>
    <s v="Alimentadora-Aducción Los Piques a El Alba 1"/>
    <s v="Conducciones AP - Impulsiones"/>
    <x v="2"/>
    <n v="0"/>
    <s v="P13"/>
    <s v="GS"/>
    <n v="57"/>
    <n v="1"/>
    <s v="CTLP"/>
    <n v="0"/>
    <s v="AGUAS CORDILLERA"/>
    <x v="0"/>
    <m/>
    <n v="1914.18"/>
    <n v="0"/>
  </r>
  <r>
    <s v="DIST"/>
    <n v="7220927"/>
    <s v="Alimentadora 2 Elevado Lo Gallo Vitacura"/>
    <s v="Conducciones AP - Impulsiones"/>
    <x v="2"/>
    <n v="0"/>
    <s v="D60"/>
    <s v="GS"/>
    <n v="57"/>
    <n v="2"/>
    <s v="CTLP"/>
    <n v="0"/>
    <s v="AGUAS CORDILLERA"/>
    <x v="0"/>
    <m/>
    <n v="453.29759300000001"/>
    <n v="0"/>
  </r>
  <r>
    <s v="DIST"/>
    <n v="7220925"/>
    <s v="Alimentadora 1-2 Rosa Elena Las Condes"/>
    <s v="Conducciones AP - Impulsiones"/>
    <x v="2"/>
    <n v="0"/>
    <s v="D60"/>
    <s v="GS"/>
    <n v="57"/>
    <n v="2"/>
    <s v="CTLP"/>
    <n v="0"/>
    <s v="AGUAS CORDILLERA"/>
    <x v="0"/>
    <m/>
    <n v="343.69"/>
    <n v="0"/>
  </r>
  <r>
    <s v="DIST"/>
    <n v="7220934"/>
    <s v="Alimentadora 2 San Carlos Centro"/>
    <s v="Conducciones AP - Impulsiones"/>
    <x v="2"/>
    <n v="0"/>
    <s v="D60"/>
    <s v="GS"/>
    <n v="57"/>
    <n v="2"/>
    <s v="CTLP"/>
    <n v="0"/>
    <s v="AGUAS CORDILLERA"/>
    <x v="0"/>
    <m/>
    <n v="1166.76"/>
    <n v="0"/>
  </r>
  <r>
    <s v="DIST"/>
    <n v="7220965"/>
    <s v="Alimentadora San Enrique-San Carlos"/>
    <s v="Conducciones AP - Impulsiones"/>
    <x v="2"/>
    <n v="0"/>
    <s v="D59"/>
    <s v="GS"/>
    <n v="57"/>
    <n v="2"/>
    <s v="CTLP"/>
    <n v="0"/>
    <s v="AGUAS CORDILLERA"/>
    <x v="0"/>
    <m/>
    <n v="1147.58"/>
    <n v="0"/>
  </r>
  <r>
    <s v="PROD"/>
    <n v="7210652"/>
    <s v="Impulsión a El Almendro"/>
    <s v="Conducciones AP - Impulsiones"/>
    <x v="2"/>
    <n v="0"/>
    <s v="P12"/>
    <s v="GS"/>
    <n v="57"/>
    <n v="1"/>
    <s v="CTLP"/>
    <n v="0"/>
    <s v="AGUAS CORDILLERA"/>
    <x v="0"/>
    <m/>
    <n v="7.33"/>
    <n v="0"/>
  </r>
  <r>
    <s v="PROD"/>
    <n v="7210647"/>
    <s v="Impulsión Vitacura 1"/>
    <s v="Conducciones AP - Impulsiones"/>
    <x v="2"/>
    <n v="0"/>
    <s v="P13"/>
    <s v="GS"/>
    <n v="57"/>
    <n v="1"/>
    <s v="CTLP"/>
    <n v="0"/>
    <s v="AGUAS CORDILLERA"/>
    <x v="0"/>
    <m/>
    <n v="14.71"/>
    <n v="0"/>
  </r>
  <r>
    <s v="PROD"/>
    <n v="7210668"/>
    <s v="Impulsión a Principal Lo Curro"/>
    <s v="Conducciones AP - Impulsiones"/>
    <x v="2"/>
    <n v="0"/>
    <s v="P12"/>
    <s v="GS"/>
    <n v="57"/>
    <n v="1"/>
    <s v="CTLP"/>
    <n v="0"/>
    <s v="AGUAS CORDILLERA"/>
    <x v="0"/>
    <m/>
    <n v="1570.66"/>
    <n v="0"/>
  </r>
  <r>
    <s v="PROD"/>
    <n v="7210676"/>
    <s v="Impulsión a san Carlos Centro"/>
    <s v="Conducciones AP - Impulsiones"/>
    <x v="2"/>
    <n v="0"/>
    <s v="P13"/>
    <s v="GS"/>
    <n v="57"/>
    <n v="1"/>
    <s v="CTLP"/>
    <n v="0"/>
    <s v="AGUAS CORDILLERA"/>
    <x v="0"/>
    <m/>
    <n v="2533.8200000000002"/>
    <n v="0"/>
  </r>
  <r>
    <s v="PROD"/>
    <n v="7210659"/>
    <s v="Impulsión a Lo Barnechea 3"/>
    <s v="Conducciones AP - Impulsiones"/>
    <x v="2"/>
    <n v="0"/>
    <s v="P12"/>
    <s v="GS"/>
    <n v="57"/>
    <n v="1"/>
    <s v="CTLP"/>
    <n v="0"/>
    <s v="AGUAS CORDILLERA"/>
    <x v="0"/>
    <m/>
    <n v="468.17"/>
    <n v="0"/>
  </r>
  <r>
    <s v="PROD"/>
    <n v="7210661"/>
    <s v="Impulsión a Milico 1"/>
    <s v="Conducciones AP - Impulsiones"/>
    <x v="2"/>
    <n v="0"/>
    <s v="P12"/>
    <s v="GS"/>
    <n v="57"/>
    <n v="1"/>
    <s v="CTLP"/>
    <n v="0"/>
    <s v="AGUAS CORDILLERA"/>
    <x v="0"/>
    <m/>
    <n v="159.59"/>
    <n v="0"/>
  </r>
  <r>
    <s v="PROD"/>
    <n v="7210646"/>
    <s v="Impulsión Sentina-Est San Enrique"/>
    <s v="Conducciones AP - Impulsiones"/>
    <x v="2"/>
    <n v="0"/>
    <s v="P14"/>
    <s v="GS"/>
    <n v="57"/>
    <n v="1"/>
    <s v="CTLP"/>
    <n v="0"/>
    <s v="AGUAS CORDILLERA"/>
    <x v="0"/>
    <m/>
    <n v="216.5"/>
    <n v="0"/>
  </r>
  <r>
    <s v="DIST"/>
    <n v="7220937"/>
    <s v="Alimentadora Alba 1"/>
    <s v="Conducciones AP - Impulsiones"/>
    <x v="2"/>
    <n v="0"/>
    <s v="D60"/>
    <s v="GS"/>
    <n v="57"/>
    <n v="2"/>
    <s v="CTLP"/>
    <n v="0"/>
    <s v="AGUAS CORDILLERA"/>
    <x v="0"/>
    <m/>
    <n v="514.84"/>
    <n v="0"/>
  </r>
  <r>
    <s v="DIST"/>
    <n v="7220954"/>
    <s v="Alimentadora Milico 2"/>
    <s v="Conducciones AP - Impulsiones"/>
    <x v="2"/>
    <n v="0"/>
    <s v="D59"/>
    <s v="GS"/>
    <n v="57"/>
    <n v="2"/>
    <s v="CTLP"/>
    <n v="0"/>
    <s v="AGUAS CORDILLERA"/>
    <x v="0"/>
    <m/>
    <n v="533.02"/>
    <n v="0"/>
  </r>
  <r>
    <s v="DIST"/>
    <n v="7220916"/>
    <s v="Alimentadora 1 Elevado Lo Gallo Vitacura"/>
    <s v="Conducciones AP - Impulsiones"/>
    <x v="2"/>
    <n v="0"/>
    <s v="D60"/>
    <s v="GS"/>
    <n v="57"/>
    <n v="2"/>
    <s v="CTLP"/>
    <n v="0"/>
    <s v="AGUAS CORDILLERA"/>
    <x v="0"/>
    <m/>
    <n v="370.28"/>
    <n v="0"/>
  </r>
  <r>
    <s v="PROD"/>
    <s v="Z20902"/>
    <s v="Impulsión  Estanque San Antonio1-B"/>
    <s v="Conducciones AP - Impulsiones"/>
    <x v="2"/>
    <n v="0"/>
    <s v="P12"/>
    <s v="GS"/>
    <n v="57"/>
    <n v="1"/>
    <s v="CTLP"/>
    <n v="0"/>
    <s v="AGUAS CORDILLERA"/>
    <x v="0"/>
    <m/>
    <n v="69.5"/>
    <n v="0"/>
  </r>
  <r>
    <s v="PROD"/>
    <s v="Z20903"/>
    <s v="Impulsión  Estanque San Antonio1-C"/>
    <s v="Conducciones AP - Impulsiones"/>
    <x v="2"/>
    <n v="0"/>
    <s v="P13"/>
    <s v="GS"/>
    <n v="57"/>
    <n v="1"/>
    <s v="CTLP"/>
    <n v="0"/>
    <s v="AGUAS CORDILLERA"/>
    <x v="0"/>
    <m/>
    <n v="921.87"/>
    <n v="0"/>
  </r>
  <r>
    <s v="PROD"/>
    <n v="7210624"/>
    <s v="Impulsión Las Hualtatas 7"/>
    <s v="Conducciones AP - Impulsiones"/>
    <x v="2"/>
    <n v="0"/>
    <s v="P12"/>
    <s v="GS"/>
    <n v="57"/>
    <n v="1"/>
    <s v="CTLP"/>
    <n v="0"/>
    <s v="AGUAS CORDILLERA"/>
    <x v="0"/>
    <m/>
    <n v="549.01095199999997"/>
    <n v="0"/>
  </r>
  <r>
    <s v="PROD"/>
    <s v="Z20909"/>
    <s v="Impulsión Raúl Labbé 4-A"/>
    <s v="Conducciones AP - Impulsiones"/>
    <x v="2"/>
    <n v="0"/>
    <s v="P13"/>
    <s v="GS"/>
    <n v="57"/>
    <n v="1"/>
    <s v="CTLP"/>
    <n v="0"/>
    <s v="AGUAS CORDILLERA"/>
    <x v="0"/>
    <m/>
    <n v="57.91"/>
    <n v="0"/>
  </r>
  <r>
    <s v="PROD"/>
    <s v="Z20910"/>
    <s v="Impulsión Raúl Labbé 4-B"/>
    <s v="Conducciones AP - Impulsiones"/>
    <x v="2"/>
    <n v="0"/>
    <s v="P13"/>
    <s v="GS"/>
    <n v="57"/>
    <n v="1"/>
    <s v="CTLP"/>
    <n v="0"/>
    <s v="AGUAS CORDILLERA"/>
    <x v="0"/>
    <m/>
    <n v="379.42"/>
    <n v="0"/>
  </r>
  <r>
    <s v="PROD"/>
    <s v="Z20911"/>
    <s v="Impulsión Raúl Labbé 4-C"/>
    <s v="Conducciones AP - Impulsiones"/>
    <x v="2"/>
    <n v="0"/>
    <s v="P13"/>
    <s v="GS"/>
    <n v="57"/>
    <n v="1"/>
    <s v="CTLP"/>
    <n v="0"/>
    <s v="AGUAS CORDILLERA"/>
    <x v="0"/>
    <m/>
    <n v="5.8"/>
    <n v="0"/>
  </r>
  <r>
    <s v="PROD"/>
    <s v="Z20912"/>
    <s v="Impulsión Raúl Labbé 4-D"/>
    <s v="Conducciones AP - Impulsiones"/>
    <x v="2"/>
    <n v="0"/>
    <s v="P13"/>
    <s v="GS"/>
    <n v="57"/>
    <n v="1"/>
    <s v="CTLP"/>
    <n v="0"/>
    <s v="AGUAS CORDILLERA"/>
    <x v="0"/>
    <m/>
    <n v="51.28"/>
    <n v="0"/>
  </r>
  <r>
    <s v="PROD"/>
    <n v="7210638"/>
    <s v="Impulsión Raúl Labbé 3"/>
    <s v="Conducciones AP - Impulsiones"/>
    <x v="2"/>
    <n v="0"/>
    <s v="P13"/>
    <s v="GS"/>
    <n v="57"/>
    <n v="1"/>
    <s v="CTLP"/>
    <n v="0"/>
    <s v="AGUAS CORDILLERA"/>
    <x v="0"/>
    <m/>
    <n v="7.98"/>
    <n v="0"/>
  </r>
  <r>
    <s v="PROD"/>
    <s v="Z20913"/>
    <s v="Impulsión San Antonio 16-A"/>
    <s v="Conducciones AP - Impulsiones"/>
    <x v="2"/>
    <n v="0"/>
    <s v="P13"/>
    <s v="GS"/>
    <n v="57"/>
    <n v="1"/>
    <s v="CTLP"/>
    <n v="0"/>
    <s v="AGUAS CORDILLERA"/>
    <x v="0"/>
    <m/>
    <n v="69.72"/>
    <n v="0"/>
  </r>
  <r>
    <s v="PROD"/>
    <s v="Z20914"/>
    <s v="Impulsión San Antonio 16-B"/>
    <s v="Conducciones AP - Impulsiones"/>
    <x v="2"/>
    <n v="0"/>
    <s v="P13"/>
    <s v="GS"/>
    <n v="57"/>
    <n v="1"/>
    <s v="CTLP"/>
    <n v="0"/>
    <s v="AGUAS CORDILLERA"/>
    <x v="0"/>
    <m/>
    <n v="152.56"/>
    <n v="0"/>
  </r>
  <r>
    <s v="PROD"/>
    <n v="7210636"/>
    <s v="Impulsión Puente San Antonio"/>
    <s v="Conducciones AP - Impulsiones"/>
    <x v="2"/>
    <n v="0"/>
    <s v="P12"/>
    <s v="GS"/>
    <n v="57"/>
    <n v="1"/>
    <s v="CTLP"/>
    <n v="0"/>
    <s v="AGUAS CORDILLERA"/>
    <x v="0"/>
    <m/>
    <n v="12.08"/>
    <n v="0"/>
  </r>
  <r>
    <s v="PROD"/>
    <s v="Z20915"/>
    <s v="Impulsión San Antonio 14-A"/>
    <s v="Conducciones AP - Impulsiones"/>
    <x v="2"/>
    <n v="0"/>
    <s v="P12"/>
    <s v="GS"/>
    <n v="57"/>
    <n v="1"/>
    <s v="CTLP"/>
    <n v="0"/>
    <s v="AGUAS CORDILLERA"/>
    <x v="0"/>
    <m/>
    <n v="33.28"/>
    <n v="0"/>
  </r>
  <r>
    <s v="PROD"/>
    <s v="Z20916"/>
    <s v="Impulsión San Antonio 14-B"/>
    <s v="Conducciones AP - Impulsiones"/>
    <x v="2"/>
    <n v="0"/>
    <s v="P13"/>
    <s v="GS"/>
    <n v="57"/>
    <n v="1"/>
    <s v="CTLP"/>
    <n v="0"/>
    <s v="AGUAS CORDILLERA"/>
    <x v="0"/>
    <m/>
    <n v="75.959999999999994"/>
    <n v="0"/>
  </r>
  <r>
    <s v="PROD"/>
    <n v="7210679"/>
    <s v="Impulsión Pozo San Antonio 19"/>
    <s v="Conducciones AP - Impulsiones"/>
    <x v="2"/>
    <n v="0"/>
    <s v="P12"/>
    <s v="GS"/>
    <n v="57"/>
    <n v="1"/>
    <s v="CTLP"/>
    <n v="0"/>
    <s v="AGUAS CORDILLERA"/>
    <x v="0"/>
    <m/>
    <n v="11.04"/>
    <n v="0"/>
  </r>
  <r>
    <s v="PROD"/>
    <s v="Z20917"/>
    <s v="Impulsión a Lo Barnechea 4"/>
    <s v="Conducciones AP - Impulsiones"/>
    <x v="2"/>
    <n v="0"/>
    <s v="P12"/>
    <s v="GS"/>
    <n v="57"/>
    <n v="1"/>
    <s v="CTLP"/>
    <n v="0"/>
    <s v="AGUAS CORDILLERA"/>
    <x v="0"/>
    <m/>
    <n v="6.5"/>
    <n v="0"/>
  </r>
  <r>
    <s v="PROD"/>
    <s v="Z20918"/>
    <s v="Nueva Impulsión Predecantadores 11"/>
    <s v="Conducciones AP - Impulsiones"/>
    <x v="2"/>
    <n v="0"/>
    <s v="P13"/>
    <s v="GS"/>
    <n v="57"/>
    <n v="1"/>
    <s v="CTLP"/>
    <n v="0"/>
    <s v="AGUAS CORDILLERA"/>
    <x v="0"/>
    <m/>
    <n v="400"/>
    <n v="0"/>
  </r>
  <r>
    <s v="PROD"/>
    <s v="Z20919"/>
    <s v="Impulsión Pozos Vespucio - Aromo Alto - Riesco"/>
    <s v="Conducciones AP - Impulsiones"/>
    <x v="2"/>
    <n v="0"/>
    <s v="P12"/>
    <s v="GS"/>
    <n v="57"/>
    <n v="1"/>
    <s v="CTLP"/>
    <n v="0"/>
    <s v="AGUAS CORDILLERA"/>
    <x v="0"/>
    <m/>
    <n v="719"/>
    <n v="0"/>
  </r>
  <r>
    <s v="PROD"/>
    <s v="Z20920"/>
    <s v="Impulsión Pozos Vespucio - Aromo Alto - Hualtatas"/>
    <s v="Conducciones AP - Impulsiones"/>
    <x v="2"/>
    <n v="0"/>
    <s v="P13"/>
    <s v="GS"/>
    <n v="57"/>
    <n v="1"/>
    <s v="CTLP"/>
    <n v="0"/>
    <s v="AGUAS CORDILLERA"/>
    <x v="0"/>
    <m/>
    <n v="411"/>
    <n v="0"/>
  </r>
  <r>
    <s v="PROD"/>
    <s v="Z20921"/>
    <s v="Impulsión Pozos Vespucio - Aromo Alto - Espoz"/>
    <s v="Conducciones AP - Impulsiones"/>
    <x v="2"/>
    <n v="0"/>
    <s v="P13"/>
    <s v="GS"/>
    <n v="57"/>
    <n v="1"/>
    <s v="CTLP"/>
    <n v="0"/>
    <s v="AGUAS CORDILLERA"/>
    <x v="0"/>
    <m/>
    <n v="178"/>
    <n v="0"/>
  </r>
  <r>
    <s v="PROD"/>
    <s v="Z20922"/>
    <s v="Impulsión Pozos Vespucio - Aromo Alto"/>
    <s v="Conducciones AP - Impulsiones"/>
    <x v="2"/>
    <n v="0"/>
    <s v="P13"/>
    <s v="GS"/>
    <n v="57"/>
    <n v="1"/>
    <s v="CTLP"/>
    <n v="0"/>
    <s v="AGUAS CORDILLERA"/>
    <x v="0"/>
    <m/>
    <n v="3435"/>
    <n v="0"/>
  </r>
  <r>
    <s v="PROD"/>
    <s v="Z20924"/>
    <s v="Impulsión Nogales"/>
    <s v="Conducciones AP - Impulsiones"/>
    <x v="2"/>
    <n v="0"/>
    <s v="P12"/>
    <s v="GS"/>
    <n v="57"/>
    <n v="1"/>
    <s v="CTLP"/>
    <n v="0"/>
    <s v="AGUAS CORDILLERA"/>
    <x v="0"/>
    <m/>
    <n v="1000"/>
    <n v="0"/>
  </r>
  <r>
    <s v="DIST"/>
    <s v="Z20925"/>
    <s v="Alimentadora Nogales"/>
    <s v="Conducciones AP - Impulsiones"/>
    <x v="2"/>
    <n v="0"/>
    <s v="D59"/>
    <s v="GS"/>
    <n v="57"/>
    <n v="2"/>
    <s v="CTLP"/>
    <n v="0"/>
    <s v="AGUAS CORDILLERA"/>
    <x v="0"/>
    <m/>
    <n v="500"/>
    <n v="0"/>
  </r>
  <r>
    <s v="PROD"/>
    <s v="Z20926"/>
    <s v="Impusión Lomas de La Dehesa"/>
    <s v="Conducciones AP - Impulsiones"/>
    <x v="2"/>
    <n v="0"/>
    <s v="P12"/>
    <s v="GS"/>
    <n v="57"/>
    <n v="1"/>
    <s v="CTLP"/>
    <n v="0"/>
    <s v="AGUAS CORDILLERA"/>
    <x v="0"/>
    <m/>
    <n v="2040"/>
    <n v="0"/>
  </r>
  <r>
    <s v="DIST"/>
    <s v="Z20927"/>
    <s v="Alimentadora Lomas de la Dehesa"/>
    <s v="Conducciones AP - Impulsiones"/>
    <x v="2"/>
    <n v="0"/>
    <s v="D59"/>
    <s v="GS"/>
    <n v="57"/>
    <n v="2"/>
    <s v="CTLP"/>
    <n v="0"/>
    <s v="AGUAS CORDILLERA"/>
    <x v="0"/>
    <m/>
    <n v="250"/>
    <n v="0"/>
  </r>
  <r>
    <s v="PROD"/>
    <s v="Z20928"/>
    <s v="Impulsión Nido de Águila"/>
    <s v="Conducciones AP - Impulsiones"/>
    <x v="2"/>
    <n v="0"/>
    <s v="P12"/>
    <s v="GS"/>
    <n v="57"/>
    <n v="1"/>
    <s v="CTLP"/>
    <n v="0"/>
    <s v="AGUAS CORDILLERA"/>
    <x v="0"/>
    <m/>
    <n v="1600"/>
    <n v="0"/>
  </r>
  <r>
    <s v="DIST"/>
    <s v="Z20929"/>
    <s v="Alimentadora Nido de Águila"/>
    <s v="Conducciones AP - Impulsiones"/>
    <x v="2"/>
    <n v="0"/>
    <s v="D59"/>
    <s v="GS"/>
    <n v="57"/>
    <n v="2"/>
    <s v="CTLP"/>
    <n v="0"/>
    <s v="AGUAS CORDILLERA"/>
    <x v="0"/>
    <m/>
    <n v="300"/>
    <n v="0"/>
  </r>
  <r>
    <s v="PROD"/>
    <s v="Z20933"/>
    <s v="Impulsión Cerro Alvarado"/>
    <s v="Conducciones AP - Impulsiones"/>
    <x v="2"/>
    <n v="0"/>
    <s v="P12"/>
    <s v="GS"/>
    <n v="57"/>
    <n v="1"/>
    <s v="CTLP"/>
    <n v="0"/>
    <s v="AGUAS CORDILLERA"/>
    <x v="0"/>
    <m/>
    <n v="550"/>
    <n v="0"/>
  </r>
  <r>
    <s v="DIST"/>
    <s v="Z20934"/>
    <s v="Alimentadora Cerro Alvarado"/>
    <s v="Conducciones AP - Impulsiones"/>
    <x v="2"/>
    <n v="0"/>
    <s v="D59"/>
    <s v="GS"/>
    <n v="57"/>
    <n v="2"/>
    <s v="CTLP"/>
    <n v="0"/>
    <s v="AGUAS CORDILLERA"/>
    <x v="0"/>
    <m/>
    <n v="200"/>
    <n v="0"/>
  </r>
  <r>
    <s v="PROD"/>
    <s v="Z20935"/>
    <s v="Nueva Impulsión Vitacura 2"/>
    <s v="Conducciones AP - Impulsiones"/>
    <x v="2"/>
    <n v="0"/>
    <s v="P13"/>
    <s v="GS"/>
    <n v="57"/>
    <n v="1"/>
    <s v="CTLP"/>
    <n v="0"/>
    <s v="AGUAS CORDILLERA"/>
    <x v="0"/>
    <m/>
    <n v="394.37"/>
    <n v="0"/>
  </r>
  <r>
    <s v="DIST"/>
    <s v="Z20936"/>
    <s v="Aducción Dominicos - San Enrique a Complejo Dominicos"/>
    <s v="Conducciones AP - Impulsiones"/>
    <x v="2"/>
    <n v="0"/>
    <s v="D61"/>
    <s v="GS"/>
    <n v="57"/>
    <n v="2"/>
    <s v="CTLP"/>
    <n v="0"/>
    <s v="AGUAS CORDILLERA"/>
    <x v="0"/>
    <m/>
    <n v="5827.1144020000002"/>
    <n v="0"/>
  </r>
  <r>
    <s v="PROD"/>
    <s v="Z20940"/>
    <s v="Aducción Dominicos - A Montecasino 1"/>
    <s v="Conducciones AP - Impulsiones"/>
    <x v="2"/>
    <n v="0"/>
    <s v="P13"/>
    <s v="GS"/>
    <n v="57"/>
    <n v="1"/>
    <s v="CTLP"/>
    <n v="0"/>
    <s v="AGUAS CORDILLERA"/>
    <x v="0"/>
    <m/>
    <n v="284.92352199999999"/>
    <n v="0"/>
  </r>
  <r>
    <s v="PROD"/>
    <n v="7210682"/>
    <s v="Captación Padre Hurtado"/>
    <s v="Conducciones AP - Impulsiones"/>
    <x v="2"/>
    <n v="0"/>
    <s v="P14"/>
    <s v="GS"/>
    <n v="57"/>
    <n v="1"/>
    <s v="CTLP"/>
    <n v="0"/>
    <s v="AGUAS CORDILLERA"/>
    <x v="0"/>
    <m/>
    <n v="115.26"/>
    <n v="0"/>
  </r>
  <r>
    <s v="PROD"/>
    <s v="Z20942"/>
    <s v="Impulsión Pozos Lo Barnechea a San Antonio"/>
    <s v="Conducciones AP - Impulsiones"/>
    <x v="2"/>
    <n v="0"/>
    <s v="P13"/>
    <s v="GS"/>
    <n v="57"/>
    <n v="1"/>
    <s v="CTLP"/>
    <n v="0"/>
    <s v="AGUAS CORDILLERA"/>
    <x v="0"/>
    <m/>
    <n v="885.72"/>
    <n v="0"/>
  </r>
  <r>
    <s v="PROD"/>
    <s v="Z20943"/>
    <s v="Aducción a Barnechea y Huinganal"/>
    <s v="Conducciones AP - Impulsiones"/>
    <x v="2"/>
    <n v="0"/>
    <s v="P13"/>
    <s v="GS"/>
    <n v="57"/>
    <n v="1"/>
    <s v="CTLP"/>
    <n v="0"/>
    <s v="AGUAS CORDILLERA"/>
    <x v="0"/>
    <m/>
    <n v="1108.33"/>
    <n v="0"/>
  </r>
  <r>
    <s v="PROD"/>
    <s v="Z20944"/>
    <s v="Aducción San Enrique-Huinganal"/>
    <s v="Conducciones AP - Impulsiones"/>
    <x v="2"/>
    <n v="0"/>
    <s v="P13"/>
    <s v="GS"/>
    <n v="57"/>
    <n v="1"/>
    <s v="CTLP"/>
    <n v="0"/>
    <s v="AGUAS CORDILLERA"/>
    <x v="0"/>
    <m/>
    <n v="2577.5100000000002"/>
    <n v="0"/>
  </r>
  <r>
    <s v="PROD"/>
    <n v="7220977"/>
    <s v="Impulsión Estanque Recinto Planta La Dehesa 2"/>
    <s v="Conducciones AP - Impulsiones"/>
    <x v="2"/>
    <n v="0"/>
    <s v="P13"/>
    <s v="GS"/>
    <n v="57"/>
    <n v="1"/>
    <s v="CTLP"/>
    <n v="0"/>
    <s v="AGUAS CORDILLERA"/>
    <x v="0"/>
    <m/>
    <n v="1507.58"/>
    <n v="0"/>
  </r>
  <r>
    <s v="DIST"/>
    <n v="7220985"/>
    <s v="Alimentadora Arrayán Alto"/>
    <s v="Conducciones AP - Impulsiones"/>
    <x v="2"/>
    <n v="0"/>
    <s v="D59"/>
    <s v="GS"/>
    <n v="57"/>
    <n v="2"/>
    <s v="CTLP"/>
    <n v="0"/>
    <s v="AGUAS CORDILLERA"/>
    <x v="0"/>
    <m/>
    <n v="725.03"/>
    <n v="0"/>
  </r>
  <r>
    <s v="DIST"/>
    <s v="Z20950"/>
    <s v="Aducción-Alimentadora San Francisco"/>
    <s v="Conducciones AP - Impulsiones"/>
    <x v="2"/>
    <n v="0"/>
    <s v="D61"/>
    <s v="GS"/>
    <n v="57"/>
    <n v="2"/>
    <s v="CTLP"/>
    <n v="0"/>
    <s v="AGUAS CORDILLERA"/>
    <x v="0"/>
    <m/>
    <n v="1403.6526570000001"/>
    <n v="0"/>
  </r>
  <r>
    <s v="PROD"/>
    <s v="Z20951"/>
    <s v="Aducción Calanes y Lomas de La Villa"/>
    <s v="Conducciones AP - Impulsiones"/>
    <x v="2"/>
    <n v="0"/>
    <s v="P13"/>
    <s v="GS"/>
    <n v="57"/>
    <n v="1"/>
    <s v="CTLP"/>
    <n v="0"/>
    <s v="AGUAS CORDILLERA"/>
    <x v="0"/>
    <m/>
    <n v="1862.6701210000001"/>
    <n v="0"/>
  </r>
  <r>
    <s v="PROD"/>
    <s v="Z20952"/>
    <s v="Aducción Calanes y Alimentadora San Fco"/>
    <s v="Conducciones AP - Impulsiones"/>
    <x v="2"/>
    <n v="0"/>
    <s v="P13"/>
    <s v="GS"/>
    <n v="57"/>
    <n v="1"/>
    <s v="CTLP"/>
    <n v="0"/>
    <s v="AGUAS CORDILLERA"/>
    <x v="0"/>
    <m/>
    <n v="339.69573000000003"/>
    <n v="0"/>
  </r>
  <r>
    <s v="DIST"/>
    <s v="Z20953"/>
    <s v="Alimentadora 2 Elevado Lo Gallo - Vitacura"/>
    <s v="Conducciones AP - Impulsiones"/>
    <x v="2"/>
    <n v="0"/>
    <s v="D60"/>
    <s v="GS"/>
    <n v="57"/>
    <n v="2"/>
    <s v="CTLP"/>
    <n v="0"/>
    <s v="AGUAS CORDILLERA"/>
    <x v="0"/>
    <m/>
    <n v="375.003872"/>
    <n v="0"/>
  </r>
  <r>
    <s v="PROD"/>
    <s v="Z20954"/>
    <s v="Aducción Lo Gallo-Vitacura"/>
    <s v="Conducciones AP - Impulsiones"/>
    <x v="2"/>
    <n v="0"/>
    <s v="P14"/>
    <s v="GS"/>
    <n v="57"/>
    <n v="1"/>
    <s v="CTLP"/>
    <n v="0"/>
    <s v="AGUAS CORDILLERA"/>
    <x v="0"/>
    <m/>
    <n v="253.06620000000001"/>
    <n v="0"/>
  </r>
  <r>
    <s v="PROD"/>
    <s v="Z20955"/>
    <s v="Aducción a Calanes 2"/>
    <s v="Conducciones AP - Impulsiones"/>
    <x v="2"/>
    <n v="0"/>
    <s v="P13"/>
    <s v="GS"/>
    <n v="57"/>
    <n v="1"/>
    <s v="CTLP"/>
    <n v="0"/>
    <s v="AGUAS CORDILLERA"/>
    <x v="0"/>
    <m/>
    <n v="91.217001999999994"/>
    <n v="0"/>
  </r>
  <r>
    <s v="PROD"/>
    <s v="Z20956"/>
    <s v="Aducción a Lomas de La Villa"/>
    <s v="Conducciones AP - Impulsiones"/>
    <x v="2"/>
    <n v="0"/>
    <s v="P13"/>
    <s v="GS"/>
    <n v="57"/>
    <n v="1"/>
    <s v="CTLP"/>
    <n v="0"/>
    <s v="AGUAS CORDILLERA"/>
    <x v="0"/>
    <m/>
    <n v="2345.758061"/>
    <n v="0"/>
  </r>
  <r>
    <s v="PROD"/>
    <n v="7210684"/>
    <s v="Impulsión Lo Barnechea 1 Continuación"/>
    <s v="Conducciones AP - Impulsiones"/>
    <x v="2"/>
    <n v="0"/>
    <s v="P12"/>
    <s v="GS"/>
    <n v="57"/>
    <n v="1"/>
    <s v="CTLP"/>
    <n v="0"/>
    <s v="AGUAS CORDILLERA"/>
    <x v="0"/>
    <m/>
    <n v="127.55"/>
    <n v="0"/>
  </r>
  <r>
    <s v="PROD"/>
    <n v="7210683"/>
    <s v="Aducción a PEAP San Luis"/>
    <s v="Conducciones AP - Impulsiones"/>
    <x v="2"/>
    <n v="0"/>
    <s v="P12"/>
    <s v="GS"/>
    <n v="57"/>
    <n v="1"/>
    <s v="CTLP"/>
    <n v="0"/>
    <s v="AGUAS CORDILLERA"/>
    <x v="0"/>
    <m/>
    <n v="787.44"/>
    <n v="0"/>
  </r>
  <r>
    <s v="PROD"/>
    <s v="Z20959"/>
    <s v="Impulsión Villa Los Estanques - Lo Gallo"/>
    <s v="Conducciones AP - Impulsiones"/>
    <x v="2"/>
    <n v="0"/>
    <s v="P13"/>
    <s v="GS"/>
    <n v="57"/>
    <n v="1"/>
    <s v="CTLP"/>
    <n v="0"/>
    <s v="AGUAS CORDILLERA"/>
    <x v="0"/>
    <m/>
    <n v="191.859452"/>
    <n v="0"/>
  </r>
  <r>
    <s v="DIST"/>
    <s v="Z20960"/>
    <s v="Impulsión Quinchamalí 3"/>
    <s v="Conducciones AP - Impulsiones"/>
    <x v="2"/>
    <n v="0"/>
    <s v="D59"/>
    <s v="GS"/>
    <n v="57"/>
    <n v="2"/>
    <s v="CTLP"/>
    <n v="0"/>
    <s v="AGUAS CORDILLERA"/>
    <x v="0"/>
    <m/>
    <n v="502"/>
    <n v="0"/>
  </r>
  <r>
    <s v="DIST"/>
    <s v="Z20961"/>
    <s v="Alimentadora Quinchamalí 3"/>
    <s v="Conducciones AP - Impulsiones"/>
    <x v="2"/>
    <n v="0"/>
    <s v="D59"/>
    <s v="GS"/>
    <n v="57"/>
    <n v="2"/>
    <s v="CTLP"/>
    <n v="0"/>
    <s v="AGUAS CORDILLERA"/>
    <x v="0"/>
    <m/>
    <n v="503"/>
    <n v="0"/>
  </r>
  <r>
    <s v="DIST"/>
    <s v="Z20962"/>
    <s v="Impulsión Puerta de Hierro"/>
    <s v="Conducciones AP - Impulsiones"/>
    <x v="2"/>
    <n v="0"/>
    <s v="D59"/>
    <s v="GS"/>
    <n v="57"/>
    <n v="2"/>
    <s v="CTLP"/>
    <n v="0"/>
    <s v="AGUAS CORDILLERA"/>
    <x v="0"/>
    <m/>
    <n v="401"/>
    <n v="0"/>
  </r>
  <r>
    <s v="DIST"/>
    <s v="Z20963"/>
    <s v="Alimentadora Puerta de Hierro"/>
    <s v="Conducciones AP - Impulsiones"/>
    <x v="2"/>
    <n v="0"/>
    <s v="D59"/>
    <s v="GS"/>
    <n v="57"/>
    <n v="2"/>
    <s v="CTLP"/>
    <n v="0"/>
    <s v="AGUAS CORDILLERA"/>
    <x v="0"/>
    <m/>
    <n v="50"/>
    <n v="0"/>
  </r>
  <r>
    <s v="DIST"/>
    <n v="7220984"/>
    <s v="Alimentadora San Francisco - Tramo desde Est. San Fco"/>
    <s v="Conducciones AP - Impulsiones"/>
    <x v="2"/>
    <n v="0"/>
    <s v="D60"/>
    <s v="GS"/>
    <n v="57"/>
    <n v="2"/>
    <s v="CTLP"/>
    <n v="0"/>
    <s v="AGUAS CORDILLERA"/>
    <x v="0"/>
    <m/>
    <n v="1620.41"/>
    <n v="0"/>
  </r>
  <r>
    <s v="DIST"/>
    <s v="Z20964"/>
    <s v="Alimentadora Enterrado Lo Gallo 1"/>
    <s v="Conducciones AP - Impulsiones"/>
    <x v="2"/>
    <n v="0"/>
    <s v="D60"/>
    <s v="GS"/>
    <n v="57"/>
    <n v="2"/>
    <s v="CTLP"/>
    <n v="0"/>
    <s v="AGUAS CORDILLERA"/>
    <x v="0"/>
    <m/>
    <n v="1319.9989740000001"/>
    <n v="0"/>
  </r>
  <r>
    <s v="PROD"/>
    <s v="Z20984"/>
    <s v="Tabancura 2 a Impulsión Predecantadores"/>
    <s v="Conducciones AP - Impulsiones"/>
    <x v="2"/>
    <n v="0"/>
    <s v="P12"/>
    <s v="GS"/>
    <n v="57"/>
    <n v="1"/>
    <s v="CTLP"/>
    <n v="0"/>
    <s v="AGUAS CORDILLERA"/>
    <x v="0"/>
    <m/>
    <n v="364.19012600000002"/>
    <n v="0"/>
  </r>
  <r>
    <s v="PROD"/>
    <s v="Z20949"/>
    <s v="Aducción Lo Gallo - San Antonio - Seguridad Turbiedad Escenario Base"/>
    <s v="Conducciones AP - Impulsiones"/>
    <x v="2"/>
    <n v="0"/>
    <s v="P13"/>
    <s v="GS"/>
    <n v="57"/>
    <n v="1"/>
    <s v="CTLP"/>
    <n v="0"/>
    <s v="AGUAS CORDILLERA"/>
    <x v="0"/>
    <m/>
    <n v="2148.2084420000001"/>
    <n v="0"/>
  </r>
  <r>
    <s v="REC"/>
    <s v="07231203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13.03"/>
    <n v="0"/>
  </r>
  <r>
    <s v="REC"/>
    <s v="07231201-10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3284.61"/>
    <n v="0"/>
  </r>
  <r>
    <s v="REC"/>
    <s v="07231201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.6"/>
    <n v="0"/>
  </r>
  <r>
    <s v="REC"/>
    <s v="07231207-08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29.72"/>
    <n v="0"/>
  </r>
  <r>
    <s v="REC"/>
    <s v="07231207-04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53.01"/>
    <n v="0"/>
  </r>
  <r>
    <s v="REC"/>
    <s v="07231209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7.30000000000001"/>
    <n v="0"/>
  </r>
  <r>
    <s v="REC"/>
    <s v="07231215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75.77"/>
    <n v="0"/>
  </r>
  <r>
    <s v="REC"/>
    <s v="07231201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6.22"/>
    <n v="0"/>
  </r>
  <r>
    <s v="REC"/>
    <s v="07231201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497.28"/>
    <n v="0"/>
  </r>
  <r>
    <s v="REC"/>
    <s v="07231207-1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36"/>
    <n v="0"/>
  </r>
  <r>
    <s v="REC"/>
    <s v="07231214-01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556.41999999999996"/>
    <n v="0"/>
  </r>
  <r>
    <s v="REC"/>
    <s v="07231215-1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0.71"/>
    <n v="0"/>
  </r>
  <r>
    <s v="REC"/>
    <s v="07231215-10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67.13"/>
    <n v="0"/>
  </r>
  <r>
    <s v="REC"/>
    <s v="07231213-01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11"/>
    <n v="0"/>
  </r>
  <r>
    <s v="REC"/>
    <s v="07231215-1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.7"/>
    <n v="0"/>
  </r>
  <r>
    <s v="REC"/>
    <s v="07231203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1.07"/>
    <n v="0"/>
  </r>
  <r>
    <s v="REC"/>
    <s v="07231201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03.96"/>
    <n v="0"/>
  </r>
  <r>
    <s v="REC"/>
    <s v="07231201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89.9"/>
    <n v="0"/>
  </r>
  <r>
    <s v="REC"/>
    <s v="07231207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068.78"/>
    <n v="0"/>
  </r>
  <r>
    <s v="REC"/>
    <s v="07231215-05"/>
    <s v="Cond AS Aguas Cordillera D=250 mm CTLP"/>
    <s v="Conducciones AS - Acueductos"/>
    <x v="3"/>
    <n v="0"/>
    <s v="R36"/>
    <s v="GS"/>
    <n v="57"/>
    <n v="3"/>
    <s v="CTLP"/>
    <n v="0"/>
    <s v="AGUAS CORDILLERA"/>
    <x v="0"/>
    <m/>
    <n v="1451.05"/>
    <n v="0"/>
  </r>
  <r>
    <s v="REC"/>
    <s v="07231215-04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40.55"/>
    <n v="0"/>
  </r>
  <r>
    <s v="REC"/>
    <s v="07231215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58.62"/>
    <n v="0"/>
  </r>
  <r>
    <s v="REC"/>
    <s v="07231201-13"/>
    <s v="Cond AS Aguas Cordillera D=800 mm CTLP"/>
    <s v="Conducciones AS - Acueductos"/>
    <x v="3"/>
    <n v="0"/>
    <s v="R36"/>
    <s v="GS"/>
    <n v="57"/>
    <n v="3"/>
    <s v="CTLP"/>
    <n v="0"/>
    <s v="AGUAS CORDILLERA"/>
    <x v="0"/>
    <m/>
    <n v="82.41"/>
    <n v="0"/>
  </r>
  <r>
    <s v="REC"/>
    <s v="07231203-0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050.96"/>
    <n v="0"/>
  </r>
  <r>
    <s v="REC"/>
    <s v="07231205-05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16.6"/>
    <n v="0"/>
  </r>
  <r>
    <s v="REC"/>
    <s v="07231205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49.8"/>
    <n v="0"/>
  </r>
  <r>
    <s v="REC"/>
    <s v="07231207-05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1300.77"/>
    <n v="0"/>
  </r>
  <r>
    <s v="REC"/>
    <s v="07231209-02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246.57"/>
    <n v="0"/>
  </r>
  <r>
    <s v="REC"/>
    <s v="07231215-11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819.35"/>
    <n v="0"/>
  </r>
  <r>
    <s v="REC"/>
    <s v="07231215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426.15"/>
    <n v="0"/>
  </r>
  <r>
    <s v="REC"/>
    <s v="07231203-04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327.68"/>
    <n v="0"/>
  </r>
  <r>
    <s v="REC"/>
    <s v="07231212-01"/>
    <s v="Cond AS Aguas Cordillera D=1000 mm CTLP"/>
    <s v="Conducciones AS - Acueductos"/>
    <x v="3"/>
    <n v="0"/>
    <s v="R36"/>
    <s v="GS"/>
    <n v="57"/>
    <n v="3"/>
    <s v="CTLP"/>
    <n v="0"/>
    <s v="AGUAS CORDILLERA"/>
    <x v="0"/>
    <m/>
    <n v="488.07"/>
    <n v="0"/>
  </r>
  <r>
    <s v="REC"/>
    <s v="07231207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02.7"/>
    <n v="0"/>
  </r>
  <r>
    <s v="REC"/>
    <s v="07231207-03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4.54"/>
    <n v="0"/>
  </r>
  <r>
    <s v="REC"/>
    <s v="07231207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92.74"/>
    <n v="0"/>
  </r>
  <r>
    <s v="REC"/>
    <s v="07231201-11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3.46"/>
    <n v="0"/>
  </r>
  <r>
    <s v="REC"/>
    <s v="07231201-05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2.94"/>
    <n v="0"/>
  </r>
  <r>
    <s v="REC"/>
    <s v="07231203-05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573.51"/>
    <n v="0"/>
  </r>
  <r>
    <s v="REC"/>
    <s v="07231203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798.19"/>
    <n v="0"/>
  </r>
  <r>
    <s v="REC"/>
    <s v="07231206-0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9.41"/>
    <n v="0"/>
  </r>
  <r>
    <s v="REC"/>
    <s v="07231215-08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1.38"/>
    <n v="0"/>
  </r>
  <r>
    <s v="REC"/>
    <s v="07231206-0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23.32000000000005"/>
    <n v="0"/>
  </r>
  <r>
    <s v="REC"/>
    <s v="07231207-10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57"/>
    <n v="0"/>
  </r>
  <r>
    <s v="REC"/>
    <s v="07231215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205.92"/>
    <n v="0"/>
  </r>
  <r>
    <s v="REC"/>
    <s v="07231205-06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916.91"/>
    <n v="0"/>
  </r>
  <r>
    <s v="REC"/>
    <s v="07231215-03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67.79"/>
    <n v="0"/>
  </r>
  <r>
    <s v="REC"/>
    <s v="07231207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9.97"/>
    <n v="0"/>
  </r>
  <r>
    <s v="REC"/>
    <s v="07231213-02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22.18"/>
    <n v="0"/>
  </r>
  <r>
    <s v="REC"/>
    <s v="07231201-12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612.99"/>
    <n v="0"/>
  </r>
  <r>
    <s v="REC"/>
    <s v="07231201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370.45"/>
    <n v="0"/>
  </r>
  <r>
    <s v="REC"/>
    <s v="07231203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1.709999999999994"/>
    <n v="0"/>
  </r>
  <r>
    <s v="REC"/>
    <s v="07231205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222.75"/>
    <n v="0"/>
  </r>
  <r>
    <s v="REC"/>
    <s v="07231205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646.4"/>
    <n v="0"/>
  </r>
  <r>
    <s v="REC"/>
    <s v="07231206-04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7.88"/>
    <n v="0"/>
  </r>
  <r>
    <s v="REC"/>
    <s v="07231207-11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8"/>
    <n v="0"/>
  </r>
  <r>
    <s v="REC"/>
    <s v="07231210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32.96"/>
    <n v="0"/>
  </r>
  <r>
    <s v="REC"/>
    <s v="07231209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41"/>
    <n v="0"/>
  </r>
  <r>
    <s v="REC"/>
    <s v="07231215-07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7.31"/>
    <n v="0"/>
  </r>
  <r>
    <s v="REC"/>
    <s v="07231206-01"/>
    <s v="Cond AS Aguas Cordillera D=250 mm CTLP"/>
    <s v="Conducciones AS - Impulsiones"/>
    <x v="4"/>
    <n v="0"/>
    <s v="R5"/>
    <s v="GS"/>
    <n v="57"/>
    <n v="3"/>
    <s v="CTLP"/>
    <n v="0"/>
    <s v="AGUAS CORDILLERA"/>
    <x v="0"/>
    <m/>
    <n v="506.61"/>
    <n v="0"/>
  </r>
  <r>
    <s v="REC"/>
    <s v="07231207-07"/>
    <s v="Cond AS Aguas Cordillera D=355 mm CTLP"/>
    <s v="Conducciones AS - Impulsiones"/>
    <x v="4"/>
    <n v="0"/>
    <s v="R5"/>
    <s v="GS"/>
    <n v="57"/>
    <n v="3"/>
    <s v="CTLP"/>
    <n v="0"/>
    <s v="AGUAS CORDILLERA"/>
    <x v="0"/>
    <m/>
    <n v="147.31"/>
    <n v="0"/>
  </r>
  <r>
    <s v="REC"/>
    <s v="07231201-09"/>
    <s v="Cond AS Aguas Cordillera D=800 mm CTLP"/>
    <s v="Conducciones AS - Impulsiones"/>
    <x v="4"/>
    <n v="0"/>
    <s v="R5"/>
    <s v="GS"/>
    <n v="57"/>
    <n v="3"/>
    <s v="CTLP"/>
    <n v="0"/>
    <s v="AGUAS CORDILLERA"/>
    <x v="0"/>
    <m/>
    <n v="150.41"/>
    <n v="0"/>
  </r>
  <r>
    <s v="REC"/>
    <s v="07231201-08"/>
    <s v="Cond AS Aguas Cordillera D=600 mm CTLP"/>
    <s v="Conducciones AS - Impulsiones"/>
    <x v="4"/>
    <n v="0"/>
    <s v="R5"/>
    <s v="GS"/>
    <n v="57"/>
    <n v="3"/>
    <s v="CTLP"/>
    <n v="0"/>
    <s v="AGUAS CORDILLERA"/>
    <x v="0"/>
    <m/>
    <n v="157.78"/>
    <n v="0"/>
  </r>
  <r>
    <s v="REC"/>
    <s v="07231205-01"/>
    <s v="Cond AS Aguas Cordillera D=500 mm CTLP"/>
    <s v="Conducciones AS - Impulsiones"/>
    <x v="4"/>
    <n v="0"/>
    <s v="R5"/>
    <s v="GS"/>
    <n v="57"/>
    <n v="3"/>
    <s v="CTLP"/>
    <n v="0"/>
    <s v="AGUAS CORDILLERA"/>
    <x v="0"/>
    <m/>
    <n v="55.54"/>
    <n v="0"/>
  </r>
  <r>
    <s v="REC"/>
    <s v="07231215-15"/>
    <s v="Cond AS Aguas Cordillera D=450 mm CTLP"/>
    <s v="Conducciones AS - Impulsiones"/>
    <x v="4"/>
    <n v="0"/>
    <s v="R5"/>
    <s v="GS"/>
    <n v="57"/>
    <n v="3"/>
    <s v="CTLP"/>
    <n v="0"/>
    <s v="AGUAS CORDILLERA"/>
    <x v="0"/>
    <m/>
    <n v="102.71"/>
    <n v="0"/>
  </r>
  <r>
    <s v="REC"/>
    <s v="07231215-14"/>
    <s v="Cond AS Aguas Cordillera D=400 mm CTLP"/>
    <s v="Conducciones AS - Impulsiones"/>
    <x v="4"/>
    <n v="0"/>
    <s v="R5"/>
    <s v="GS"/>
    <n v="57"/>
    <n v="3"/>
    <s v="CTLP"/>
    <n v="0"/>
    <s v="AGUAS CORDILLERA"/>
    <x v="0"/>
    <m/>
    <n v="57.8"/>
    <n v="0"/>
  </r>
  <r>
    <s v="REC"/>
    <s v="07231202-02"/>
    <s v="Cond AS (Impulsión Lo Hermita) D=160 mm CTLP-1"/>
    <s v="Conducciones AS - Acueductos"/>
    <x v="3"/>
    <n v="0"/>
    <s v="R36"/>
    <s v="GS"/>
    <n v="57"/>
    <n v="3"/>
    <s v="CTLP"/>
    <n v="0"/>
    <s v="AGUAS CORDILLERA"/>
    <x v="0"/>
    <m/>
    <n v="475.91"/>
    <n v="0"/>
  </r>
  <r>
    <s v="REC"/>
    <s v="07231204-01"/>
    <s v="Cond AS (Impulsión Remanso de la Villa) D=110 mm CTLP-1"/>
    <s v="Conducciones AS - Acueductos"/>
    <x v="3"/>
    <n v="0"/>
    <s v="R36"/>
    <s v="GS"/>
    <n v="57"/>
    <n v="3"/>
    <s v="CTLP"/>
    <n v="0"/>
    <s v="AGUAS CORDILLERA"/>
    <x v="0"/>
    <m/>
    <n v="195.87"/>
    <n v="0"/>
  </r>
  <r>
    <s v="REC"/>
    <s v="07231204-05"/>
    <s v="Cond AS (Impulsión Remanso de la Villa) D=110 mm CTLP-5"/>
    <s v="Conducciones AS - Acueductos"/>
    <x v="3"/>
    <n v="0"/>
    <s v="R36"/>
    <s v="GS"/>
    <n v="57"/>
    <n v="3"/>
    <s v="CTLP"/>
    <n v="0"/>
    <s v="AGUAS CORDILLERA"/>
    <x v="0"/>
    <m/>
    <n v="354.46"/>
    <n v="0"/>
  </r>
  <r>
    <s v="REC"/>
    <s v="07231208-01"/>
    <s v="Cond AS (Impulsión Atalaya) D=110 mm CTLP"/>
    <s v="Conducciones AS - Acueductos"/>
    <x v="3"/>
    <n v="0"/>
    <s v="R36"/>
    <s v="GS"/>
    <n v="57"/>
    <n v="3"/>
    <s v="CTLP"/>
    <n v="0"/>
    <s v="AGUAS CORDILLERA"/>
    <x v="0"/>
    <m/>
    <n v="154.63"/>
    <n v="0"/>
  </r>
  <r>
    <s v="REC"/>
    <s v="07231204-04"/>
    <s v="Cond AS (Impulsión Remanso de la Villa) D=110 mm CTLP-4"/>
    <s v="Conducciones AS - Acueductos"/>
    <x v="3"/>
    <n v="0"/>
    <s v="R36"/>
    <s v="GS"/>
    <n v="57"/>
    <n v="3"/>
    <s v="CTLP"/>
    <n v="0"/>
    <s v="AGUAS CORDILLERA"/>
    <x v="0"/>
    <m/>
    <n v="443.98"/>
    <n v="0"/>
  </r>
  <r>
    <s v="REC"/>
    <s v="07231211-02"/>
    <s v="Cond AS (Las Lomas de lo Barnechea) D=110 mm CTLP-2"/>
    <s v="Conducciones AS - Acueductos"/>
    <x v="3"/>
    <n v="0"/>
    <s v="R36"/>
    <s v="GS"/>
    <n v="57"/>
    <n v="3"/>
    <s v="CTLP"/>
    <n v="0"/>
    <s v="AGUAS CORDILLERA"/>
    <x v="0"/>
    <m/>
    <n v="11.05"/>
    <n v="0"/>
  </r>
  <r>
    <s v="REC"/>
    <s v="07231211-01"/>
    <s v="Cond AS (Las Lomas de lo Barnechea) D=110 mm CTLP-1"/>
    <s v="Conducciones AS - Acueductos"/>
    <x v="3"/>
    <n v="0"/>
    <s v="R36"/>
    <s v="GS"/>
    <n v="57"/>
    <n v="3"/>
    <s v="CTLP"/>
    <n v="0"/>
    <s v="AGUAS CORDILLERA"/>
    <x v="0"/>
    <m/>
    <n v="131.4"/>
    <n v="0"/>
  </r>
  <r>
    <s v="REC"/>
    <s v="07231202-01"/>
    <s v="Cond AS (Impulsión Lo Hermita) D=160 mm CTLP-2"/>
    <s v="Conducciones AS - Impulsiones"/>
    <x v="4"/>
    <n v="0"/>
    <s v="R5"/>
    <s v="GS"/>
    <n v="57"/>
    <n v="3"/>
    <s v="CTLP"/>
    <n v="0"/>
    <s v="AGUAS CORDILLERA"/>
    <x v="0"/>
    <m/>
    <n v="41.44"/>
    <n v="0"/>
  </r>
  <r>
    <s v="REC"/>
    <s v="07231204-03"/>
    <s v="Cond AS (Impulsión Remanso de la Villa) D=110 mm CTLP-3"/>
    <s v="Conducciones AS - Impulsiones"/>
    <x v="4"/>
    <n v="0"/>
    <s v="R5"/>
    <s v="GS"/>
    <n v="57"/>
    <n v="3"/>
    <s v="CTLP"/>
    <n v="0"/>
    <s v="AGUAS CORDILLERA"/>
    <x v="0"/>
    <m/>
    <n v="652.66"/>
    <n v="0"/>
  </r>
  <r>
    <s v="REC"/>
    <s v="07231204-02"/>
    <s v="Cond AS (Impulsión Remanso de la Villa) D=110 mm CTLP-2"/>
    <s v="Conducciones AS - Impulsiones"/>
    <x v="4"/>
    <n v="0"/>
    <s v="R5"/>
    <s v="GS"/>
    <n v="57"/>
    <n v="3"/>
    <s v="CTLP"/>
    <n v="0"/>
    <s v="AGUAS CORDILLERA"/>
    <x v="0"/>
    <m/>
    <n v="830.74"/>
    <n v="0"/>
  </r>
  <r>
    <s v="PROD"/>
    <s v="203-072121002"/>
    <s v="2132-BARNECHEA4"/>
    <s v="Sondajes"/>
    <x v="5"/>
    <s v="MANUAL"/>
    <s v="P2"/>
    <s v="GS"/>
    <n v="57"/>
    <n v="1"/>
    <s v="CTLP"/>
    <s v="R3052"/>
    <s v="AGUAS CORDILLERA"/>
    <x v="0"/>
    <m/>
    <n v="1"/>
    <n v="203"/>
  </r>
  <r>
    <s v="PROD"/>
    <s v="203-072121003"/>
    <s v="2141-BARNECHEA5"/>
    <s v="Sondajes"/>
    <x v="5"/>
    <s v="MANUAL"/>
    <s v="P2"/>
    <s v="GS"/>
    <n v="57"/>
    <n v="1"/>
    <s v="CTLP"/>
    <s v="R3053"/>
    <s v="AGUAS CORDILLERA"/>
    <x v="0"/>
    <m/>
    <n v="1"/>
    <n v="203"/>
  </r>
  <r>
    <s v="PROD"/>
    <s v="203-072121006"/>
    <s v="2157-LAS HUALTATAS -7"/>
    <s v="Sondajes"/>
    <x v="5"/>
    <s v="MANUAL"/>
    <s v="P1"/>
    <s v="GS"/>
    <n v="57"/>
    <n v="1"/>
    <s v="CTLP"/>
    <s v="R3084"/>
    <s v="AGUAS CORDILLERA"/>
    <x v="0"/>
    <m/>
    <n v="1"/>
    <n v="203"/>
  </r>
  <r>
    <s v="PROD"/>
    <s v="203-072121010"/>
    <s v="2145-LO MATTA7"/>
    <s v="Sondajes"/>
    <x v="5"/>
    <s v="MANUAL"/>
    <s v="P2"/>
    <s v="GS"/>
    <n v="57"/>
    <n v="1"/>
    <s v="CTLP"/>
    <s v="R3103"/>
    <s v="AGUAS CORDILLERA"/>
    <x v="0"/>
    <m/>
    <n v="1"/>
    <n v="203"/>
  </r>
  <r>
    <s v="PROD"/>
    <s v="203-072121011"/>
    <s v="2146-LO MATTA8"/>
    <s v="Sondajes"/>
    <x v="5"/>
    <s v="MANUAL"/>
    <s v="P2"/>
    <s v="GS"/>
    <n v="57"/>
    <n v="1"/>
    <s v="CTLP"/>
    <s v="R3104"/>
    <s v="AGUAS CORDILLERA"/>
    <x v="0"/>
    <m/>
    <n v="1"/>
    <n v="203"/>
  </r>
  <r>
    <s v="PROD"/>
    <s v="203-072121013"/>
    <s v="2147-PREDECANTADORES -10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4"/>
    <s v="2148-PREDECANTADORES -11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5"/>
    <s v="2135-PUENTE NUEVO -3"/>
    <s v="Sondajes"/>
    <x v="5"/>
    <s v="MANUAL"/>
    <s v="P2"/>
    <s v="GS"/>
    <n v="57"/>
    <n v="1"/>
    <s v="CTLP"/>
    <s v="R3073"/>
    <s v="AGUAS CORDILLERA"/>
    <x v="0"/>
    <m/>
    <n v="1"/>
    <n v="203"/>
  </r>
  <r>
    <s v="PROD"/>
    <s v="203-072121016"/>
    <s v="2127-RAUL LABBE-3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17"/>
    <s v="2136-RAUL LABBE-4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43"/>
    <s v="2161-SAN ANTONIO -19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0"/>
    <s v="2117-VESPUCIO RIESCO"/>
    <s v="Sondajes"/>
    <x v="5"/>
    <s v="MANUAL"/>
    <s v="P2"/>
    <s v="GS"/>
    <n v="57"/>
    <n v="1"/>
    <s v="CTLP"/>
    <s v="R3028"/>
    <s v="AGUAS CORDILLERA"/>
    <x v="0"/>
    <m/>
    <n v="1"/>
    <n v="203"/>
  </r>
  <r>
    <s v="PROD"/>
    <s v="203-072121031"/>
    <s v="2154-VILLA LOS ESTANQUES"/>
    <s v="Sondajes"/>
    <x v="5"/>
    <s v="MANUAL"/>
    <s v="P2"/>
    <s v="GS"/>
    <n v="57"/>
    <n v="1"/>
    <s v="CTLP"/>
    <s v="R3121"/>
    <s v="AGUAS CORDILLERA"/>
    <x v="0"/>
    <m/>
    <n v="1"/>
    <n v="203"/>
  </r>
  <r>
    <s v="PROD"/>
    <s v="203-072121032"/>
    <s v="2152-VITACURA -1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34"/>
    <s v="2158-LO GALLO -5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35"/>
    <s v="2159-PREDECANTADORES -12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36"/>
    <s v="2160-PUENTE SAN ANTONIO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8"/>
    <s v="2155-VITACURA -2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21"/>
    <s v="2130-SAN ANTONIO -14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2"/>
    <s v="2138-SAN ANTONIO -16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6"/>
    <s v="2151-TABANCURA2"/>
    <s v="Sondajes"/>
    <x v="5"/>
    <s v="MANUAL"/>
    <s v="P2"/>
    <s v="GS"/>
    <n v="57"/>
    <n v="1"/>
    <s v="CTLP"/>
    <s v="R3116"/>
    <s v="AGUAS CORDILLERA"/>
    <x v="0"/>
    <m/>
    <n v="1"/>
    <n v="203"/>
  </r>
  <r>
    <s v="PROD"/>
    <s v="203-072121028"/>
    <s v="2116-VESPUCIO ESPOZ"/>
    <s v="Sondajes"/>
    <x v="5"/>
    <s v="MANUAL"/>
    <s v="P2"/>
    <s v="GS"/>
    <n v="57"/>
    <n v="1"/>
    <s v="CTLP"/>
    <s v="R3118"/>
    <s v="AGUAS CORDILLERA"/>
    <x v="0"/>
    <m/>
    <n v="1"/>
    <n v="203"/>
  </r>
  <r>
    <s v="PROD"/>
    <s v="203-072121029"/>
    <s v="2120-VESPUCIO HUALTATAS"/>
    <s v="Sondajes"/>
    <x v="5"/>
    <s v="MANUAL"/>
    <s v="P2"/>
    <s v="GS"/>
    <n v="57"/>
    <n v="1"/>
    <s v="CTLP"/>
    <s v="R3119"/>
    <s v="AGUAS CORDILLERA"/>
    <x v="0"/>
    <m/>
    <n v="1"/>
    <n v="203"/>
  </r>
  <r>
    <s v="PROD"/>
    <s v="203-072121044"/>
    <s v="2162-Lo Gallo -6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45"/>
    <s v="2163-Lo Gallo -7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102-072101007"/>
    <s v="Captación Planta Padre Hurtado"/>
    <s v="Captación Superficial en Canal"/>
    <x v="6"/>
    <s v="MANUAL"/>
    <s v="P200"/>
    <s v="GS"/>
    <n v="57"/>
    <n v="1"/>
    <s v="CTLP"/>
    <s v="Serv_AC_355"/>
    <s v="AGUAS CORDILLERA"/>
    <x v="0"/>
    <m/>
    <n v="1"/>
    <n v="102"/>
  </r>
  <r>
    <s v="PROD"/>
    <s v="101-072101002"/>
    <s v="Captación Estero Arrayan"/>
    <s v="Captación Superficial en Río"/>
    <x v="7"/>
    <s v="MANUAL"/>
    <s v="P205"/>
    <s v="GS"/>
    <n v="57"/>
    <n v="1"/>
    <s v="CTLP"/>
    <s v="BNUP_AC_008"/>
    <s v="AGUAS CORDILLERA"/>
    <x v="0"/>
    <m/>
    <n v="1"/>
    <n v="101"/>
  </r>
  <r>
    <s v="PROD"/>
    <s v="101-072101001"/>
    <s v="Captación Rio Mapocho San Enrique"/>
    <s v="Captación Superficial en Río"/>
    <x v="7"/>
    <s v="TELECONTROL"/>
    <s v="P203"/>
    <s v="GS"/>
    <n v="57"/>
    <n v="1"/>
    <s v="CTLP"/>
    <s v="R3035"/>
    <s v="AGUAS CORDILLERA"/>
    <x v="0"/>
    <m/>
    <n v="1"/>
    <n v="101"/>
  </r>
  <r>
    <s v="PROD"/>
    <s v="Z26601"/>
    <s v="2132-BARNECHEA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2"/>
    <s v="2141-BARNECHEA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3"/>
    <s v="2157-LAS HUALTATAS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6"/>
    <s v="2145-LO MATTA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7"/>
    <s v="2146-LO MATTA8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9"/>
    <s v="2147-PREDECANTADORES -10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0"/>
    <s v="2148-PREDECANTADORES -1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1"/>
    <s v="2135-PUENTE NUEVO 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2"/>
    <s v="2127-RAUL LABBE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3"/>
    <s v="2136-RAUL LABBE-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4"/>
    <s v="2161-SAN ANTONIO -19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5"/>
    <s v="2117-VESPUCIO RIESC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6"/>
    <s v="2154-VILLA LOS ESTANQUE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7"/>
    <s v="2152-VITACURA -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9"/>
    <s v="2158-LO GALLO -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0"/>
    <s v="2159-PREDECANTADORES -1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1"/>
    <s v="2160-PUENTE SAN ANTONI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3"/>
    <s v="2155-VITACURA -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9"/>
    <s v="2130-SAN ANTONIO -1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0"/>
    <s v="2138-SAN ANTONIO -1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4"/>
    <s v="2151-TABANCURA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6"/>
    <s v="2116-VESPUCIO ESPOZ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7"/>
    <s v="2120-VESPUCIO HUALTATA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8"/>
    <s v="2162-Lo Gallo -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9"/>
    <s v="2163-Lo Gallo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501"/>
    <s v="Captación Estero Arrayan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3"/>
    <s v="Captación Rio Mapocho San Enrique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5"/>
    <s v="Captación Planta Padre Hurtado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DIST"/>
    <n v="72207027"/>
    <s v="SAN LUIS ELEVADO"/>
    <s v="Estanque Elevado"/>
    <x v="10"/>
    <s v="Telemedición"/>
    <s v="D15"/>
    <s v="GS"/>
    <n v="57"/>
    <n v="2"/>
    <s v="CTLP"/>
    <s v="R3014"/>
    <s v="AGUAS CORDILLERA"/>
    <x v="0"/>
    <m/>
    <n v="1"/>
    <n v="402"/>
  </r>
  <r>
    <s v="DIST"/>
    <n v="72207034"/>
    <s v="LO GALLO ELEVADO 1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2201"/>
    <s v="Lo Gallo Elevado 2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01401VALV01309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2VALV0139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3VALV01774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04VALV0178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5VALV0239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6VALV01769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7VALV015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8VALV0154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9VALV0154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0VALV014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1VALV0145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2VALV0128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3VALV0128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4VALV012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5VALV0121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6VALV0121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7VALV0117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8ERP036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19ERP1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0VALV0154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1VALV0177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2VALV018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3VALV01942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4VALV0147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5VALV0146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6VALV0146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7VALV0146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28VALV0145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9VALV0145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0VALV0144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1VALV01443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2VALV01299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3VALV012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4VALV0125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5VALV0125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6VALV0123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7VALV0123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8VALV0122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9VALV0120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0VALV0120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1VALV0118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2VALV0145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3ERP03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4ERP03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5ERP01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6ERP10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7ERP0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8ERP06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9VALV0193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0VALV02395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1VALV017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2VALV0177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53VALV0155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4VALV0155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5VALV0154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6VALV0154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7VALV01473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8VALV0146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9VALV014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0VALV0141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1VALV0130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2VALV01295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3VALV0128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4VALV012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5VALV012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6VALV0127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7VALV0119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8ERP01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9ERP01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0ERP10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1ERP09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2VALV0122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3VALV017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4VALV017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5VALV0153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6VALV0147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7VALV01461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8VALV0144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9VALV0143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0VALV01416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81VALV013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2VALV0129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3VALV0129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4VALV0128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5VALV012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6VALV0127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7VALV012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8VALV011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9ERP05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0ERP09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1ERP08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2ERP08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3ERP0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4VALV0145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5VALV0194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96VALV023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7VALV0178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8VALV015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9VALV01549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0VALV0154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1VALV0145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2VALV0144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3VALV0144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4VALV0130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5VALV012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6VALV0126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7VALV012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8VALV0122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09VALV0120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0VALV018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1VALV01777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2ERP05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3ERP01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4ERP01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5ERP10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6ERP07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7ERP0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8VALV013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9VALV0176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0VALV01943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1VALV01559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2VALV0155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3VALV01472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4VALV0144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5VALV0144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6VALV013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7VALV0128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8VALV0128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9VALV0127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0VALV0126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1VALV0126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2VALV0122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3VALV0120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4VALV018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5ERP032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6ERP01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7ERP10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8ERP09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9ERP0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0VALV012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1VALV02399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2VALV0284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3VALV015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4VALV0155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5VALV0146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46VALV0145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7VALV0139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8VALV013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9VALV0129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0VALV012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1VALV012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2VALV0126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3VALV0125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4VALV0119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5VALV011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6VALV0117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7ERP02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8ERP01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9ERP01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0ERP09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1ERP0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2ERP0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3ERP07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4ERP07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5ERP070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6VALV0154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7VALV0193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8VALV01941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9VALV0177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0VALV0155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71VALV01553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2VALV01466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3VALV014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4VALV0146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5VALV0144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6VALV0144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7VALV01440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8VALV012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9VALV0127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0VALV0122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1VALV0122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2VALV012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3VALV011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4VALV0186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5VALV0186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6ERP08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7ERP08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8ERP0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n v="72207007"/>
    <s v="PARQUE DEL SOL 3"/>
    <s v="Estanque Semienterrado"/>
    <x v="12"/>
    <s v="Telemedición"/>
    <s v="D21"/>
    <s v="GS"/>
    <n v="57"/>
    <n v="2"/>
    <s v="CTLP"/>
    <s v="R3081"/>
    <s v="AGUAS CORDILLERA"/>
    <x v="0"/>
    <m/>
    <n v="1"/>
    <n v="401"/>
  </r>
  <r>
    <s v="DIST"/>
    <n v="72207010"/>
    <s v="SAN CARLOS 1"/>
    <s v="Estanque Semienterrado"/>
    <x v="12"/>
    <s v="Telemedición"/>
    <s v="D21"/>
    <s v="GS"/>
    <n v="57"/>
    <n v="2"/>
    <s v="CTLP"/>
    <s v="R3011"/>
    <s v="AGUAS CORDILLERA"/>
    <x v="0"/>
    <m/>
    <n v="1"/>
    <n v="401"/>
  </r>
  <r>
    <s v="DIST"/>
    <n v="72207011"/>
    <s v="SAN CARLOS 2"/>
    <s v="Estanque Semienterrado"/>
    <x v="12"/>
    <s v="Telemedición"/>
    <s v="D22"/>
    <s v="GS"/>
    <n v="57"/>
    <n v="2"/>
    <s v="CTLP"/>
    <s v="R3012"/>
    <s v="AGUAS CORDILLERA"/>
    <x v="0"/>
    <m/>
    <n v="1"/>
    <n v="401"/>
  </r>
  <r>
    <s v="DIST"/>
    <n v="72207030"/>
    <s v="VIA GRIS"/>
    <s v="Estanque Semienterrado"/>
    <x v="12"/>
    <s v="Telemedición"/>
    <s v="D21"/>
    <s v="GS"/>
    <n v="57"/>
    <n v="2"/>
    <s v="CTLP"/>
    <s v="R3126"/>
    <s v="AGUAS CORDILLERA"/>
    <x v="0"/>
    <m/>
    <n v="1"/>
    <n v="401"/>
  </r>
  <r>
    <s v="DIST"/>
    <n v="72207051"/>
    <s v="LO GALLO ENTERRADO 2"/>
    <s v="Estanque Semienterrado"/>
    <x v="12"/>
    <s v="Telemedición"/>
    <s v="D23"/>
    <s v="GS"/>
    <n v="57"/>
    <n v="2"/>
    <s v="CTLP"/>
    <s v="R3088"/>
    <s v="AGUAS CORDILLERA"/>
    <x v="0"/>
    <m/>
    <n v="1"/>
    <n v="401"/>
  </r>
  <r>
    <s v="DIST"/>
    <n v="73207002"/>
    <s v="EL ALBA 1"/>
    <s v="Estanque Semienterrado"/>
    <x v="12"/>
    <s v="Telemedición"/>
    <s v="D22"/>
    <s v="GS"/>
    <n v="57"/>
    <n v="2"/>
    <s v="CTLP"/>
    <s v="R3133"/>
    <s v="AGUAS CORDILLERA"/>
    <x v="0"/>
    <m/>
    <n v="1"/>
    <n v="401"/>
  </r>
  <r>
    <s v="DIST"/>
    <n v="72207014"/>
    <s v="CALAN 2"/>
    <s v="Estanque Semienterrado"/>
    <x v="12"/>
    <s v="Telemedición"/>
    <s v="D23"/>
    <s v="GS"/>
    <n v="57"/>
    <n v="2"/>
    <s v="CTLP"/>
    <s v="R3002"/>
    <s v="AGUAS CORDILLERA"/>
    <x v="0"/>
    <m/>
    <n v="1"/>
    <n v="401"/>
  </r>
  <r>
    <s v="DIST"/>
    <n v="72207028"/>
    <s v="PRINCIPAL LO CURRO"/>
    <s v="Estanque Semienterrado"/>
    <x v="12"/>
    <s v="Telemedición"/>
    <s v="D21"/>
    <s v="GS"/>
    <n v="57"/>
    <n v="2"/>
    <s v="CTLP"/>
    <s v="R3123"/>
    <s v="AGUAS CORDILLERA"/>
    <x v="0"/>
    <m/>
    <n v="1"/>
    <n v="401"/>
  </r>
  <r>
    <s v="DIST"/>
    <n v="72207032"/>
    <s v="VIA AZUL"/>
    <s v="Estanque Semienterrado"/>
    <x v="12"/>
    <s v="Telemedición"/>
    <s v="D21"/>
    <s v="GS"/>
    <n v="57"/>
    <n v="2"/>
    <s v="CTLP"/>
    <s v="R3125"/>
    <s v="AGUAS CORDILLERA"/>
    <x v="0"/>
    <m/>
    <n v="1"/>
    <n v="401"/>
  </r>
  <r>
    <s v="DIST"/>
    <n v="72207033"/>
    <s v="CLUB DE TIRO"/>
    <s v="Estanque Semienterrado"/>
    <x v="12"/>
    <s v="Telemedición"/>
    <s v="D21"/>
    <s v="GS"/>
    <n v="57"/>
    <n v="2"/>
    <s v="CTLP"/>
    <s v="R3127"/>
    <s v="AGUAS CORDILLERA"/>
    <x v="0"/>
    <m/>
    <n v="1"/>
    <n v="401"/>
  </r>
  <r>
    <s v="DIST"/>
    <n v="72207042"/>
    <s v="SAN ENRIQUE"/>
    <s v="Estanque Semienterrado"/>
    <x v="12"/>
    <s v="Telemedición"/>
    <s v="D23"/>
    <s v="GS"/>
    <n v="57"/>
    <n v="2"/>
    <s v="CTLP"/>
    <s v="R3035"/>
    <s v="AGUAS CORDILLERA"/>
    <x v="0"/>
    <m/>
    <n v="1"/>
    <n v="401"/>
  </r>
  <r>
    <s v="DIST"/>
    <n v="72207054"/>
    <s v="ARRAYAN 2"/>
    <s v="Estanque Semienterrado"/>
    <x v="12"/>
    <s v="Telemedición"/>
    <s v="D21"/>
    <s v="GS"/>
    <n v="57"/>
    <n v="2"/>
    <s v="CTLP"/>
    <s v="R3033"/>
    <s v="AGUAS CORDILLERA"/>
    <x v="0"/>
    <m/>
    <n v="1"/>
    <n v="401"/>
  </r>
  <r>
    <s v="DIST"/>
    <n v="73207001"/>
    <s v="LOS PIQUES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3207007"/>
    <s v="ANDES 1"/>
    <s v="Estanque Semienterrado"/>
    <x v="12"/>
    <s v="Telemedición"/>
    <s v="D22"/>
    <s v="GS"/>
    <n v="57"/>
    <n v="2"/>
    <s v="CTLP"/>
    <s v="BNUP_AC_006"/>
    <s v="AGUAS CORDILLERA"/>
    <x v="0"/>
    <m/>
    <n v="1"/>
    <n v="401"/>
  </r>
  <r>
    <s v="DIST"/>
    <n v="72207059"/>
    <s v="SAN ANTONIO"/>
    <s v="Estanque Semienterrado"/>
    <x v="12"/>
    <s v="TELECONTROL"/>
    <s v="D83"/>
    <s v="GS"/>
    <n v="57"/>
    <n v="2"/>
    <s v="CTLP"/>
    <s v="R3085"/>
    <s v="AGUAS CORDILLERA"/>
    <x v="0"/>
    <m/>
    <n v="1"/>
    <n v="401"/>
  </r>
  <r>
    <s v="DIST"/>
    <n v="72207029"/>
    <s v="ALMENDRO"/>
    <s v="Estanque Semienterrado"/>
    <x v="12"/>
    <s v="Telemedición"/>
    <s v="D21"/>
    <s v="GS"/>
    <n v="57"/>
    <n v="2"/>
    <s v="CTLP"/>
    <s v="R3122"/>
    <s v="AGUAS CORDILLERA"/>
    <x v="0"/>
    <m/>
    <n v="1"/>
    <n v="401"/>
  </r>
  <r>
    <s v="DIST"/>
    <n v="72207031"/>
    <s v="MILICO"/>
    <s v="Estanque Semienterrado"/>
    <x v="12"/>
    <s v="Telemedición"/>
    <s v="D21"/>
    <s v="GS"/>
    <n v="57"/>
    <n v="2"/>
    <s v="CTLP"/>
    <s v="R3128"/>
    <s v="AGUAS CORDILLERA"/>
    <x v="0"/>
    <m/>
    <n v="1"/>
    <n v="401"/>
  </r>
  <r>
    <s v="DIST"/>
    <n v="72207056"/>
    <s v="MILICO 2"/>
    <s v="Estanque Semienterrado"/>
    <x v="12"/>
    <s v="Telemedición"/>
    <s v="D21"/>
    <s v="GS"/>
    <n v="57"/>
    <n v="2"/>
    <s v="CTLP"/>
    <s v="R3129"/>
    <s v="AGUAS CORDILLERA"/>
    <x v="0"/>
    <m/>
    <n v="1"/>
    <n v="401"/>
  </r>
  <r>
    <s v="DIST"/>
    <n v="72207003"/>
    <s v="BARNECHEA 3"/>
    <s v="Estanque Semienterrado"/>
    <x v="12"/>
    <s v="Telemedición"/>
    <s v="D21"/>
    <s v="GS"/>
    <n v="57"/>
    <n v="2"/>
    <s v="CTLP"/>
    <s v="R3043"/>
    <s v="AGUAS CORDILLERA"/>
    <x v="0"/>
    <m/>
    <n v="1"/>
    <n v="401"/>
  </r>
  <r>
    <s v="DIST"/>
    <n v="72207022"/>
    <s v="ROSA ELENA KENNEDY 2"/>
    <s v="Estanque Semienterrado"/>
    <x v="12"/>
    <s v="Telemedición"/>
    <s v="D23"/>
    <s v="GS"/>
    <n v="57"/>
    <n v="2"/>
    <s v="CTLP"/>
    <s v="R3009"/>
    <s v="AGUAS CORDILLERA"/>
    <x v="0"/>
    <m/>
    <n v="1"/>
    <n v="401"/>
  </r>
  <r>
    <s v="DIST"/>
    <n v="72207057"/>
    <s v="LA DEHESA 2"/>
    <s v="Estanque Semienterrado"/>
    <x v="12"/>
    <s v="Telemedición"/>
    <s v="D23"/>
    <s v="GS"/>
    <n v="57"/>
    <n v="2"/>
    <s v="CTLP"/>
    <s v="Serv_AC_114"/>
    <s v="AGUAS CORDILLERA"/>
    <x v="0"/>
    <m/>
    <n v="1"/>
    <n v="401"/>
  </r>
  <r>
    <s v="DIST"/>
    <n v="72207006"/>
    <s v="PARQUE DEL SOL 2"/>
    <s v="Estanque Semienterrado"/>
    <x v="12"/>
    <s v="Telemedición"/>
    <s v="D22"/>
    <s v="GS"/>
    <n v="57"/>
    <n v="2"/>
    <s v="CTLP"/>
    <s v="R3046"/>
    <s v="AGUAS CORDILLERA"/>
    <x v="0"/>
    <m/>
    <n v="1"/>
    <n v="401"/>
  </r>
  <r>
    <s v="DIST"/>
    <n v="72207017"/>
    <s v="PUNTA DEL ESTE 2"/>
    <s v="Estanque Semienterrado"/>
    <x v="12"/>
    <s v="Telemedición"/>
    <s v="D23"/>
    <s v="GS"/>
    <n v="57"/>
    <n v="2"/>
    <s v="CTLP"/>
    <s v="R3006"/>
    <s v="AGUAS CORDILLERA"/>
    <x v="0"/>
    <m/>
    <n v="1"/>
    <n v="401"/>
  </r>
  <r>
    <s v="DIST"/>
    <n v="72207024"/>
    <s v="EL AROMO BAJO"/>
    <s v="Estanque Semienterrado"/>
    <x v="12"/>
    <s v="Telemedición"/>
    <s v="D23"/>
    <s v="GS"/>
    <n v="57"/>
    <n v="2"/>
    <s v="CTLP"/>
    <s v="R3087"/>
    <s v="AGUAS CORDILLERA"/>
    <x v="0"/>
    <m/>
    <n v="1"/>
    <n v="401"/>
  </r>
  <r>
    <s v="DIST"/>
    <n v="72207036"/>
    <s v="EL ZORRO"/>
    <s v="Estanque Semienterrado"/>
    <x v="12"/>
    <s v="Telemedición"/>
    <s v="D22"/>
    <s v="GS"/>
    <n v="57"/>
    <n v="2"/>
    <s v="CTLP"/>
    <s v="Serv_AC_295"/>
    <s v="AGUAS CORDILLERA"/>
    <x v="0"/>
    <m/>
    <n v="1"/>
    <n v="401"/>
  </r>
  <r>
    <s v="DIST"/>
    <n v="72207038"/>
    <s v="EL MIRADOR"/>
    <s v="Estanque Semienterrado"/>
    <x v="12"/>
    <s v="Telemedición"/>
    <s v="D22"/>
    <s v="GS"/>
    <n v="57"/>
    <n v="2"/>
    <s v="CTLP"/>
    <s v="R3005"/>
    <s v="AGUAS CORDILLERA"/>
    <x v="0"/>
    <m/>
    <n v="1"/>
    <n v="401"/>
  </r>
  <r>
    <s v="DIST"/>
    <n v="72207058"/>
    <s v="SAN CARLOS CENTRO"/>
    <s v="Estanque Semienterrado"/>
    <x v="12"/>
    <s v="Telemedición"/>
    <s v="D22"/>
    <s v="GS"/>
    <n v="57"/>
    <n v="2"/>
    <s v="CTLP"/>
    <s v="Serv_AC_095"/>
    <s v="AGUAS CORDILLERA"/>
    <x v="0"/>
    <m/>
    <n v="1"/>
    <n v="401"/>
  </r>
  <r>
    <s v="DIST"/>
    <n v="73207004"/>
    <s v="MONTECASINO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2207002"/>
    <s v="BARNECHEA 2"/>
    <s v="Estanque Semienterrado"/>
    <x v="12"/>
    <s v="Telemedición"/>
    <s v="D21"/>
    <s v="GS"/>
    <n v="57"/>
    <n v="2"/>
    <s v="CTLP"/>
    <s v="R3042"/>
    <s v="AGUAS CORDILLERA"/>
    <x v="0"/>
    <m/>
    <n v="1"/>
    <n v="401"/>
  </r>
  <r>
    <s v="DIST"/>
    <n v="72207004"/>
    <s v="BARNECHEA 4"/>
    <s v="Estanque Semienterrado"/>
    <x v="12"/>
    <s v="CONTROL AUTOMATICO LOCAL"/>
    <s v="D17"/>
    <s v="GS"/>
    <n v="57"/>
    <n v="2"/>
    <s v="CTLP"/>
    <s v="R3043"/>
    <s v="AGUAS CORDILLERA"/>
    <x v="0"/>
    <m/>
    <n v="1"/>
    <n v="401"/>
  </r>
  <r>
    <s v="DIST"/>
    <n v="72207019"/>
    <s v="ROSA ELENA LAS CONDES 1"/>
    <s v="Estanque Semienterrado"/>
    <x v="12"/>
    <s v="Telemedición"/>
    <s v="D23"/>
    <s v="GS"/>
    <n v="57"/>
    <n v="2"/>
    <s v="CTLP"/>
    <s v="R3008"/>
    <s v="AGUAS CORDILLERA"/>
    <x v="0"/>
    <m/>
    <n v="1"/>
    <n v="401"/>
  </r>
  <r>
    <s v="DIST"/>
    <n v="72207043"/>
    <s v="QUINCHAMALI 1"/>
    <s v="Estanque Semienterrado"/>
    <x v="12"/>
    <s v="Telemedición"/>
    <s v="D22"/>
    <s v="GS"/>
    <n v="57"/>
    <n v="2"/>
    <s v="CTLP"/>
    <s v="R3007"/>
    <s v="AGUAS CORDILLERA"/>
    <x v="0"/>
    <m/>
    <n v="1"/>
    <n v="401"/>
  </r>
  <r>
    <s v="DIST"/>
    <n v="72207045"/>
    <s v="EL CRISTO ALTO"/>
    <s v="Estanque Semienterrado"/>
    <x v="12"/>
    <s v="TELECONTROL"/>
    <s v="D82"/>
    <s v="GS"/>
    <n v="57"/>
    <n v="2"/>
    <s v="CTLP"/>
    <s v="R3044"/>
    <s v="AGUAS CORDILLERA"/>
    <x v="0"/>
    <m/>
    <n v="1"/>
    <n v="401"/>
  </r>
  <r>
    <s v="DIST"/>
    <n v="72207050"/>
    <s v="SANTA TERESA 2"/>
    <s v="Estanque Semienterrado"/>
    <x v="12"/>
    <s v="Telemedición"/>
    <s v="D21"/>
    <s v="GS"/>
    <n v="57"/>
    <n v="2"/>
    <s v="CTLP"/>
    <s v="R3124"/>
    <s v="AGUAS CORDILLERA"/>
    <x v="0"/>
    <m/>
    <n v="1"/>
    <n v="401"/>
  </r>
  <r>
    <s v="PROD"/>
    <n v="73103006"/>
    <s v="EL SENDERO A"/>
    <s v="Estanque Semienterrado"/>
    <x v="12"/>
    <s v="CONTROL AUTOMATICO LOCAL"/>
    <s v="P29"/>
    <s v="GS"/>
    <n v="57"/>
    <n v="1"/>
    <s v="CTLP"/>
    <s v="R3134"/>
    <s v="AGUAS CORDILLERA"/>
    <x v="0"/>
    <m/>
    <n v="1"/>
    <n v="401"/>
  </r>
  <r>
    <s v="DIST"/>
    <n v="72207008"/>
    <s v="LOMAS DEL HUINGANAL"/>
    <s v="Estanque Semienterrado"/>
    <x v="12"/>
    <s v="Telemedición"/>
    <s v="D21"/>
    <s v="GS"/>
    <n v="57"/>
    <n v="2"/>
    <s v="CTLP"/>
    <s v="R3047"/>
    <s v="AGUAS CORDILLERA"/>
    <x v="0"/>
    <m/>
    <n v="1"/>
    <n v="401"/>
  </r>
  <r>
    <s v="DIST"/>
    <n v="72207012"/>
    <s v="LOMAS DE LA VILLA"/>
    <s v="Estanque Semienterrado"/>
    <x v="12"/>
    <s v="Telemedición"/>
    <s v="D22"/>
    <s v="GS"/>
    <n v="57"/>
    <n v="2"/>
    <s v="CTLP"/>
    <s v="R3004"/>
    <s v="AGUAS CORDILLERA"/>
    <x v="0"/>
    <m/>
    <n v="1"/>
    <n v="401"/>
  </r>
  <r>
    <s v="DIST"/>
    <n v="72207001"/>
    <s v="BARNECHEA 1"/>
    <s v="Estanque Semienterrado"/>
    <x v="12"/>
    <s v="Telemedición"/>
    <s v="D21"/>
    <s v="GS"/>
    <n v="57"/>
    <n v="2"/>
    <s v="CTLP"/>
    <s v="R3041"/>
    <s v="AGUAS CORDILLERA"/>
    <x v="0"/>
    <m/>
    <n v="1"/>
    <n v="401"/>
  </r>
  <r>
    <s v="DIST"/>
    <n v="72207044"/>
    <s v="QUINCHAMALI 2"/>
    <s v="Estanque Semienterrado"/>
    <x v="12"/>
    <s v="Telemedición"/>
    <s v="D21"/>
    <s v="GS"/>
    <n v="57"/>
    <n v="2"/>
    <s v="CTLP"/>
    <s v="BNUP_AC_009"/>
    <s v="AGUAS CORDILLERA"/>
    <x v="0"/>
    <m/>
    <n v="1"/>
    <n v="401"/>
  </r>
  <r>
    <s v="DIST"/>
    <n v="72207047"/>
    <s v="ARRAYAN ALTO"/>
    <s v="Estanque Semienterrado"/>
    <x v="12"/>
    <s v="TELECONTROL"/>
    <s v="D82"/>
    <s v="GS"/>
    <n v="57"/>
    <n v="2"/>
    <s v="CTLP"/>
    <s v="REC1"/>
    <s v="AGUAS CORDILLERA"/>
    <x v="0"/>
    <m/>
    <n v="1"/>
    <n v="401"/>
  </r>
  <r>
    <s v="DIST"/>
    <n v="72207049"/>
    <s v="SANTA TERESA 1"/>
    <s v="Estanque Semienterrado"/>
    <x v="12"/>
    <s v="Telemedición"/>
    <s v="D21"/>
    <s v="GS"/>
    <n v="57"/>
    <n v="2"/>
    <s v="CTLP"/>
    <s v="R3015"/>
    <s v="AGUAS CORDILLERA"/>
    <x v="0"/>
    <m/>
    <n v="1"/>
    <n v="401"/>
  </r>
  <r>
    <s v="DIST"/>
    <s v="Z22101"/>
    <s v="Nogales"/>
    <s v="Estanque Semienterrado"/>
    <x v="12"/>
    <s v="Telemedición"/>
    <s v="D21"/>
    <s v="GS"/>
    <n v="57"/>
    <n v="2"/>
    <s v="CTLP"/>
    <s v="REC4"/>
    <s v="AGUAS CORDILLERA"/>
    <x v="0"/>
    <m/>
    <n v="1"/>
    <n v="401"/>
  </r>
  <r>
    <s v="DIST"/>
    <s v="Z22102"/>
    <s v="Lomas de La Dehesa"/>
    <s v="Estanque Semienterrado"/>
    <x v="12"/>
    <s v="Telemedición"/>
    <s v="D21"/>
    <s v="GS"/>
    <n v="57"/>
    <n v="2"/>
    <s v="CTLP"/>
    <s v="REC6"/>
    <s v="AGUAS CORDILLERA"/>
    <x v="0"/>
    <m/>
    <n v="1"/>
    <n v="401"/>
  </r>
  <r>
    <s v="DIST"/>
    <s v="Z22103"/>
    <s v="Nido de Águila"/>
    <s v="Estanque Semienterrado"/>
    <x v="12"/>
    <s v="Telemedición"/>
    <s v="D21"/>
    <s v="GS"/>
    <n v="57"/>
    <n v="2"/>
    <s v="CTLP"/>
    <s v="REC7"/>
    <s v="AGUAS CORDILLERA"/>
    <x v="0"/>
    <m/>
    <n v="1"/>
    <n v="401"/>
  </r>
  <r>
    <s v="DIST"/>
    <s v="Z22104"/>
    <s v="PUERTA DE HIERRO"/>
    <s v="Estanque Semienterrado"/>
    <x v="12"/>
    <s v="Telemedición"/>
    <s v="D21"/>
    <s v="GS"/>
    <n v="57"/>
    <n v="2"/>
    <s v="CTLP"/>
    <s v="REC8"/>
    <s v="AGUAS CORDILLERA"/>
    <x v="0"/>
    <m/>
    <n v="1"/>
    <n v="401"/>
  </r>
  <r>
    <s v="DIST"/>
    <s v="Z22105"/>
    <s v="Cerro Alvarado"/>
    <s v="Estanque Semienterrado"/>
    <x v="12"/>
    <s v="Telemedición"/>
    <s v="D21"/>
    <s v="GS"/>
    <n v="57"/>
    <n v="2"/>
    <s v="CTLP"/>
    <s v="REC2"/>
    <s v="AGUAS CORDILLERA"/>
    <x v="0"/>
    <m/>
    <n v="1"/>
    <n v="401"/>
  </r>
  <r>
    <s v="DIST"/>
    <s v="Z22106"/>
    <s v="QUINCHAMALÍ 3"/>
    <s v="Estanque Semienterrado"/>
    <x v="12"/>
    <s v="Telemedición"/>
    <s v="D21"/>
    <s v="GS"/>
    <n v="57"/>
    <n v="2"/>
    <s v="CTLP"/>
    <s v="REC5"/>
    <s v="AGUAS CORDILLERA"/>
    <x v="0"/>
    <m/>
    <n v="1"/>
    <n v="401"/>
  </r>
  <r>
    <s v="DIST"/>
    <s v="72207060"/>
    <s v="NUEVO LA DEHESA"/>
    <s v="Estanque Semienterrado"/>
    <x v="12"/>
    <s v="Telemedición"/>
    <s v="D22"/>
    <s v="GS"/>
    <n v="57"/>
    <n v="2"/>
    <s v="CTLP"/>
    <s v="R3034"/>
    <s v="AGUAS CORDILLERA"/>
    <x v="0"/>
    <m/>
    <n v="1"/>
    <n v="401"/>
  </r>
  <r>
    <s v="PROD"/>
    <s v="Z22107"/>
    <s v="Estanque Adicional 4 horas Arrayán - Seguridad Turbiedad Escenario Base"/>
    <s v="Estanque Semienterrado"/>
    <x v="12"/>
    <s v="Telemedición"/>
    <s v="P34"/>
    <s v="GS"/>
    <n v="57"/>
    <n v="1"/>
    <s v="CTLP"/>
    <s v="R3033"/>
    <s v="AGUAS CORDILLERA"/>
    <x v="0"/>
    <m/>
    <n v="1"/>
    <n v="401"/>
  </r>
  <r>
    <s v="DIST"/>
    <s v="ZMED20100201"/>
    <s v="Medidores D=13 Aguas Cordillera"/>
    <s v="Medidores AP"/>
    <x v="13"/>
    <n v="0"/>
    <s v="D27"/>
    <s v="GS"/>
    <n v="57"/>
    <n v="2"/>
    <s v="CTLP"/>
    <n v="0"/>
    <s v="AGUAS CORDILLERA"/>
    <x v="0"/>
    <m/>
    <n v="36259"/>
    <n v="0"/>
  </r>
  <r>
    <s v="DIST"/>
    <s v="ZMED20100202"/>
    <s v="Medidores D=19 Aguas Cordillera"/>
    <s v="Medidores AP"/>
    <x v="13"/>
    <n v="0"/>
    <s v="D27"/>
    <s v="GS"/>
    <n v="57"/>
    <n v="2"/>
    <s v="CTLP"/>
    <n v="0"/>
    <s v="AGUAS CORDILLERA"/>
    <x v="0"/>
    <m/>
    <n v="71006"/>
    <n v="0"/>
  </r>
  <r>
    <s v="DIST"/>
    <s v="ZMED20100203"/>
    <s v="Medidores D=20 Aguas Cordillera"/>
    <s v="Medidores AP"/>
    <x v="13"/>
    <n v="0"/>
    <s v="D27"/>
    <s v="GS"/>
    <n v="57"/>
    <n v="2"/>
    <s v="CTLP"/>
    <n v="0"/>
    <s v="AGUAS CORDILLERA"/>
    <x v="0"/>
    <m/>
    <n v="108"/>
    <n v="0"/>
  </r>
  <r>
    <s v="DIST"/>
    <s v="ZMED20100204"/>
    <s v="Medidores D=25 Aguas Cordillera"/>
    <s v="Medidores AP"/>
    <x v="13"/>
    <n v="0"/>
    <s v="D27"/>
    <s v="GS"/>
    <n v="57"/>
    <n v="2"/>
    <s v="CTLP"/>
    <n v="0"/>
    <s v="AGUAS CORDILLERA"/>
    <x v="0"/>
    <m/>
    <n v="17910"/>
    <n v="0"/>
  </r>
  <r>
    <s v="DIST"/>
    <s v="ZMED20100205"/>
    <s v="Medidores D=38 Aguas Cordillera"/>
    <s v="Medidores AP"/>
    <x v="13"/>
    <n v="0"/>
    <s v="D27"/>
    <s v="GS"/>
    <n v="57"/>
    <n v="2"/>
    <s v="CTLP"/>
    <n v="0"/>
    <s v="AGUAS CORDILLERA"/>
    <x v="0"/>
    <m/>
    <n v="4943"/>
    <n v="0"/>
  </r>
  <r>
    <s v="DIST"/>
    <s v="ZMED20100206"/>
    <s v="Medidores D=40 Aguas Cordillera"/>
    <s v="Medidores AP"/>
    <x v="13"/>
    <n v="0"/>
    <s v="D27"/>
    <s v="GS"/>
    <n v="57"/>
    <n v="2"/>
    <s v="CTLP"/>
    <n v="0"/>
    <s v="AGUAS CORDILLERA"/>
    <x v="0"/>
    <m/>
    <n v="10"/>
    <n v="0"/>
  </r>
  <r>
    <s v="DIST"/>
    <s v="ZMED20100207"/>
    <s v="Medidores D=50 Aguas Cordillera"/>
    <s v="Medidores AP"/>
    <x v="13"/>
    <n v="0"/>
    <s v="D28"/>
    <s v="GS"/>
    <n v="57"/>
    <n v="2"/>
    <s v="CTLP"/>
    <n v="0"/>
    <s v="AGUAS CORDILLERA"/>
    <x v="0"/>
    <m/>
    <n v="882"/>
    <n v="0"/>
  </r>
  <r>
    <s v="DIST"/>
    <s v="ZMED20100208"/>
    <s v="Medidores D=75 Aguas Cordillera"/>
    <s v="Medidores AP"/>
    <x v="13"/>
    <n v="0"/>
    <s v="D28"/>
    <s v="GS"/>
    <n v="57"/>
    <n v="2"/>
    <s v="CTLP"/>
    <n v="0"/>
    <s v="AGUAS CORDILLERA"/>
    <x v="0"/>
    <m/>
    <n v="1"/>
    <n v="0"/>
  </r>
  <r>
    <s v="DIST"/>
    <s v="ZMED20100209"/>
    <s v="Medidores D=80 Aguas Cordillera"/>
    <s v="Medidores AP"/>
    <x v="13"/>
    <n v="0"/>
    <s v="D28"/>
    <s v="GS"/>
    <n v="57"/>
    <n v="2"/>
    <s v="CTLP"/>
    <n v="0"/>
    <s v="AGUAS CORDILLERA"/>
    <x v="0"/>
    <m/>
    <n v="141"/>
    <n v="0"/>
  </r>
  <r>
    <s v="DIST"/>
    <s v="ZMED20100210"/>
    <s v="Medidores D=100 Aguas Cordillera"/>
    <s v="Medidores AP"/>
    <x v="13"/>
    <n v="0"/>
    <s v="D28"/>
    <s v="GS"/>
    <n v="57"/>
    <n v="2"/>
    <s v="CTLP"/>
    <n v="0"/>
    <s v="AGUAS CORDILLERA"/>
    <x v="0"/>
    <m/>
    <n v="24"/>
    <n v="0"/>
  </r>
  <r>
    <s v="DIST"/>
    <s v="ZMED20100211"/>
    <s v="Medidores D=150 Aguas Cordillera"/>
    <s v="Medidores AP"/>
    <x v="13"/>
    <n v="0"/>
    <s v="D29"/>
    <s v="GS"/>
    <n v="57"/>
    <n v="2"/>
    <s v="CTLP"/>
    <n v="0"/>
    <s v="AGUAS CORDILLERA"/>
    <x v="0"/>
    <m/>
    <n v="4"/>
    <n v="0"/>
  </r>
  <r>
    <s v="DIST"/>
    <s v="ZMED20100212"/>
    <s v="Medidores D=13 Villa Los Dominicos"/>
    <s v="Medidores AP"/>
    <x v="13"/>
    <n v="0"/>
    <s v="D27"/>
    <s v="GS"/>
    <n v="57"/>
    <n v="2"/>
    <s v="CTLP"/>
    <n v="0"/>
    <s v="AGUAS CORDILLERA"/>
    <x v="0"/>
    <m/>
    <n v="121"/>
    <n v="0"/>
  </r>
  <r>
    <s v="DIST"/>
    <s v="ZMED20100213"/>
    <s v="Medidores D=19 Villa Los Dominicos"/>
    <s v="Medidores AP"/>
    <x v="13"/>
    <n v="0"/>
    <s v="D27"/>
    <s v="GS"/>
    <n v="57"/>
    <n v="2"/>
    <s v="CTLP"/>
    <n v="0"/>
    <s v="AGUAS CORDILLERA"/>
    <x v="0"/>
    <m/>
    <n v="2026"/>
    <n v="0"/>
  </r>
  <r>
    <s v="DIST"/>
    <s v="ZMED20100214"/>
    <s v="Medidores D=25 Villa Los Dominicos"/>
    <s v="Medidores AP"/>
    <x v="13"/>
    <n v="0"/>
    <s v="D27"/>
    <s v="GS"/>
    <n v="57"/>
    <n v="2"/>
    <s v="CTLP"/>
    <n v="0"/>
    <s v="AGUAS CORDILLERA"/>
    <x v="0"/>
    <m/>
    <n v="1201"/>
    <n v="0"/>
  </r>
  <r>
    <s v="DIST"/>
    <s v="ZMED20100215"/>
    <s v="Medidores D=38 Villa Los Dominicos"/>
    <s v="Medidores AP"/>
    <x v="13"/>
    <n v="0"/>
    <s v="D27"/>
    <s v="GS"/>
    <n v="57"/>
    <n v="2"/>
    <s v="CTLP"/>
    <n v="0"/>
    <s v="AGUAS CORDILLERA"/>
    <x v="0"/>
    <m/>
    <n v="900"/>
    <n v="0"/>
  </r>
  <r>
    <s v="DIST"/>
    <s v="ZMED20100216"/>
    <s v="Medidores D=50 Villa Los Dominicos"/>
    <s v="Medidores AP"/>
    <x v="13"/>
    <n v="0"/>
    <s v="D28"/>
    <s v="GS"/>
    <n v="57"/>
    <n v="2"/>
    <s v="CTLP"/>
    <n v="0"/>
    <s v="AGUAS CORDILLERA"/>
    <x v="0"/>
    <m/>
    <n v="27"/>
    <n v="0"/>
  </r>
  <r>
    <s v="DIST"/>
    <s v="ZMED20100217"/>
    <s v="Medidores D=80 Villa Los Dominicos"/>
    <s v="Medidores AP"/>
    <x v="13"/>
    <n v="0"/>
    <s v="D28"/>
    <s v="GS"/>
    <n v="57"/>
    <n v="2"/>
    <s v="CTLP"/>
    <n v="0"/>
    <s v="AGUAS CORDILLERA"/>
    <x v="0"/>
    <m/>
    <n v="2"/>
    <n v="0"/>
  </r>
  <r>
    <s v="DIST"/>
    <n v="72208013"/>
    <s v="CERRO 18 (5 Y 6)"/>
    <s v="Planta Elevadora de Agua Potable Tipo A"/>
    <x v="14"/>
    <s v="CONTROL AUTOMATICO LOCAL"/>
    <s v="D200"/>
    <s v="GS"/>
    <n v="57"/>
    <n v="2"/>
    <s v="CTLP"/>
    <s v="R3043"/>
    <s v="AGUAS CORDILLERA"/>
    <x v="0"/>
    <m/>
    <n v="1"/>
    <n v="0"/>
  </r>
  <r>
    <s v="DIST"/>
    <n v="72208004"/>
    <s v="SANTA TERESA 1"/>
    <s v="Planta Elevadora de Agua Potable Tipo A"/>
    <x v="14"/>
    <s v="CONTROL AUTOMATICO LOCAL"/>
    <s v="D200"/>
    <s v="GS"/>
    <n v="57"/>
    <n v="2"/>
    <s v="CTLP"/>
    <s v="R3130"/>
    <s v="AGUAS CORDILLERA"/>
    <x v="0"/>
    <m/>
    <n v="1"/>
    <n v="0"/>
  </r>
  <r>
    <s v="DIST"/>
    <n v="72208005"/>
    <s v="SANTA TERESA 2"/>
    <s v="Planta Elevadora de Agua Potable Tipo A"/>
    <x v="14"/>
    <s v="TELECONTROL"/>
    <s v="D206"/>
    <s v="GS"/>
    <n v="57"/>
    <n v="2"/>
    <s v="CTLP"/>
    <s v="R3015"/>
    <s v="AGUAS CORDILLERA"/>
    <x v="0"/>
    <m/>
    <n v="1"/>
    <n v="0"/>
  </r>
  <r>
    <s v="DIST"/>
    <n v="72208042"/>
    <s v="LO GALLO I"/>
    <s v="Planta Elevadora de Agua Potable Tipo A"/>
    <x v="14"/>
    <s v="CONTROL AUTOMATICO LOCAL"/>
    <s v="D200"/>
    <s v="GS"/>
    <n v="57"/>
    <n v="2"/>
    <s v="CTLP"/>
    <s v="R3088"/>
    <s v="AGUAS CORDILLERA"/>
    <x v="0"/>
    <m/>
    <n v="1"/>
    <n v="0"/>
  </r>
  <r>
    <s v="DIST"/>
    <n v="72208002"/>
    <s v="LAS CONDES"/>
    <s v="Planta Elevadora de Agua Potable Tipo A"/>
    <x v="14"/>
    <s v="TELECONTROL"/>
    <s v="D206"/>
    <s v="GS"/>
    <n v="57"/>
    <n v="2"/>
    <s v="CTLP"/>
    <s v="R3008"/>
    <s v="AGUAS CORDILLERA"/>
    <x v="0"/>
    <m/>
    <n v="1"/>
    <n v="0"/>
  </r>
  <r>
    <s v="DIST"/>
    <n v="72208033"/>
    <s v="PUNTA DEL ESTE"/>
    <s v="Planta Elevadora de Agua Potable Tipo A"/>
    <x v="14"/>
    <s v="TELECONTROL"/>
    <s v="D206"/>
    <s v="GS"/>
    <n v="57"/>
    <n v="2"/>
    <s v="CTLP"/>
    <s v="R3006"/>
    <s v="AGUAS CORDILLERA"/>
    <x v="0"/>
    <m/>
    <n v="1"/>
    <n v="0"/>
  </r>
  <r>
    <s v="DIST"/>
    <n v="73208007"/>
    <s v="EL ALBA 1"/>
    <s v="Planta Elevadora de Agua Potable Tipo A"/>
    <x v="14"/>
    <s v="CONTROL AUTOMATICO LOCAL"/>
    <s v="D201"/>
    <s v="GS"/>
    <n v="57"/>
    <n v="2"/>
    <s v="CTLP"/>
    <s v="R3133"/>
    <s v="AGUAS CORDILLERA"/>
    <x v="0"/>
    <m/>
    <n v="1"/>
    <n v="0"/>
  </r>
  <r>
    <s v="DIST"/>
    <n v="73142002"/>
    <s v="SENDERO II"/>
    <s v="Planta Elevadora de Agua Potable Tipo A"/>
    <x v="14"/>
    <s v="CONTROL AUTOMATICO LOCAL"/>
    <s v="D201"/>
    <s v="GS"/>
    <n v="57"/>
    <n v="2"/>
    <s v="CTLP"/>
    <s v="R3134"/>
    <s v="AGUAS CORDILLERA"/>
    <x v="0"/>
    <m/>
    <n v="1"/>
    <n v="0"/>
  </r>
  <r>
    <s v="DIST"/>
    <n v="72208027"/>
    <s v="MIRADOR 2"/>
    <s v="Planta Elevadora de Agua Potable Tipo A"/>
    <x v="14"/>
    <s v="CONTROL AUTOMATICO LOCAL"/>
    <s v="D200"/>
    <s v="GS"/>
    <n v="57"/>
    <n v="2"/>
    <s v="CTLP"/>
    <s v="R3005"/>
    <s v="AGUAS CORDILLERA"/>
    <x v="0"/>
    <m/>
    <n v="1"/>
    <n v="0"/>
  </r>
  <r>
    <s v="DIST"/>
    <n v="72208050"/>
    <s v="PADRE HURTADO-DOMINICOS"/>
    <s v="Planta Elevadora de Agua Potable Tipo A"/>
    <x v="14"/>
    <s v="CONTROL AUTOMATICO LOCAL"/>
    <s v="D201"/>
    <s v="GS"/>
    <n v="57"/>
    <n v="2"/>
    <s v="CTLP"/>
    <s v="R3019"/>
    <s v="AGUAS CORDILLERA"/>
    <x v="0"/>
    <m/>
    <n v="1"/>
    <n v="0"/>
  </r>
  <r>
    <s v="DIST"/>
    <n v="72208048"/>
    <s v="PADRE HURTADO-LO GALLO"/>
    <s v="Planta Elevadora de Agua Potable Tipo A"/>
    <x v="14"/>
    <s v="CONTROL AUTOMATICO LOCAL"/>
    <s v="D202"/>
    <s v="GS"/>
    <n v="57"/>
    <n v="2"/>
    <s v="CTLP"/>
    <s v="R3019"/>
    <s v="AGUAS CORDILLERA"/>
    <x v="0"/>
    <m/>
    <n v="1"/>
    <n v="0"/>
  </r>
  <r>
    <s v="DIST"/>
    <n v="73208008"/>
    <s v="SAN CARLOS CENTRO"/>
    <s v="Planta Elevadora de Agua Potable Tipo A"/>
    <x v="14"/>
    <s v="TELECONTROL"/>
    <s v="D208"/>
    <s v="GS"/>
    <n v="57"/>
    <n v="2"/>
    <s v="CTLP"/>
    <s v="R3134"/>
    <s v="AGUAS CORDILLERA"/>
    <x v="0"/>
    <m/>
    <n v="1"/>
    <n v="0"/>
  </r>
  <r>
    <s v="DIST"/>
    <s v="Z21602"/>
    <s v="PEAP Principal Lo Curro"/>
    <s v="Planta Elevadora de Agua Potable Tipo A"/>
    <x v="14"/>
    <s v="TELECONTROL"/>
    <s v="D206"/>
    <s v="GS"/>
    <n v="57"/>
    <n v="2"/>
    <s v="CTLP"/>
    <s v="R3123"/>
    <s v="AGUAS CORDILLERA"/>
    <x v="0"/>
    <m/>
    <n v="1"/>
    <n v="0"/>
  </r>
  <r>
    <s v="DIST"/>
    <n v="72208029"/>
    <s v="ARRAYAN III"/>
    <s v="Planta Elevadora de Agua Potable Tipo B"/>
    <x v="15"/>
    <s v="CONTROL AUTOMATICO LOCAL"/>
    <s v="D209"/>
    <s v="GS"/>
    <n v="57"/>
    <n v="2"/>
    <s v="CTLP"/>
    <s v="R3033"/>
    <s v="AGUAS CORDILLERA"/>
    <x v="0"/>
    <m/>
    <n v="1"/>
    <n v="0"/>
  </r>
  <r>
    <s v="DIST"/>
    <n v="72208003"/>
    <s v="CAMINO TURISTICO"/>
    <s v="Planta Elevadora de Agua Potable Tipo B"/>
    <x v="15"/>
    <s v="CONTROL AUTOMATICO LOCAL"/>
    <s v="D209"/>
    <s v="GS"/>
    <n v="57"/>
    <n v="2"/>
    <s v="CTLP"/>
    <s v="BNUP_AC_001"/>
    <s v="AGUAS CORDILLERA"/>
    <x v="0"/>
    <m/>
    <n v="1"/>
    <n v="0"/>
  </r>
  <r>
    <s v="DIST"/>
    <n v="72208008"/>
    <s v="SAN CARLOS 3"/>
    <s v="Planta Elevadora de Agua Potable Tipo B"/>
    <x v="15"/>
    <s v="TELECONTROL"/>
    <s v="D216"/>
    <s v="GS"/>
    <n v="57"/>
    <n v="2"/>
    <s v="CTLP"/>
    <s v="R3011"/>
    <s v="AGUAS CORDILLERA"/>
    <x v="0"/>
    <m/>
    <n v="1"/>
    <n v="0"/>
  </r>
  <r>
    <s v="DIST"/>
    <n v="72208024"/>
    <s v="VIA GRIS"/>
    <s v="Planta Elevadora de Agua Potable Tipo B"/>
    <x v="15"/>
    <s v="TELECONTROL"/>
    <s v="D215"/>
    <s v="GS"/>
    <n v="57"/>
    <n v="2"/>
    <s v="CTLP"/>
    <s v="R3126"/>
    <s v="AGUAS CORDILLERA"/>
    <x v="0"/>
    <m/>
    <n v="1"/>
    <n v="0"/>
  </r>
  <r>
    <s v="DIST"/>
    <n v="72208053"/>
    <s v="SAN ANTONIO"/>
    <s v="Planta Elevadora de Agua Potable Tipo B"/>
    <x v="15"/>
    <s v="TELECONTROL"/>
    <s v="D217"/>
    <s v="GS"/>
    <n v="57"/>
    <n v="2"/>
    <s v="CTLP"/>
    <s v="R3085"/>
    <s v="AGUAS CORDILLERA"/>
    <x v="0"/>
    <m/>
    <n v="1"/>
    <n v="0"/>
  </r>
  <r>
    <s v="DIST"/>
    <n v="72208006"/>
    <s v="SAN CARLOS 2"/>
    <s v="Planta Elevadora de Agua Potable Tipo B"/>
    <x v="15"/>
    <s v="TELECONTROL"/>
    <s v="D217"/>
    <s v="GS"/>
    <n v="57"/>
    <n v="2"/>
    <s v="CTLP"/>
    <s v="R3134"/>
    <s v="AGUAS CORDILLERA"/>
    <x v="0"/>
    <m/>
    <n v="1"/>
    <n v="0"/>
  </r>
  <r>
    <s v="DIST"/>
    <n v="72208020"/>
    <s v="PARQUE DEL SOL 2"/>
    <s v="Planta Elevadora de Agua Potable Tipo B"/>
    <x v="15"/>
    <s v="TELECONTROL"/>
    <s v="D215"/>
    <s v="GS"/>
    <n v="57"/>
    <n v="2"/>
    <s v="CTLP"/>
    <s v="R3046"/>
    <s v="AGUAS CORDILLERA"/>
    <x v="0"/>
    <m/>
    <n v="1"/>
    <n v="0"/>
  </r>
  <r>
    <s v="DIST"/>
    <n v="72208021"/>
    <s v="PPAL. LO CURRO 1 Y 3"/>
    <s v="Planta Elevadora de Agua Potable Tipo B"/>
    <x v="15"/>
    <s v="TELECONTROL"/>
    <s v="D215"/>
    <s v="GS"/>
    <n v="57"/>
    <n v="2"/>
    <s v="CTLP"/>
    <s v="R3123"/>
    <s v="AGUAS CORDILLERA"/>
    <x v="0"/>
    <m/>
    <n v="1"/>
    <n v="0"/>
  </r>
  <r>
    <s v="DIST"/>
    <n v="72208028"/>
    <s v="MIRADOR 1 "/>
    <s v="Planta Elevadora de Agua Potable Tipo B"/>
    <x v="15"/>
    <s v="Telemedición"/>
    <s v="D212"/>
    <s v="GS"/>
    <n v="57"/>
    <n v="2"/>
    <s v="CTLP"/>
    <s v="R3004"/>
    <s v="AGUAS CORDILLERA"/>
    <x v="0"/>
    <m/>
    <n v="1"/>
    <n v="0"/>
  </r>
  <r>
    <s v="DIST"/>
    <n v="72208031"/>
    <s v="QUINCHAMALI 1"/>
    <s v="Planta Elevadora de Agua Potable Tipo B"/>
    <x v="15"/>
    <s v="TELECONTROL"/>
    <s v="D216"/>
    <s v="GS"/>
    <n v="57"/>
    <n v="2"/>
    <s v="CTLP"/>
    <s v="R3017"/>
    <s v="AGUAS CORDILLERA"/>
    <x v="0"/>
    <m/>
    <n v="1"/>
    <n v="0"/>
  </r>
  <r>
    <s v="DIST"/>
    <n v="72208011"/>
    <s v="CERRO 18 (1 Y 2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015"/>
    <s v="HUINGANAL 1"/>
    <s v="Planta Elevadora de Agua Potable Tipo B"/>
    <x v="15"/>
    <s v="TELECONTROL"/>
    <s v="D216"/>
    <s v="GS"/>
    <n v="57"/>
    <n v="2"/>
    <s v="CTLP"/>
    <s v="BNUP_AC_011"/>
    <s v="AGUAS CORDILLERA"/>
    <x v="0"/>
    <m/>
    <n v="1"/>
    <n v="0"/>
  </r>
  <r>
    <s v="DIST"/>
    <n v="72208026"/>
    <s v="QUINCHAMALI 2"/>
    <s v="Planta Elevadora de Agua Potable Tipo B"/>
    <x v="15"/>
    <s v="TELECONTROL"/>
    <s v="D215"/>
    <s v="GS"/>
    <n v="57"/>
    <n v="2"/>
    <s v="CTLP"/>
    <s v="R3007"/>
    <s v="AGUAS CORDILLERA"/>
    <x v="0"/>
    <m/>
    <n v="1"/>
    <n v="0"/>
  </r>
  <r>
    <s v="DIST"/>
    <n v="72208035"/>
    <s v="PARQUE DEL SOL III"/>
    <s v="Planta Elevadora de Agua Potable Tipo B"/>
    <x v="15"/>
    <s v="Telemedición"/>
    <s v="D212"/>
    <s v="GS"/>
    <n v="57"/>
    <n v="2"/>
    <s v="CTLP"/>
    <s v="R3081"/>
    <s v="AGUAS CORDILLERA"/>
    <x v="0"/>
    <m/>
    <n v="1"/>
    <n v="0"/>
  </r>
  <r>
    <s v="DIST"/>
    <n v="72208041"/>
    <s v="EL ZORRO"/>
    <s v="Planta Elevadora de Agua Potable Tipo B"/>
    <x v="15"/>
    <s v="CONTROL AUTOMATICO LOCAL"/>
    <s v="D211"/>
    <s v="GS"/>
    <n v="57"/>
    <n v="2"/>
    <s v="CTLP"/>
    <s v="R3034"/>
    <s v="AGUAS CORDILLERA"/>
    <x v="0"/>
    <m/>
    <n v="1"/>
    <n v="0"/>
  </r>
  <r>
    <s v="DIST"/>
    <n v="72208001"/>
    <s v="SAN LUIS"/>
    <s v="Planta Elevadora de Agua Potable Tipo B"/>
    <x v="15"/>
    <s v="Telemedición"/>
    <s v="D212"/>
    <s v="GS"/>
    <n v="57"/>
    <n v="2"/>
    <s v="CTLP"/>
    <s v="R3018"/>
    <s v="AGUAS CORDILLERA"/>
    <x v="0"/>
    <m/>
    <n v="1"/>
    <n v="0"/>
  </r>
  <r>
    <s v="DIST"/>
    <n v="72208010"/>
    <s v="LOMAS DE LA VILLA"/>
    <s v="Planta Elevadora de Agua Potable Tipo B"/>
    <x v="15"/>
    <s v="TELECONTROL"/>
    <s v="D217"/>
    <s v="GS"/>
    <n v="57"/>
    <n v="2"/>
    <s v="CTLP"/>
    <s v="R3016"/>
    <s v="AGUAS CORDILLERA"/>
    <x v="0"/>
    <m/>
    <n v="1"/>
    <n v="0"/>
  </r>
  <r>
    <s v="DIST"/>
    <n v="72208012"/>
    <s v="CERRO 18 (3 Y 4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205"/>
    <s v="EL MILICO 2"/>
    <s v="Planta Elevadora de Agua Potable Tipo B"/>
    <x v="15"/>
    <s v="TELECONTROL"/>
    <s v="D215"/>
    <s v="GS"/>
    <n v="57"/>
    <n v="2"/>
    <s v="CTLP"/>
    <s v="R3128"/>
    <s v="AGUAS CORDILLERA"/>
    <x v="0"/>
    <m/>
    <n v="1"/>
    <n v="0"/>
  </r>
  <r>
    <s v="DIST"/>
    <n v="72208016"/>
    <s v="HUINGANAL 2"/>
    <s v="Planta Elevadora de Agua Potable Tipo B"/>
    <x v="15"/>
    <s v="TELECONTROL"/>
    <s v="D215"/>
    <s v="GS"/>
    <n v="57"/>
    <n v="2"/>
    <s v="CTLP"/>
    <s v="R3047"/>
    <s v="AGUAS CORDILLERA"/>
    <x v="0"/>
    <m/>
    <n v="1"/>
    <n v="0"/>
  </r>
  <r>
    <s v="DIST"/>
    <n v="72208040"/>
    <s v="SAN ENRIQUE"/>
    <s v="Planta Elevadora de Agua Potable Tipo B"/>
    <x v="15"/>
    <s v="CONTROL AUTOMATICO LOCAL"/>
    <s v="D211"/>
    <s v="GS"/>
    <n v="57"/>
    <n v="2"/>
    <s v="CTLP"/>
    <s v="R3035"/>
    <s v="AGUAS CORDILLERA"/>
    <x v="0"/>
    <m/>
    <n v="1"/>
    <n v="0"/>
  </r>
  <r>
    <s v="DIST"/>
    <s v="Z21708"/>
    <s v="Nogales"/>
    <s v="Planta Elevadora de Agua Potable Tipo B"/>
    <x v="15"/>
    <s v="Telemedición"/>
    <s v="D212"/>
    <s v="GS"/>
    <n v="57"/>
    <n v="2"/>
    <s v="CTLP"/>
    <s v="Serv_AC_295"/>
    <s v="AGUAS CORDILLERA"/>
    <x v="0"/>
    <m/>
    <n v="1"/>
    <n v="0"/>
  </r>
  <r>
    <s v="DIST"/>
    <s v="Z21709"/>
    <s v="Lomas de La Dehesa"/>
    <s v="Planta Elevadora de Agua Potable Tipo B"/>
    <x v="15"/>
    <s v="Telemedición"/>
    <s v="D212"/>
    <s v="GS"/>
    <n v="57"/>
    <n v="2"/>
    <s v="CTLP"/>
    <s v="Serv_AC_114"/>
    <s v="AGUAS CORDILLERA"/>
    <x v="0"/>
    <m/>
    <n v="1"/>
    <n v="0"/>
  </r>
  <r>
    <s v="DIST"/>
    <s v="Z21710"/>
    <s v="Nido de Águila"/>
    <s v="Planta Elevadora de Agua Potable Tipo B"/>
    <x v="15"/>
    <s v="Telemedición"/>
    <s v="D212"/>
    <s v="GS"/>
    <n v="57"/>
    <n v="2"/>
    <s v="CTLP"/>
    <s v="R3046"/>
    <s v="AGUAS CORDILLERA"/>
    <x v="0"/>
    <m/>
    <n v="1"/>
    <n v="0"/>
  </r>
  <r>
    <s v="DIST"/>
    <s v="Z21701"/>
    <s v="Cerro Alvarado"/>
    <s v="Planta Elevadora de Agua Potable Tipo B"/>
    <x v="15"/>
    <s v="Telemedición"/>
    <s v="D212"/>
    <s v="GS"/>
    <n v="57"/>
    <n v="2"/>
    <s v="CTLP"/>
    <s v="REC2"/>
    <s v="AGUAS CORDILLERA"/>
    <x v="0"/>
    <m/>
    <n v="1"/>
    <n v="0"/>
  </r>
  <r>
    <s v="DIST"/>
    <s v="Z21702"/>
    <s v="Planta Nuevo La Dehesa"/>
    <s v="Planta Elevadora de Agua Potable Tipo B"/>
    <x v="15"/>
    <s v="Telemedición"/>
    <s v="D213"/>
    <s v="GS"/>
    <n v="57"/>
    <n v="2"/>
    <s v="CTLP"/>
    <s v="R3034"/>
    <s v="AGUAS CORDILLERA"/>
    <x v="0"/>
    <m/>
    <n v="1"/>
    <n v="0"/>
  </r>
  <r>
    <s v="DIST"/>
    <s v="Z21703"/>
    <s v="PEAP Lo Barnechea"/>
    <s v="Planta Elevadora de Agua Potable Tipo B"/>
    <x v="15"/>
    <s v="Telemedición"/>
    <s v="D212"/>
    <s v="GS"/>
    <n v="57"/>
    <n v="2"/>
    <s v="CTLP"/>
    <s v="REC3"/>
    <s v="AGUAS CORDILLERA"/>
    <x v="0"/>
    <m/>
    <n v="1"/>
    <n v="0"/>
  </r>
  <r>
    <s v="DIST"/>
    <s v="Z21711"/>
    <s v="QUINCHAMALÍ 3"/>
    <s v="Planta Elevadora de Agua Potable Tipo B"/>
    <x v="15"/>
    <s v="Telemedición"/>
    <s v="D212"/>
    <s v="GS"/>
    <n v="57"/>
    <n v="2"/>
    <s v="CTLP"/>
    <s v="BNUP_AC_009"/>
    <s v="AGUAS CORDILLERA"/>
    <x v="0"/>
    <m/>
    <n v="1"/>
    <n v="0"/>
  </r>
  <r>
    <s v="DIST"/>
    <s v="Z21712"/>
    <s v="Puerta de Hierro"/>
    <s v="Planta Elevadora de Agua Potable Tipo B"/>
    <x v="15"/>
    <s v="TELECONTROL"/>
    <s v="D215"/>
    <s v="GS"/>
    <n v="57"/>
    <n v="2"/>
    <s v="CTLP"/>
    <s v="R3124"/>
    <s v="AGUAS CORDILLERA"/>
    <x v="0"/>
    <m/>
    <n v="1"/>
    <n v="0"/>
  </r>
  <r>
    <s v="PROD"/>
    <n v="72122026"/>
    <s v="2151-TABANCURA2"/>
    <s v="Planta Elevadora de Agua Potable Tipo C"/>
    <x v="16"/>
    <s v="CONTROL AUTOMATICO LOCAL"/>
    <s v="P60"/>
    <s v="GS"/>
    <n v="57"/>
    <n v="1"/>
    <s v="CTLP"/>
    <s v="R3116"/>
    <s v="AGUAS CORDILLERA"/>
    <x v="0"/>
    <m/>
    <n v="1"/>
    <n v="0"/>
  </r>
  <r>
    <s v="PROD"/>
    <n v="72122022"/>
    <s v="2138-SAN ANTONIO -16"/>
    <s v="Planta Elevadora de Agua Potable Tipo C"/>
    <x v="16"/>
    <s v="Telemedición"/>
    <s v="P65"/>
    <s v="GS"/>
    <n v="57"/>
    <n v="1"/>
    <s v="CTLP"/>
    <s v="R3085"/>
    <s v="AGUAS CORDILLERA"/>
    <x v="0"/>
    <m/>
    <n v="1"/>
    <n v="0"/>
  </r>
  <r>
    <s v="PROD"/>
    <n v="72122016"/>
    <s v="2127-RAUL LABBE-3"/>
    <s v="Planta Elevadora de Agua Potable Tipo C"/>
    <x v="16"/>
    <s v="TELECONTROL"/>
    <s v="P69"/>
    <s v="GS"/>
    <n v="57"/>
    <n v="1"/>
    <s v="CTLP"/>
    <s v="R3074"/>
    <s v="AGUAS CORDILLERA"/>
    <x v="0"/>
    <m/>
    <n v="1"/>
    <n v="0"/>
  </r>
  <r>
    <s v="PROD"/>
    <n v="72122030"/>
    <s v="2117-VESPUCIO RIESCO"/>
    <s v="Planta Elevadora de Agua Potable Tipo C"/>
    <x v="16"/>
    <s v="Telemedición"/>
    <s v="P64"/>
    <s v="GS"/>
    <n v="57"/>
    <n v="1"/>
    <s v="CTLP"/>
    <s v="R3028"/>
    <s v="AGUAS CORDILLERA"/>
    <x v="0"/>
    <m/>
    <n v="1"/>
    <n v="0"/>
  </r>
  <r>
    <s v="PROD"/>
    <n v="72122017"/>
    <s v="2136-RAUL LABBE-4"/>
    <s v="Planta Elevadora de Agua Potable Tipo C"/>
    <x v="16"/>
    <s v="TELECONTROL"/>
    <s v="P68"/>
    <s v="GS"/>
    <n v="57"/>
    <n v="1"/>
    <s v="CTLP"/>
    <s v="R3074"/>
    <s v="AGUAS CORDILLERA"/>
    <x v="0"/>
    <m/>
    <n v="1"/>
    <n v="0"/>
  </r>
  <r>
    <s v="PROD"/>
    <n v="72122015"/>
    <s v="2135-PUENTE NUEVO -3"/>
    <s v="Planta Elevadora de Agua Potable Tipo C"/>
    <x v="16"/>
    <s v="TELECONTROL"/>
    <s v="P69"/>
    <s v="GS"/>
    <n v="57"/>
    <n v="1"/>
    <s v="CTLP"/>
    <s v="R3073"/>
    <s v="AGUAS CORDILLERA"/>
    <x v="0"/>
    <m/>
    <n v="1"/>
    <n v="0"/>
  </r>
  <r>
    <s v="PROD"/>
    <n v="72122013"/>
    <s v="2147-PREDECANTADORES -10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32"/>
    <s v="2152-VITACURA -1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08"/>
    <s v="2126-LO GALLO -3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03"/>
    <s v="2141-BARNECHEA5"/>
    <s v="Planta Elevadora de Agua Potable Tipo C"/>
    <x v="16"/>
    <s v="TELECONTROL"/>
    <s v="P69"/>
    <s v="GS"/>
    <n v="57"/>
    <n v="1"/>
    <s v="CTLP"/>
    <s v="R3053"/>
    <s v="AGUAS CORDILLERA"/>
    <x v="0"/>
    <m/>
    <n v="1"/>
    <n v="0"/>
  </r>
  <r>
    <s v="PROD"/>
    <n v="72122038"/>
    <s v="2155-VITACURA -2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36"/>
    <s v="2160-PUENTE SAN ANTONIO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35"/>
    <s v="2159-PREDECANTADORES -12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11"/>
    <s v="2146-LO MATTA8"/>
    <s v="Planta Elevadora de Agua Potable Tipo C"/>
    <x v="16"/>
    <s v="CONTROL AUTOMATICO LOCAL"/>
    <s v="P60"/>
    <s v="GS"/>
    <n v="57"/>
    <n v="1"/>
    <s v="CTLP"/>
    <s v="R3104"/>
    <s v="AGUAS CORDILLERA"/>
    <x v="0"/>
    <m/>
    <n v="1"/>
    <n v="0"/>
  </r>
  <r>
    <s v="PROD"/>
    <n v="72122034"/>
    <s v="2158-LO GALLO -5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29"/>
    <s v="2120-VESPUCIO HUALTATAS"/>
    <s v="Planta Elevadora de Agua Potable Tipo C"/>
    <x v="16"/>
    <s v="Telemedición"/>
    <s v="P65"/>
    <s v="GS"/>
    <n v="57"/>
    <n v="1"/>
    <s v="CTLP"/>
    <s v="R3119"/>
    <s v="AGUAS CORDILLERA"/>
    <x v="0"/>
    <m/>
    <n v="1"/>
    <n v="0"/>
  </r>
  <r>
    <s v="PROD"/>
    <n v="72122021"/>
    <s v="2130-SAN ANTONIO -14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06"/>
    <s v="2157-LAS HUALTATAS -7"/>
    <s v="Planta Elevadora de Agua Potable Tipo C"/>
    <x v="16"/>
    <s v="CONTROL AUTOMATICO LOCAL"/>
    <s v="P59"/>
    <s v="GS"/>
    <n v="57"/>
    <n v="1"/>
    <s v="CTLP"/>
    <s v="R3084"/>
    <s v="AGUAS CORDILLERA"/>
    <x v="0"/>
    <m/>
    <n v="1"/>
    <n v="0"/>
  </r>
  <r>
    <s v="PROD"/>
    <n v="72122002"/>
    <s v="2132-BARNECHEA4"/>
    <s v="Planta Elevadora de Agua Potable Tipo C"/>
    <x v="16"/>
    <s v="TELECONTROL"/>
    <s v="P69"/>
    <s v="GS"/>
    <n v="57"/>
    <n v="1"/>
    <s v="CTLP"/>
    <s v="R3052"/>
    <s v="AGUAS CORDILLERA"/>
    <x v="0"/>
    <m/>
    <n v="1"/>
    <n v="0"/>
  </r>
  <r>
    <s v="PROD"/>
    <n v="72122010"/>
    <s v="2145-LO MATTA7"/>
    <s v="Planta Elevadora de Agua Potable Tipo C"/>
    <x v="16"/>
    <s v="CONTROL AUTOMATICO LOCAL"/>
    <s v="P60"/>
    <s v="GS"/>
    <n v="57"/>
    <n v="1"/>
    <s v="CTLP"/>
    <s v="R3103"/>
    <s v="AGUAS CORDILLERA"/>
    <x v="0"/>
    <m/>
    <n v="1"/>
    <n v="0"/>
  </r>
  <r>
    <s v="PROD"/>
    <n v="72122009"/>
    <s v="2144-LO GALLO -4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1043"/>
    <s v="2161-SAN ANTONIO -19"/>
    <s v="Planta Elevadora de Agua Potable Tipo C"/>
    <x v="16"/>
    <s v="CONTROL AUTOMATICO LOCAL"/>
    <s v="P61"/>
    <s v="GS"/>
    <n v="57"/>
    <n v="1"/>
    <s v="CTLP"/>
    <s v="R3085"/>
    <s v="AGUAS CORDILLERA"/>
    <x v="0"/>
    <m/>
    <n v="1"/>
    <n v="0"/>
  </r>
  <r>
    <s v="PROD"/>
    <n v="72122031"/>
    <s v="2154-VILLA LOS ESTANQUES"/>
    <s v="Planta Elevadora de Agua Potable Tipo C"/>
    <x v="16"/>
    <s v="CONTROL AUTOMATICO LOCAL"/>
    <s v="P61"/>
    <s v="GS"/>
    <n v="57"/>
    <n v="1"/>
    <s v="CTLP"/>
    <s v="R3121"/>
    <s v="AGUAS CORDILLERA"/>
    <x v="0"/>
    <m/>
    <n v="1"/>
    <n v="0"/>
  </r>
  <r>
    <s v="PROD"/>
    <n v="72122028"/>
    <s v="2116-VESPUCIO ESPOZ"/>
    <s v="Planta Elevadora de Agua Potable Tipo C"/>
    <x v="16"/>
    <s v="Telemedición"/>
    <s v="P65"/>
    <s v="GS"/>
    <n v="57"/>
    <n v="1"/>
    <s v="CTLP"/>
    <s v="R3118"/>
    <s v="AGUAS CORDILLERA"/>
    <x v="0"/>
    <m/>
    <n v="1"/>
    <n v="0"/>
  </r>
  <r>
    <s v="PROD"/>
    <n v="72122014"/>
    <s v="2148-PREDECANTADORES -11"/>
    <s v="Planta Elevadora de Agua Potable Tipo C"/>
    <x v="16"/>
    <s v="CONTROL AUTOMATICO LOCAL"/>
    <s v="P62"/>
    <s v="GS"/>
    <n v="57"/>
    <n v="1"/>
    <s v="CTLP"/>
    <s v="R3120"/>
    <s v="AGUAS CORDILLERA"/>
    <x v="0"/>
    <m/>
    <n v="1"/>
    <n v="0"/>
  </r>
  <r>
    <s v="REC"/>
    <n v="72311003"/>
    <s v="PEAS LAS LOMAS DE LO BARNECHEA"/>
    <s v="Plantas Elevadoras de Aguas Servidas"/>
    <x v="17"/>
    <s v="Telemedición"/>
    <s v="R9"/>
    <s v="GS"/>
    <n v="57"/>
    <n v="3"/>
    <s v="CTLP"/>
    <s v="Serv_2505"/>
    <s v="AGUAS CORDILLERA"/>
    <x v="0"/>
    <m/>
    <n v="1"/>
    <n v="0"/>
  </r>
  <r>
    <s v="REC"/>
    <n v="73311001"/>
    <s v="PEAS ATALAYA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REC"/>
    <n v="72311001"/>
    <s v="PEAS REMANSO DE LA VILLA"/>
    <s v="Plantas Elevadoras de Aguas Servidas"/>
    <x v="17"/>
    <s v="Telemedición"/>
    <s v="R9"/>
    <s v="GS"/>
    <n v="57"/>
    <n v="3"/>
    <s v="CTLP"/>
    <s v="R3040"/>
    <s v="AGUAS CORDILLERA"/>
    <x v="0"/>
    <m/>
    <n v="1"/>
    <n v="0"/>
  </r>
  <r>
    <s v="REC"/>
    <n v="72311002"/>
    <s v="PEAS LA HERMITA DE SAN ANTONIO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PROD"/>
    <n v="72105005"/>
    <s v="PLANTA SAN ENRIQUE"/>
    <s v="Planta de Tratamiento Agua Potable Convencional"/>
    <x v="18"/>
    <s v="Telemedición"/>
    <s v="P212"/>
    <s v="GS"/>
    <n v="57"/>
    <n v="1"/>
    <s v="CTLP"/>
    <s v="R3035"/>
    <s v="AGUAS CORDILLERA"/>
    <x v="0"/>
    <m/>
    <n v="1"/>
    <n v="501"/>
  </r>
  <r>
    <s v="PROD"/>
    <n v="72105001"/>
    <s v="PLANTA ARRAYAN"/>
    <s v="Planta de Tratamiento Agua Potable Convencional"/>
    <x v="18"/>
    <s v="Telemedición"/>
    <s v="P224"/>
    <s v="GS"/>
    <n v="57"/>
    <n v="1"/>
    <s v="CTLP"/>
    <s v="R3033"/>
    <s v="AGUAS CORDILLERA"/>
    <x v="0"/>
    <m/>
    <n v="1"/>
    <n v="501"/>
  </r>
  <r>
    <s v="PROD"/>
    <n v="72105004"/>
    <s v="PLANTA PADRE HURTADO"/>
    <s v="Planta de Tratamiento Agua Potable Convencional"/>
    <x v="18"/>
    <s v="Telemedición"/>
    <s v="P213"/>
    <s v="GS"/>
    <n v="57"/>
    <n v="1"/>
    <s v="CTLP"/>
    <s v="R3019"/>
    <s v="AGUAS CORDILLERA"/>
    <x v="0"/>
    <m/>
    <n v="1"/>
    <n v="501"/>
  </r>
  <r>
    <s v="PROD"/>
    <n v="72105003"/>
    <s v="PLANTA DE TRATAMIENTO LO GALLO"/>
    <s v="Planta de Tratamiento Agua Potable Compacta"/>
    <x v="19"/>
    <s v="Telemedición"/>
    <s v="P225"/>
    <s v="GS"/>
    <n v="57"/>
    <n v="1"/>
    <s v="CTLP"/>
    <s v="R3088"/>
    <s v="AGUAS CORDILLERA"/>
    <x v="0"/>
    <m/>
    <n v="1"/>
    <n v="501"/>
  </r>
  <r>
    <s v="PROD"/>
    <n v="57105007"/>
    <s v="PLANTA SAN ANTONIO As"/>
    <s v="Planta de Tratamiento Agua Potable Compacta"/>
    <x v="19"/>
    <s v="TELECONTROL"/>
    <s v="P144"/>
    <s v="GS"/>
    <n v="57"/>
    <n v="1"/>
    <s v="CTLP"/>
    <s v="R3085"/>
    <s v="AGUAS CORDILLERA"/>
    <x v="0"/>
    <m/>
    <n v="1"/>
    <n v="501"/>
  </r>
  <r>
    <s v="DIST"/>
    <s v="Z2080102"/>
    <s v="Red Mayor AP D=160 mm CTLP AGUAS CORDILLERA"/>
    <s v="Red de Distribución"/>
    <x v="20"/>
    <n v="0"/>
    <s v="D36"/>
    <s v="GS"/>
    <n v="57"/>
    <n v="2"/>
    <s v="CTLP"/>
    <n v="0"/>
    <s v="AGUAS CORDILLERA"/>
    <x v="0"/>
    <m/>
    <n v="37435.840668542885"/>
    <n v="801"/>
  </r>
  <r>
    <s v="DIST"/>
    <s v="Z2080103"/>
    <s v="Red Mayor AP D=200 mm CTLP AGUAS CORDILLERA"/>
    <s v="Red de Distribución"/>
    <x v="20"/>
    <n v="0"/>
    <s v="D36"/>
    <s v="GS"/>
    <n v="57"/>
    <n v="2"/>
    <s v="CTLP"/>
    <n v="0"/>
    <s v="AGUAS CORDILLERA"/>
    <x v="0"/>
    <m/>
    <n v="23311.619184460291"/>
    <n v="801"/>
  </r>
  <r>
    <s v="DIST"/>
    <s v="Z2080104"/>
    <s v="Red Mayor AP D=250 mm CTLP AGUAS CORDILLERA"/>
    <s v="Red de Distribución"/>
    <x v="20"/>
    <n v="0"/>
    <s v="D36"/>
    <s v="GS"/>
    <n v="57"/>
    <n v="2"/>
    <s v="CTLP"/>
    <n v="0"/>
    <s v="AGUAS CORDILLERA"/>
    <x v="0"/>
    <m/>
    <n v="31750.37301551261"/>
    <n v="801"/>
  </r>
  <r>
    <s v="DIST"/>
    <s v="Z2080105"/>
    <s v="Red Mayor AP D=300 mm CTLP AGUAS CORDILLERA"/>
    <s v="Red de Distribución"/>
    <x v="20"/>
    <n v="0"/>
    <s v="D36"/>
    <s v="GS"/>
    <n v="57"/>
    <n v="2"/>
    <s v="CTLP"/>
    <n v="0"/>
    <s v="AGUAS CORDILLERA"/>
    <x v="0"/>
    <m/>
    <n v="28361.192458312533"/>
    <n v="801"/>
  </r>
  <r>
    <s v="DIST"/>
    <s v="Z2080106"/>
    <s v="Red Mayor AP D=350 mm CTLP AGUAS CORDILLERA"/>
    <s v="Red de Distribución"/>
    <x v="20"/>
    <n v="0"/>
    <s v="D34"/>
    <s v="GS"/>
    <n v="57"/>
    <n v="2"/>
    <s v="CTLP"/>
    <n v="0"/>
    <s v="AGUAS CORDILLERA"/>
    <x v="0"/>
    <m/>
    <n v="6283.4159319290911"/>
    <n v="801"/>
  </r>
  <r>
    <s v="DIST"/>
    <s v="Z2080107"/>
    <s v="Red Mayor AP D=400 mm CTLP AGUAS CORDILLERA"/>
    <s v="Red de Distribución"/>
    <x v="20"/>
    <n v="0"/>
    <s v="D34"/>
    <s v="GS"/>
    <n v="57"/>
    <n v="2"/>
    <s v="CTLP"/>
    <n v="0"/>
    <s v="AGUAS CORDILLERA"/>
    <x v="0"/>
    <m/>
    <n v="21836.318637501186"/>
    <n v="801"/>
  </r>
  <r>
    <s v="DIST"/>
    <s v="Z2080108"/>
    <s v="Red Mayor AP D=450 mm CTLP AGUAS CORDILLERA"/>
    <s v="Red de Distribución"/>
    <x v="20"/>
    <n v="0"/>
    <s v="D34"/>
    <s v="GS"/>
    <n v="57"/>
    <n v="2"/>
    <s v="CTLP"/>
    <n v="0"/>
    <s v="AGUAS CORDILLERA"/>
    <x v="0"/>
    <m/>
    <n v="4306.7782563320261"/>
    <n v="801"/>
  </r>
  <r>
    <s v="DIST"/>
    <s v="Z2080109"/>
    <s v="Red Mayor AP D=500 mm CTLP AGUAS CORDILLERA"/>
    <s v="Red de Distribución"/>
    <x v="20"/>
    <n v="0"/>
    <s v="D34"/>
    <s v="GS"/>
    <n v="57"/>
    <n v="2"/>
    <s v="CTLP"/>
    <n v="0"/>
    <s v="AGUAS CORDILLERA"/>
    <x v="0"/>
    <m/>
    <n v="5225.484709839091"/>
    <n v="801"/>
  </r>
  <r>
    <s v="DIST"/>
    <s v="Z2080110"/>
    <s v="Red Mayor AP D=550 mm CTLP AGUAS CORDILLERA"/>
    <s v="Red de Distribución"/>
    <x v="20"/>
    <n v="0"/>
    <s v="D34"/>
    <s v="GS"/>
    <n v="57"/>
    <n v="2"/>
    <s v="CTLP"/>
    <n v="0"/>
    <s v="AGUAS CORDILLERA"/>
    <x v="0"/>
    <m/>
    <n v="1296.9861124639708"/>
    <n v="801"/>
  </r>
  <r>
    <s v="DIST"/>
    <s v="Z2080111"/>
    <s v="Red Mayor AP D=600 mm CTLP AGUAS CORDILLERA"/>
    <s v="Red de Distribución"/>
    <x v="20"/>
    <n v="0"/>
    <s v="D34"/>
    <s v="GS"/>
    <n v="57"/>
    <n v="2"/>
    <s v="CTLP"/>
    <n v="0"/>
    <s v="AGUAS CORDILLERA"/>
    <x v="0"/>
    <m/>
    <n v="1992.5049528730985"/>
    <n v="801"/>
  </r>
  <r>
    <s v="DIST"/>
    <s v="Z2080112"/>
    <s v="Red Mayor AP D=700 mm CTLP AGUAS CORDILLERA"/>
    <s v="Red de Distribución"/>
    <x v="20"/>
    <n v="0"/>
    <s v="D34"/>
    <s v="GS"/>
    <n v="57"/>
    <n v="2"/>
    <s v="CTLP"/>
    <n v="0"/>
    <s v="AGUAS CORDILLERA"/>
    <x v="0"/>
    <m/>
    <n v="167.94217159227904"/>
    <n v="801"/>
  </r>
  <r>
    <s v="DIST"/>
    <s v="Z2080113"/>
    <s v="Red Mayor AP D=800 mm CTLP AGUAS CORDILLERA"/>
    <s v="Red de Distribución"/>
    <x v="20"/>
    <n v="0"/>
    <s v="D34"/>
    <s v="GS"/>
    <n v="57"/>
    <n v="2"/>
    <s v="CTLP"/>
    <n v="0"/>
    <s v="AGUAS CORDILLERA"/>
    <x v="0"/>
    <m/>
    <n v="1498.1905142883065"/>
    <n v="801"/>
  </r>
  <r>
    <s v="DIST"/>
    <s v="Z2080114"/>
    <s v="Red Mayor AP D=160 mm CTLP VILLA LOS DOMÍNICOS"/>
    <s v="Red de Distribución"/>
    <x v="20"/>
    <n v="0"/>
    <s v="D36"/>
    <s v="GS"/>
    <n v="57"/>
    <n v="2"/>
    <s v="CTLP"/>
    <n v="0"/>
    <s v="AGUAS CORDILLERA"/>
    <x v="0"/>
    <m/>
    <n v="8707.451952557969"/>
    <n v="801"/>
  </r>
  <r>
    <s v="DIST"/>
    <s v="Z2080115"/>
    <s v="Red Mayor AP D=180 mm CTLP VILLA LOS DOMÍNICOS"/>
    <s v="Red de Distribución"/>
    <x v="20"/>
    <n v="0"/>
    <s v="D36"/>
    <s v="GS"/>
    <n v="57"/>
    <n v="2"/>
    <s v="CTLP"/>
    <n v="0"/>
    <s v="AGUAS CORDILLERA"/>
    <x v="0"/>
    <m/>
    <n v="1233.8196275911068"/>
    <n v="801"/>
  </r>
  <r>
    <s v="DIST"/>
    <s v="Z2080116"/>
    <s v="Red Mayor AP D=200 mm CTLP VILLA LOS DOMÍNICOS"/>
    <s v="Red de Distribución"/>
    <x v="20"/>
    <n v="0"/>
    <s v="D36"/>
    <s v="GS"/>
    <n v="57"/>
    <n v="2"/>
    <s v="CTLP"/>
    <n v="0"/>
    <s v="AGUAS CORDILLERA"/>
    <x v="0"/>
    <m/>
    <n v="5790.3982460024781"/>
    <n v="801"/>
  </r>
  <r>
    <s v="DIST"/>
    <s v="Z2080117"/>
    <s v="Red Mayor AP D=250 mm CTLP VILLA LOS DOMÍNICOS"/>
    <s v="Red de Distribución"/>
    <x v="20"/>
    <n v="0"/>
    <s v="D36"/>
    <s v="GS"/>
    <n v="57"/>
    <n v="2"/>
    <s v="CTLP"/>
    <n v="0"/>
    <s v="AGUAS CORDILLERA"/>
    <x v="0"/>
    <m/>
    <n v="4298.979959641174"/>
    <n v="801"/>
  </r>
  <r>
    <s v="DIST"/>
    <s v="Z2080118"/>
    <s v="Red Mayor AP D=300 mm CTLP VILLA LOS DOMÍNICOS"/>
    <s v="Red de Distribución"/>
    <x v="20"/>
    <n v="0"/>
    <s v="D36"/>
    <s v="GS"/>
    <n v="57"/>
    <n v="2"/>
    <s v="CTLP"/>
    <n v="0"/>
    <s v="AGUAS CORDILLERA"/>
    <x v="0"/>
    <m/>
    <n v="921.40304707825908"/>
    <n v="801"/>
  </r>
  <r>
    <s v="DIST"/>
    <s v="Z2080119"/>
    <s v="Red Mayor AP D=350 mm CTLP VILLA LOS DOMÍNICOS"/>
    <s v="Red de Distribución"/>
    <x v="20"/>
    <n v="0"/>
    <s v="D34"/>
    <s v="GS"/>
    <n v="57"/>
    <n v="2"/>
    <s v="CTLP"/>
    <n v="0"/>
    <s v="AGUAS CORDILLERA"/>
    <x v="0"/>
    <m/>
    <n v="1.3905675457671571"/>
    <n v="801"/>
  </r>
  <r>
    <s v="DIST"/>
    <s v="Z2080120"/>
    <s v="Red Mayor AP D=400 mm CTLP VILLA LOS DOMÍNICOS"/>
    <s v="Red de Distribución"/>
    <x v="20"/>
    <n v="0"/>
    <s v="D34"/>
    <s v="GS"/>
    <n v="57"/>
    <n v="2"/>
    <s v="CTLP"/>
    <n v="0"/>
    <s v="AGUAS CORDILLERA"/>
    <x v="0"/>
    <m/>
    <n v="299.64420266564542"/>
    <n v="801"/>
  </r>
  <r>
    <s v="DIST"/>
    <s v="Z2080121"/>
    <s v="Red Mayor AP D=500 mm CTLP VILLA LOS DOMÍNICOS"/>
    <s v="Red de Distribución"/>
    <x v="20"/>
    <n v="0"/>
    <s v="D34"/>
    <s v="GS"/>
    <n v="57"/>
    <n v="2"/>
    <s v="CTLP"/>
    <n v="0"/>
    <s v="AGUAS CORDILLERA"/>
    <x v="0"/>
    <m/>
    <n v="4.4224049637195622"/>
    <n v="801"/>
  </r>
  <r>
    <s v="DIST"/>
    <s v="Z2080201"/>
    <s v="Red Menor AP D=90 mm CTLP AGUAS CORDILLERA"/>
    <s v="Red de Distribución"/>
    <x v="21"/>
    <n v="0"/>
    <s v="D36"/>
    <s v="GS"/>
    <n v="57"/>
    <n v="2"/>
    <s v="CTLP"/>
    <n v="0"/>
    <s v="AGUAS CORDILLERA"/>
    <x v="0"/>
    <m/>
    <n v="1910.0008640810702"/>
    <n v="801"/>
  </r>
  <r>
    <s v="DIST"/>
    <s v="Z2080202"/>
    <s v="Red Menor AP D=100 mm CTLP AGUAS CORDILLERA"/>
    <s v="Red de Distribución"/>
    <x v="21"/>
    <n v="0"/>
    <s v="D36"/>
    <s v="GS"/>
    <n v="57"/>
    <n v="2"/>
    <s v="CTLP"/>
    <n v="0"/>
    <s v="AGUAS CORDILLERA"/>
    <x v="0"/>
    <m/>
    <n v="436775.25040280283"/>
    <n v="801"/>
  </r>
  <r>
    <s v="DIST"/>
    <s v="Z2080203"/>
    <s v="Red Menor AP D=125 mm CTLP AGUAS CORDILLERA"/>
    <s v="Red de Distribución"/>
    <x v="21"/>
    <n v="0"/>
    <s v="D36"/>
    <s v="GS"/>
    <n v="57"/>
    <n v="2"/>
    <s v="CTLP"/>
    <n v="0"/>
    <s v="AGUAS CORDILLERA"/>
    <x v="0"/>
    <m/>
    <n v="9186.8925568090599"/>
    <n v="801"/>
  </r>
  <r>
    <s v="DIST"/>
    <s v="Z2080204"/>
    <s v="Red Menor AP D=140 mm CTLP AGUAS CORDILLERA"/>
    <s v="Red de Distribución"/>
    <x v="21"/>
    <n v="0"/>
    <s v="D36"/>
    <s v="GS"/>
    <n v="57"/>
    <n v="2"/>
    <s v="CTLP"/>
    <n v="0"/>
    <s v="AGUAS CORDILLERA"/>
    <x v="0"/>
    <m/>
    <n v="159664.80614539003"/>
    <n v="801"/>
  </r>
  <r>
    <s v="DIST"/>
    <s v="Z2080205"/>
    <s v="Red Menor AP D=160 mm CTLP AGUAS CORDILLERA"/>
    <s v="Red de Distribución"/>
    <x v="21"/>
    <n v="0"/>
    <s v="D36"/>
    <s v="GS"/>
    <n v="57"/>
    <n v="2"/>
    <s v="CTLP"/>
    <n v="0"/>
    <s v="AGUAS CORDILLERA"/>
    <x v="0"/>
    <m/>
    <n v="89415.912444586167"/>
    <n v="801"/>
  </r>
  <r>
    <s v="DIST"/>
    <s v="Z2080206"/>
    <s v="Red Menor AP D=180 mm CTLP AGUAS CORDILLERA"/>
    <s v="Red de Distribución"/>
    <x v="21"/>
    <n v="0"/>
    <s v="D36"/>
    <s v="GS"/>
    <n v="57"/>
    <n v="2"/>
    <s v="CTLP"/>
    <n v="0"/>
    <s v="AGUAS CORDILLERA"/>
    <x v="0"/>
    <m/>
    <n v="1360.3445136126197"/>
    <n v="801"/>
  </r>
  <r>
    <s v="DIST"/>
    <s v="Z2080207"/>
    <s v="Red Menor AP D=200 mm CTLP AGUAS CORDILLERA"/>
    <s v="Red de Distribución"/>
    <x v="21"/>
    <n v="0"/>
    <s v="D36"/>
    <s v="GS"/>
    <n v="57"/>
    <n v="2"/>
    <s v="CTLP"/>
    <n v="0"/>
    <s v="AGUAS CORDILLERA"/>
    <x v="0"/>
    <m/>
    <n v="76268.380747568532"/>
    <n v="801"/>
  </r>
  <r>
    <s v="DIST"/>
    <s v="Z2080208"/>
    <s v="Red Menor AP D=250 mm CTLP AGUAS CORDILLERA"/>
    <s v="Red de Distribución"/>
    <x v="21"/>
    <n v="0"/>
    <s v="D36"/>
    <s v="GS"/>
    <n v="57"/>
    <n v="2"/>
    <s v="CTLP"/>
    <n v="0"/>
    <s v="AGUAS CORDILLERA"/>
    <x v="0"/>
    <m/>
    <n v="7896.0474128823844"/>
    <n v="801"/>
  </r>
  <r>
    <s v="DIST"/>
    <s v="Z2080209"/>
    <s v="Red Menor AP D=90 mm CTLP VILLA LOS DOMÍNICOS"/>
    <s v="Red de Distribución"/>
    <x v="21"/>
    <n v="0"/>
    <s v="D36"/>
    <s v="GS"/>
    <n v="57"/>
    <n v="2"/>
    <s v="CTLP"/>
    <n v="0"/>
    <s v="AGUAS CORDILLERA"/>
    <x v="0"/>
    <m/>
    <n v="239.08789558683864"/>
    <n v="801"/>
  </r>
  <r>
    <s v="DIST"/>
    <s v="Z2080210"/>
    <s v="Red Menor AP D=100 mm CTLP VILLA LOS DOMÍNICOS"/>
    <s v="Red de Distribución"/>
    <x v="21"/>
    <n v="0"/>
    <s v="D36"/>
    <s v="GS"/>
    <n v="57"/>
    <n v="2"/>
    <s v="CTLP"/>
    <n v="0"/>
    <s v="AGUAS CORDILLERA"/>
    <x v="0"/>
    <m/>
    <n v="18714.802065971377"/>
    <n v="801"/>
  </r>
  <r>
    <s v="DIST"/>
    <s v="Z2080211"/>
    <s v="Red Menor AP D=125 mm CTLP VILLA LOS DOMÍNICOS"/>
    <s v="Red de Distribución"/>
    <x v="21"/>
    <n v="0"/>
    <s v="D36"/>
    <s v="GS"/>
    <n v="57"/>
    <n v="2"/>
    <s v="CTLP"/>
    <n v="0"/>
    <s v="AGUAS CORDILLERA"/>
    <x v="0"/>
    <m/>
    <n v="4244.451214805069"/>
    <n v="801"/>
  </r>
  <r>
    <s v="DIST"/>
    <s v="Z2080212"/>
    <s v="Red Menor AP D=140 mm CTLP VILLA LOS DOMÍNICOS"/>
    <s v="Red de Distribución"/>
    <x v="21"/>
    <n v="0"/>
    <s v="D36"/>
    <s v="GS"/>
    <n v="57"/>
    <n v="2"/>
    <s v="CTLP"/>
    <n v="0"/>
    <s v="AGUAS CORDILLERA"/>
    <x v="0"/>
    <m/>
    <n v="8763.9586251116598"/>
    <n v="801"/>
  </r>
  <r>
    <s v="REC"/>
    <s v="Z2090101"/>
    <s v="Red Mayor AS D=200 mm CTLP AGUAS CORDILLERA"/>
    <s v="Red de Recolección"/>
    <x v="22"/>
    <n v="0"/>
    <s v="R3"/>
    <s v="GS"/>
    <n v="57"/>
    <n v="3"/>
    <s v="CTLP"/>
    <n v="0"/>
    <s v="AGUAS CORDILLERA"/>
    <x v="0"/>
    <m/>
    <n v="2889.2"/>
    <n v="0"/>
  </r>
  <r>
    <s v="REC"/>
    <s v="Z2090102"/>
    <s v="Red Mayor AS D=250 mm CTLP AGUAS CORDILLERA"/>
    <s v="Red de Recolección"/>
    <x v="22"/>
    <n v="0"/>
    <s v="R3"/>
    <s v="GS"/>
    <n v="57"/>
    <n v="3"/>
    <s v="CTLP"/>
    <n v="0"/>
    <s v="AGUAS CORDILLERA"/>
    <x v="0"/>
    <m/>
    <n v="17963.393203018222"/>
    <n v="0"/>
  </r>
  <r>
    <s v="REC"/>
    <s v="Z2090103"/>
    <s v="Red Mayor AS D=300 mm CTLP AGUAS CORDILLERA"/>
    <s v="Red de Recolección"/>
    <x v="22"/>
    <n v="0"/>
    <s v="R3"/>
    <s v="GS"/>
    <n v="57"/>
    <n v="3"/>
    <s v="CTLP"/>
    <n v="0"/>
    <s v="AGUAS CORDILLERA"/>
    <x v="0"/>
    <m/>
    <n v="14028.579999999998"/>
    <n v="0"/>
  </r>
  <r>
    <s v="REC"/>
    <s v="Z2090104"/>
    <s v="Red Mayor AS D=350 mm CTLP AGUAS CORDILLERA"/>
    <s v="Red de Recolección"/>
    <x v="22"/>
    <n v="0"/>
    <s v="R3"/>
    <s v="GS"/>
    <n v="57"/>
    <n v="3"/>
    <s v="CTLP"/>
    <n v="0"/>
    <s v="AGUAS CORDILLERA"/>
    <x v="0"/>
    <m/>
    <n v="11586.809772074001"/>
    <n v="0"/>
  </r>
  <r>
    <s v="REC"/>
    <s v="Z2090105"/>
    <s v="Red Mayor AS D=400 mm CTLP AGUAS CORDILLERA"/>
    <s v="Red de Recolección"/>
    <x v="22"/>
    <n v="0"/>
    <s v="R3"/>
    <s v="GS"/>
    <n v="57"/>
    <n v="3"/>
    <s v="CTLP"/>
    <n v="0"/>
    <s v="AGUAS CORDILLERA"/>
    <x v="0"/>
    <m/>
    <n v="12922.589999999998"/>
    <n v="0"/>
  </r>
  <r>
    <s v="REC"/>
    <s v="Z2090106"/>
    <s v="Red Mayor AS D=450 mm CTLP AGUAS CORDILLERA"/>
    <s v="Red de Recolección"/>
    <x v="22"/>
    <n v="0"/>
    <s v="R3"/>
    <s v="GS"/>
    <n v="57"/>
    <n v="3"/>
    <s v="CTLP"/>
    <n v="0"/>
    <s v="AGUAS CORDILLERA"/>
    <x v="0"/>
    <m/>
    <n v="1594.7099999999998"/>
    <n v="0"/>
  </r>
  <r>
    <s v="REC"/>
    <s v="Z2090107"/>
    <s v="Red Mayor AS D=500 mm CTLP AGUAS CORDILLERA"/>
    <s v="Red de Recolección"/>
    <x v="22"/>
    <n v="0"/>
    <s v="R3"/>
    <s v="GS"/>
    <n v="57"/>
    <n v="3"/>
    <s v="CTLP"/>
    <n v="0"/>
    <s v="AGUAS CORDILLERA"/>
    <x v="0"/>
    <m/>
    <n v="11447.25"/>
    <n v="0"/>
  </r>
  <r>
    <s v="REC"/>
    <s v="Z2090108"/>
    <s v="Red Mayor AS D=600 mm CTLP AGUAS CORDILLERA"/>
    <s v="Red de Recolección"/>
    <x v="22"/>
    <n v="0"/>
    <s v="R3"/>
    <s v="GS"/>
    <n v="57"/>
    <n v="3"/>
    <s v="CTLP"/>
    <n v="0"/>
    <s v="AGUAS CORDILLERA"/>
    <x v="0"/>
    <m/>
    <n v="9716.5299999999988"/>
    <n v="0"/>
  </r>
  <r>
    <s v="REC"/>
    <s v="Z2090109"/>
    <s v="Red Mayor AS D=700 mm CTLP AGUAS CORDILLERA"/>
    <s v="Red de Recolección"/>
    <x v="22"/>
    <n v="0"/>
    <s v="R3"/>
    <s v="GS"/>
    <n v="57"/>
    <n v="3"/>
    <s v="CTLP"/>
    <n v="0"/>
    <s v="AGUAS CORDILLERA"/>
    <x v="0"/>
    <m/>
    <n v="111.96000000000001"/>
    <n v="0"/>
  </r>
  <r>
    <s v="REC"/>
    <s v="Z2090110"/>
    <s v="Red Mayor AS D=250 mm CTLP VILLA LOS DOMINICOS"/>
    <s v="Red de Recolección"/>
    <x v="22"/>
    <n v="0"/>
    <s v="R3"/>
    <s v="GS"/>
    <n v="57"/>
    <n v="3"/>
    <s v="CTLP"/>
    <n v="0"/>
    <s v="AGUAS CORDILLERA"/>
    <x v="0"/>
    <m/>
    <n v="335.73"/>
    <n v="0"/>
  </r>
  <r>
    <s v="REC"/>
    <s v="Z2090111"/>
    <s v="Red Mayor AS D=300 mm CTLP VILLA LOS DOMINICOS"/>
    <s v="Red de Recolección"/>
    <x v="22"/>
    <n v="0"/>
    <s v="R3"/>
    <s v="GS"/>
    <n v="57"/>
    <n v="3"/>
    <s v="CTLP"/>
    <n v="0"/>
    <s v="AGUAS CORDILLERA"/>
    <x v="0"/>
    <m/>
    <n v="1449.7300000000002"/>
    <n v="0"/>
  </r>
  <r>
    <s v="REC"/>
    <s v="Z2090112"/>
    <s v="Red Mayor AS D=350 mm CTLP VILLA LOS DOMINICOS"/>
    <s v="Red de Recolección"/>
    <x v="22"/>
    <n v="0"/>
    <s v="R3"/>
    <s v="GS"/>
    <n v="57"/>
    <n v="3"/>
    <s v="CTLP"/>
    <n v="0"/>
    <s v="AGUAS CORDILLERA"/>
    <x v="0"/>
    <m/>
    <n v="805.03"/>
    <n v="0"/>
  </r>
  <r>
    <s v="REC"/>
    <s v="Z2090113"/>
    <s v="Red Mayor AS D=400 mm CTLP VILLA LOS DOMINICOS"/>
    <s v="Red de Recolección"/>
    <x v="22"/>
    <n v="0"/>
    <s v="R3"/>
    <s v="GS"/>
    <n v="57"/>
    <n v="3"/>
    <s v="CTLP"/>
    <n v="0"/>
    <s v="AGUAS CORDILLERA"/>
    <x v="0"/>
    <m/>
    <n v="1072.6199999999999"/>
    <n v="0"/>
  </r>
  <r>
    <s v="REC"/>
    <s v="Z2090201"/>
    <s v="Red Menor AS D=180 mm CTLP AGUAS CORDILLERA"/>
    <s v="Red de Recolección"/>
    <x v="23"/>
    <n v="0"/>
    <s v="R3"/>
    <s v="GS"/>
    <n v="57"/>
    <n v="3"/>
    <s v="CTLP"/>
    <n v="0"/>
    <s v="AGUAS CORDILLERA"/>
    <x v="0"/>
    <m/>
    <n v="9500.0894048170976"/>
    <n v="0"/>
  </r>
  <r>
    <s v="REC"/>
    <s v="Z2090202"/>
    <s v="Red Menor AS D=200 mm CTLP AGUAS CORDILLERA"/>
    <s v="Red de Recolección"/>
    <x v="23"/>
    <n v="0"/>
    <s v="R3"/>
    <s v="GS"/>
    <n v="57"/>
    <n v="3"/>
    <s v="CTLP"/>
    <n v="0"/>
    <s v="AGUAS CORDILLERA"/>
    <x v="0"/>
    <m/>
    <n v="540311.35443154536"/>
    <n v="0"/>
  </r>
  <r>
    <s v="REC"/>
    <s v="Z2090203"/>
    <s v="Red Menor AS D=250 mm CTLP AGUAS CORDILLERA"/>
    <s v="Red de Recolección"/>
    <x v="23"/>
    <n v="0"/>
    <s v="R3"/>
    <s v="GS"/>
    <n v="57"/>
    <n v="3"/>
    <s v="CTLP"/>
    <n v="0"/>
    <s v="AGUAS CORDILLERA"/>
    <x v="0"/>
    <m/>
    <n v="52376.747023667274"/>
    <n v="0"/>
  </r>
  <r>
    <s v="REC"/>
    <s v="Z2090204"/>
    <s v="Red Menor AS D=300 mm CTLP AGUAS CORDILLERA"/>
    <s v="Red de Recolección"/>
    <x v="23"/>
    <n v="0"/>
    <s v="R3"/>
    <s v="GS"/>
    <n v="57"/>
    <n v="3"/>
    <s v="CTLP"/>
    <n v="0"/>
    <s v="AGUAS CORDILLERA"/>
    <x v="0"/>
    <m/>
    <n v="15640.632439995343"/>
    <n v="0"/>
  </r>
  <r>
    <s v="REC"/>
    <s v="Z2090205"/>
    <s v="Red Menor AS D=180 mm CTLP VILLA LOS DOMINICOS"/>
    <s v="Red de Recolección"/>
    <x v="23"/>
    <n v="0"/>
    <s v="R3"/>
    <s v="GS"/>
    <n v="57"/>
    <n v="3"/>
    <s v="CTLP"/>
    <n v="0"/>
    <s v="AGUAS CORDILLERA"/>
    <x v="0"/>
    <m/>
    <n v="472.73756920154261"/>
    <n v="0"/>
  </r>
  <r>
    <s v="REC"/>
    <s v="Z2090206"/>
    <s v="Red Menor AS D=200 mm CTLP VILLA LOS DOMINICOS"/>
    <s v="Red de Recolección"/>
    <x v="23"/>
    <n v="0"/>
    <s v="R3"/>
    <s v="GS"/>
    <n v="57"/>
    <n v="3"/>
    <s v="CTLP"/>
    <n v="0"/>
    <s v="AGUAS CORDILLERA"/>
    <x v="0"/>
    <m/>
    <n v="48467.518973949329"/>
    <n v="0"/>
  </r>
  <r>
    <s v="REC"/>
    <s v="Z2090207"/>
    <s v="Red Menor AS D=250 mm CTLP VILLA LOS DOMINICOS"/>
    <s v="Red de Recolección"/>
    <x v="23"/>
    <n v="0"/>
    <s v="R3"/>
    <s v="GS"/>
    <n v="57"/>
    <n v="3"/>
    <s v="CTLP"/>
    <n v="0"/>
    <s v="AGUAS CORDILLERA"/>
    <x v="0"/>
    <m/>
    <n v="5798.4573268306804"/>
    <n v="0"/>
  </r>
  <r>
    <s v="PROD"/>
    <n v="7215022"/>
    <s v="SAN ANTONIO"/>
    <s v="Sistema de Cloración"/>
    <x v="24"/>
    <s v="CONTROL AUTOMATICO LOCAL"/>
    <s v="P237"/>
    <s v="GS"/>
    <n v="57"/>
    <n v="1"/>
    <s v="CTLP"/>
    <s v="R3085"/>
    <s v="AGUAS CORDILLERA"/>
    <x v="0"/>
    <m/>
    <n v="1"/>
    <n v="0"/>
  </r>
  <r>
    <s v="PROD"/>
    <n v="7215021"/>
    <s v="PADRE HURTADO"/>
    <s v="Sistema de Cloración"/>
    <x v="24"/>
    <s v="Telemedición"/>
    <s v="P236"/>
    <s v="GS"/>
    <n v="57"/>
    <n v="1"/>
    <s v="CTLP"/>
    <s v="R3019"/>
    <s v="AGUAS CORDILLERA"/>
    <x v="0"/>
    <m/>
    <n v="1"/>
    <n v="0"/>
  </r>
  <r>
    <s v="PROD"/>
    <n v="7215002"/>
    <s v="ARRAYAN"/>
    <s v="Sistema de Cloración"/>
    <x v="24"/>
    <s v="CONTROL AUTOMATICO LOCAL"/>
    <s v="P239"/>
    <s v="GS"/>
    <n v="57"/>
    <n v="1"/>
    <s v="CTLP"/>
    <s v="R3033"/>
    <s v="AGUAS CORDILLERA"/>
    <x v="0"/>
    <m/>
    <n v="1"/>
    <n v="0"/>
  </r>
  <r>
    <s v="PROD"/>
    <n v="7215004"/>
    <s v="LO GALLO"/>
    <s v="Sistema de Cloración"/>
    <x v="24"/>
    <s v="Telemedición"/>
    <s v="P236"/>
    <s v="GS"/>
    <n v="57"/>
    <n v="1"/>
    <s v="CTLP"/>
    <s v="R3088"/>
    <s v="AGUAS CORDILLERA"/>
    <x v="0"/>
    <m/>
    <n v="1"/>
    <n v="0"/>
  </r>
  <r>
    <s v="PROD"/>
    <n v="7215013"/>
    <s v="VESP-ESPOZ"/>
    <s v="Sistema de Cloración"/>
    <x v="24"/>
    <s v="CONTROL AUTOMATICO LOCAL"/>
    <s v="P139"/>
    <s v="GS"/>
    <n v="57"/>
    <n v="1"/>
    <s v="CTLP"/>
    <s v="R3118"/>
    <s v="AGUAS CORDILLERA"/>
    <x v="0"/>
    <m/>
    <n v="1"/>
    <n v="0"/>
  </r>
  <r>
    <s v="PROD"/>
    <n v="7215001"/>
    <s v="SAN ENRIQUE"/>
    <s v="Sistema de Cloración"/>
    <x v="24"/>
    <s v="CONTROL AUTOMATICO LOCAL"/>
    <s v="P237"/>
    <s v="GS"/>
    <n v="57"/>
    <n v="1"/>
    <s v="CTLP"/>
    <s v="R3035"/>
    <s v="AGUAS CORDILLERA"/>
    <x v="0"/>
    <m/>
    <n v="1"/>
    <n v="0"/>
  </r>
  <r>
    <s v="PROD"/>
    <s v="Z21401"/>
    <s v="Pozos Lo Matta"/>
    <s v="Sistema de Cloración"/>
    <x v="24"/>
    <s v="CONTROL AUTOMATICO LOCAL"/>
    <s v="P87"/>
    <s v="GS"/>
    <n v="57"/>
    <n v="1"/>
    <s v="CTLP"/>
    <s v="R3009"/>
    <s v="AGUAS CORDILLERA"/>
    <x v="0"/>
    <m/>
    <n v="1"/>
    <n v="0"/>
  </r>
  <r>
    <s v="PROD"/>
    <n v="7215102"/>
    <s v="ARRAYAN"/>
    <s v="Sistema de Fluoruración"/>
    <x v="25"/>
    <s v="CONTROL AUTOMATICO LOCAL"/>
    <s v="P240"/>
    <s v="GS"/>
    <n v="57"/>
    <n v="1"/>
    <s v="CTLP"/>
    <s v="R3033"/>
    <s v="AGUAS CORDILLERA"/>
    <x v="1"/>
    <m/>
    <n v="1"/>
    <n v="0"/>
  </r>
  <r>
    <s v="PROD"/>
    <n v="7215104"/>
    <s v="LO GALLO"/>
    <s v="Sistema de Fluoruración"/>
    <x v="25"/>
    <s v="CONTROL AUTOMATICO LOCAL"/>
    <s v="P231"/>
    <s v="GS"/>
    <n v="57"/>
    <n v="1"/>
    <s v="CTLP"/>
    <s v="R3088"/>
    <s v="AGUAS CORDILLERA"/>
    <x v="1"/>
    <m/>
    <n v="1"/>
    <n v="0"/>
  </r>
  <r>
    <s v="PROD"/>
    <n v="7215111"/>
    <s v="VESP-ESPOZ"/>
    <s v="Sistema de Fluoruración"/>
    <x v="25"/>
    <s v="CONTROL AUTOMATICO LOCAL"/>
    <s v="P142"/>
    <s v="GS"/>
    <n v="57"/>
    <n v="1"/>
    <s v="CTLP"/>
    <s v="R3118"/>
    <s v="AGUAS CORDILLERA"/>
    <x v="1"/>
    <m/>
    <n v="1"/>
    <n v="0"/>
  </r>
  <r>
    <s v="PROD"/>
    <n v="7215118"/>
    <s v="PADRE HURTADO"/>
    <s v="Sistema de Fluoruración"/>
    <x v="25"/>
    <s v="Telemedición"/>
    <s v="P234"/>
    <s v="GS"/>
    <n v="57"/>
    <n v="1"/>
    <s v="CTLP"/>
    <s v="R3019"/>
    <s v="AGUAS CORDILLERA"/>
    <x v="1"/>
    <m/>
    <n v="1"/>
    <n v="0"/>
  </r>
  <r>
    <s v="PROD"/>
    <n v="7215101"/>
    <s v="SAN ENRIQUE"/>
    <s v="Sistema de Fluoruración"/>
    <x v="25"/>
    <s v="CONTROL AUTOMATICO LOCAL"/>
    <s v="P235"/>
    <s v="GS"/>
    <n v="57"/>
    <n v="1"/>
    <s v="CTLP"/>
    <s v="R3035"/>
    <s v="AGUAS CORDILLERA"/>
    <x v="1"/>
    <m/>
    <n v="1"/>
    <n v="0"/>
  </r>
  <r>
    <s v="PROD"/>
    <n v="7215121"/>
    <s v="SAN ANTONIO"/>
    <s v="Sistema de Fluoruración"/>
    <x v="25"/>
    <s v="CONTROL AUTOMATICO LOCAL"/>
    <s v="P231"/>
    <s v="GS"/>
    <n v="57"/>
    <n v="1"/>
    <s v="CTLP"/>
    <s v="R3085"/>
    <s v="AGUAS CORDILLERA"/>
    <x v="1"/>
    <m/>
    <n v="1"/>
    <n v="0"/>
  </r>
  <r>
    <s v="PROD"/>
    <s v="Z21501"/>
    <s v="Pozos Lo Matta"/>
    <s v="Sistema de Fluoruración"/>
    <x v="25"/>
    <s v="CONTROL AUTOMATICO LOCAL"/>
    <s v="P141"/>
    <s v="GS"/>
    <n v="57"/>
    <n v="1"/>
    <s v="CTLP"/>
    <s v="R3009"/>
    <s v="AGUAS CORDILLERA"/>
    <x v="1"/>
    <m/>
    <n v="1"/>
    <n v="0"/>
  </r>
  <r>
    <s v="REC"/>
    <s v="Z10200301"/>
    <s v="200"/>
    <s v="Uniones Domiciliarias"/>
    <x v="26"/>
    <n v="0"/>
    <s v="R1"/>
    <s v="GS"/>
    <n v="57"/>
    <n v="3"/>
    <s v="CTLP"/>
    <n v="0"/>
    <s v="AGUAS CORDILLERA"/>
    <x v="0"/>
    <m/>
    <n v="99.422463403707269"/>
    <n v="0"/>
  </r>
  <r>
    <s v="REC"/>
    <s v="Z10200302"/>
    <s v="110"/>
    <s v="Uniones Domiciliarias"/>
    <x v="26"/>
    <n v="0"/>
    <s v="R1"/>
    <s v="GS"/>
    <n v="57"/>
    <n v="3"/>
    <s v="CTLP"/>
    <n v="0"/>
    <s v="AGUAS CORDILLERA"/>
    <x v="0"/>
    <m/>
    <n v="31.730573426715086"/>
    <n v="0"/>
  </r>
  <r>
    <s v="REC"/>
    <s v="Z10200303"/>
    <s v="180"/>
    <s v="Uniones Domiciliarias"/>
    <x v="26"/>
    <n v="0"/>
    <s v="R1"/>
    <s v="GS"/>
    <n v="57"/>
    <n v="3"/>
    <s v="CTLP"/>
    <n v="0"/>
    <s v="AGUAS CORDILLERA"/>
    <x v="0"/>
    <m/>
    <n v="11.634543589795532"/>
    <n v="0"/>
  </r>
  <r>
    <s v="REC"/>
    <s v="Z10200304"/>
    <s v="160"/>
    <s v="Uniones Domiciliarias"/>
    <x v="26"/>
    <n v="0"/>
    <s v="R1"/>
    <s v="GS"/>
    <n v="57"/>
    <n v="3"/>
    <s v="CTLP"/>
    <n v="0"/>
    <s v="AGUAS CORDILLERA"/>
    <x v="0"/>
    <m/>
    <n v="1.0576857808905029"/>
    <n v="0"/>
  </r>
  <r>
    <s v="REC"/>
    <s v="Z10200305"/>
    <s v="500"/>
    <s v="Uniones Domiciliarias"/>
    <x v="26"/>
    <n v="0"/>
    <s v="R2"/>
    <s v="GS"/>
    <n v="57"/>
    <n v="3"/>
    <s v="CTLP"/>
    <n v="0"/>
    <s v="AGUAS CORDILLERA"/>
    <x v="0"/>
    <m/>
    <n v="16.922972494248047"/>
    <n v="0"/>
  </r>
  <r>
    <s v="REC"/>
    <s v="Z10200306"/>
    <s v="150"/>
    <s v="Uniones Domiciliarias"/>
    <x v="26"/>
    <n v="0"/>
    <s v="R1"/>
    <s v="GS"/>
    <n v="57"/>
    <n v="3"/>
    <s v="CTLP"/>
    <n v="0"/>
    <s v="AGUAS CORDILLERA"/>
    <x v="0"/>
    <m/>
    <n v="2.1153715617810058"/>
    <n v="0"/>
  </r>
  <r>
    <s v="REC"/>
    <s v="Z10200307"/>
    <s v="100"/>
    <s v="Uniones Domiciliarias"/>
    <x v="26"/>
    <n v="0"/>
    <s v="R1"/>
    <s v="GS"/>
    <n v="57"/>
    <n v="3"/>
    <s v="CTLP"/>
    <n v="0"/>
    <s v="AGUAS CORDILLERA"/>
    <x v="0"/>
    <m/>
    <n v="45.480488578291627"/>
    <n v="0"/>
  </r>
  <r>
    <s v="REC"/>
    <s v="Z10200308"/>
    <s v="100"/>
    <s v="Uniones Domiciliarias"/>
    <x v="26"/>
    <n v="0"/>
    <s v="R1"/>
    <s v="GS"/>
    <n v="57"/>
    <n v="3"/>
    <s v="CTLP"/>
    <n v="0"/>
    <s v="AGUAS CORDILLERA"/>
    <x v="0"/>
    <m/>
    <n v="210.47947039721006"/>
    <n v="0"/>
  </r>
  <r>
    <s v="REC"/>
    <s v="Z10200309"/>
    <s v="100"/>
    <s v="Uniones Domiciliarias"/>
    <x v="26"/>
    <n v="0"/>
    <s v="R1"/>
    <s v="GS"/>
    <n v="57"/>
    <n v="3"/>
    <s v="CTLP"/>
    <n v="0"/>
    <s v="AGUAS CORDILLERA"/>
    <x v="0"/>
    <m/>
    <n v="854.61011095952631"/>
    <n v="0"/>
  </r>
  <r>
    <s v="REC"/>
    <s v="Z10200310"/>
    <s v="100"/>
    <s v="Uniones Domiciliarias"/>
    <x v="26"/>
    <n v="0"/>
    <s v="R1"/>
    <s v="GS"/>
    <n v="57"/>
    <n v="3"/>
    <s v="CTLP"/>
    <n v="0"/>
    <s v="AGUAS CORDILLERA"/>
    <x v="0"/>
    <m/>
    <n v="3270.3644345134348"/>
    <n v="0"/>
  </r>
  <r>
    <s v="REC"/>
    <s v="Z10200311"/>
    <s v="100"/>
    <s v="Uniones Domiciliarias"/>
    <x v="26"/>
    <n v="0"/>
    <s v="R1"/>
    <s v="GS"/>
    <n v="57"/>
    <n v="3"/>
    <s v="CTLP"/>
    <n v="0"/>
    <s v="AGUAS CORDILLERA"/>
    <x v="0"/>
    <m/>
    <n v="6254.0960224055434"/>
    <n v="0"/>
  </r>
  <r>
    <s v="REC"/>
    <s v="Z10200312"/>
    <s v="100"/>
    <s v="Uniones Domiciliarias"/>
    <x v="26"/>
    <n v="0"/>
    <s v="R1"/>
    <s v="GS"/>
    <n v="57"/>
    <n v="3"/>
    <s v="CTLP"/>
    <n v="0"/>
    <s v="AGUAS CORDILLERA"/>
    <x v="0"/>
    <m/>
    <n v="37681.113630005057"/>
    <n v="0"/>
  </r>
  <r>
    <s v="REC"/>
    <s v="Z10200313"/>
    <s v="100"/>
    <s v="Uniones Domiciliarias"/>
    <x v="26"/>
    <n v="0"/>
    <s v="R1"/>
    <s v="GS"/>
    <n v="57"/>
    <n v="3"/>
    <s v="CTLP"/>
    <n v="0"/>
    <s v="AGUAS CORDILLERA"/>
    <x v="0"/>
    <m/>
    <n v="7208.1285967687772"/>
    <n v="0"/>
  </r>
  <r>
    <s v="REC"/>
    <s v="Z10200314"/>
    <s v="500"/>
    <s v="Uniones Domiciliarias"/>
    <x v="26"/>
    <n v="0"/>
    <s v="R2"/>
    <s v="GS"/>
    <n v="57"/>
    <n v="3"/>
    <s v="CTLP"/>
    <n v="0"/>
    <s v="AGUAS CORDILLERA"/>
    <x v="0"/>
    <m/>
    <n v="2.0539371922573584"/>
    <n v="0"/>
  </r>
  <r>
    <s v="REC"/>
    <s v="Z10200315"/>
    <s v="100"/>
    <s v="Uniones Domiciliarias"/>
    <x v="26"/>
    <n v="0"/>
    <s v="R1"/>
    <s v="GS"/>
    <n v="57"/>
    <n v="3"/>
    <s v="CTLP"/>
    <n v="0"/>
    <s v="AGUAS CORDILLERA"/>
    <x v="0"/>
    <m/>
    <n v="9.2427173651581125"/>
    <n v="0"/>
  </r>
  <r>
    <s v="REC"/>
    <s v="Z10200316"/>
    <s v="100"/>
    <s v="Uniones Domiciliarias"/>
    <x v="26"/>
    <n v="0"/>
    <s v="R1"/>
    <s v="GS"/>
    <n v="57"/>
    <n v="3"/>
    <s v="CTLP"/>
    <n v="0"/>
    <s v="AGUAS CORDILLERA"/>
    <x v="0"/>
    <m/>
    <n v="15.404528941930188"/>
    <n v="0"/>
  </r>
  <r>
    <s v="REC"/>
    <s v="Z10200317"/>
    <s v="100"/>
    <s v="Uniones Domiciliarias"/>
    <x v="26"/>
    <n v="0"/>
    <s v="R1"/>
    <s v="GS"/>
    <n v="57"/>
    <n v="3"/>
    <s v="CTLP"/>
    <n v="0"/>
    <s v="AGUAS CORDILLERA"/>
    <x v="0"/>
    <m/>
    <n v="35.943900864503775"/>
    <n v="0"/>
  </r>
  <r>
    <s v="REC"/>
    <s v="Z10200318"/>
    <s v="100"/>
    <s v="Uniones Domiciliarias"/>
    <x v="26"/>
    <n v="0"/>
    <s v="R1"/>
    <s v="GS"/>
    <n v="57"/>
    <n v="3"/>
    <s v="CTLP"/>
    <n v="0"/>
    <s v="AGUAS CORDILLERA"/>
    <x v="0"/>
    <m/>
    <n v="401.54472108631359"/>
    <n v="0"/>
  </r>
  <r>
    <s v="REC"/>
    <s v="Z10200319"/>
    <s v="100"/>
    <s v="Uniones Domiciliarias"/>
    <x v="26"/>
    <n v="0"/>
    <s v="R1"/>
    <s v="GS"/>
    <n v="57"/>
    <n v="3"/>
    <s v="CTLP"/>
    <n v="0"/>
    <s v="AGUAS CORDILLERA"/>
    <x v="0"/>
    <m/>
    <n v="428.24590458565922"/>
    <n v="0"/>
  </r>
  <r>
    <s v="REC"/>
    <s v="Z10200320"/>
    <s v="100"/>
    <s v="Uniones Domiciliarias"/>
    <x v="26"/>
    <n v="0"/>
    <s v="R1"/>
    <s v="GS"/>
    <n v="57"/>
    <n v="3"/>
    <s v="CTLP"/>
    <n v="0"/>
    <s v="AGUAS CORDILLERA"/>
    <x v="0"/>
    <m/>
    <n v="1706.8218067658647"/>
    <n v="0"/>
  </r>
  <r>
    <s v="REC"/>
    <s v="Z10200321"/>
    <s v="100"/>
    <s v="Uniones Domiciliarias"/>
    <x v="26"/>
    <n v="0"/>
    <s v="R1"/>
    <s v="GS"/>
    <n v="57"/>
    <n v="3"/>
    <s v="CTLP"/>
    <n v="0"/>
    <s v="AGUAS CORDILLERA"/>
    <x v="0"/>
    <m/>
    <n v="23.62027771095962"/>
    <n v="0"/>
  </r>
  <r>
    <s v="REC"/>
    <s v="Z2090401"/>
    <s v="Col. Unitario D=175 CTLP-2 AGUAS CORDILLERA"/>
    <s v="Red de Recolección"/>
    <x v="22"/>
    <n v="0"/>
    <s v="R3"/>
    <s v="GS"/>
    <n v="57"/>
    <n v="3"/>
    <s v="CTLP"/>
    <n v="0"/>
    <s v="AGUAS CORDILLERA"/>
    <x v="0"/>
    <m/>
    <n v="6857.9699999999993"/>
    <n v="0"/>
  </r>
  <r>
    <s v="REC"/>
    <s v="Z2090402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1161.1400000000003"/>
    <n v="0"/>
  </r>
  <r>
    <s v="REC"/>
    <s v="Z2090403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33680.33999999996"/>
    <n v="0"/>
  </r>
  <r>
    <s v="REC"/>
    <s v="Z2090404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78.9"/>
    <n v="0"/>
  </r>
  <r>
    <s v="REC"/>
    <s v="Z2090405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4630.529999999997"/>
    <n v="0"/>
  </r>
  <r>
    <s v="REC"/>
    <s v="Z2090406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288.32"/>
    <n v="0"/>
  </r>
  <r>
    <s v="REC"/>
    <s v="Z2090407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468.02"/>
    <n v="0"/>
  </r>
  <r>
    <s v="REC"/>
    <s v="Z2090408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8715.7799999999934"/>
    <n v="0"/>
  </r>
  <r>
    <s v="REC"/>
    <s v="Z2090409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576.19999999999993"/>
    <n v="0"/>
  </r>
  <r>
    <s v="REC"/>
    <s v="Z2090410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8178.19"/>
    <n v="0"/>
  </r>
  <r>
    <s v="REC"/>
    <s v="Z2090411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155.69999999999999"/>
    <n v="0"/>
  </r>
  <r>
    <s v="REC"/>
    <s v="Z2090412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5429.8099999999986"/>
    <n v="0"/>
  </r>
  <r>
    <s v="REC"/>
    <s v="Z2090413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2196.0299999999997"/>
    <n v="0"/>
  </r>
  <r>
    <s v="REC"/>
    <s v="Z2090414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5123.25"/>
    <n v="0"/>
  </r>
  <r>
    <s v="REC"/>
    <s v="Z2090415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1319.01"/>
    <n v="0"/>
  </r>
  <r>
    <s v="REC"/>
    <s v="Z2090416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5975.62"/>
    <n v="0"/>
  </r>
  <r>
    <s v="REC"/>
    <s v="Z2090417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20.37"/>
    <n v="0"/>
  </r>
  <r>
    <s v="REC"/>
    <s v="Z2090418"/>
    <s v="Col. Unitario D=550 CTLP-2 AGUAS CORDILLERA"/>
    <s v="Red de Recolección"/>
    <x v="22"/>
    <n v="0"/>
    <s v="R3"/>
    <s v="GS"/>
    <n v="57"/>
    <n v="3"/>
    <s v="CTLP"/>
    <n v="0"/>
    <s v="AGUAS CORDILLERA"/>
    <x v="0"/>
    <m/>
    <n v="2167.9200000000005"/>
    <n v="0"/>
  </r>
  <r>
    <s v="REC"/>
    <s v="Z2090419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693.01"/>
    <n v="0"/>
  </r>
  <r>
    <s v="REC"/>
    <s v="Z2090420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7064.569999999997"/>
    <n v="0"/>
  </r>
  <r>
    <s v="REC"/>
    <s v="Z2090421"/>
    <s v="Col. Unitario D=630 CTLP-2 AGUAS CORDILLERA"/>
    <s v="Red de Recolección"/>
    <x v="22"/>
    <n v="0"/>
    <s v="R3"/>
    <s v="GS"/>
    <n v="57"/>
    <n v="3"/>
    <s v="CTLP"/>
    <n v="0"/>
    <s v="AGUAS CORDILLERA"/>
    <x v="0"/>
    <m/>
    <n v="254.81"/>
    <n v="0"/>
  </r>
  <r>
    <s v="REC"/>
    <s v="Z2090422"/>
    <s v="Col. Unitario D=650 CTLP-2 AGUAS CORDILLERA"/>
    <s v="Red de Recolección"/>
    <x v="22"/>
    <n v="0"/>
    <s v="R3"/>
    <s v="GS"/>
    <n v="57"/>
    <n v="3"/>
    <s v="CTLP"/>
    <n v="0"/>
    <s v="AGUAS CORDILLERA"/>
    <x v="0"/>
    <m/>
    <n v="320.8"/>
    <n v="0"/>
  </r>
  <r>
    <s v="REC"/>
    <s v="Z2090423"/>
    <s v="Col. Unitario D=700 CTLP-2 AGUAS CORDILLERA"/>
    <s v="Red de Recolección"/>
    <x v="22"/>
    <n v="0"/>
    <s v="R3"/>
    <s v="GS"/>
    <n v="57"/>
    <n v="3"/>
    <s v="CTLP"/>
    <n v="0"/>
    <s v="AGUAS CORDILLERA"/>
    <x v="0"/>
    <m/>
    <n v="3223.0799999999995"/>
    <n v="0"/>
  </r>
  <r>
    <s v="REC"/>
    <s v="Z2090424"/>
    <s v="Col. Unitario D=800 CTLP-2 AGUAS CORDILLERA"/>
    <s v="Red de Recolección"/>
    <x v="22"/>
    <n v="0"/>
    <s v="R3"/>
    <s v="GS"/>
    <n v="57"/>
    <n v="3"/>
    <s v="CTLP"/>
    <n v="0"/>
    <s v="AGUAS CORDILLERA"/>
    <x v="0"/>
    <m/>
    <n v="5268.5900000000011"/>
    <n v="0"/>
  </r>
  <r>
    <s v="REC"/>
    <s v="Z2090425"/>
    <s v="Col. Unitario D=900 CTLP-2 AGUAS CORDILLERA"/>
    <s v="Red de Recolección"/>
    <x v="22"/>
    <n v="0"/>
    <s v="R3"/>
    <s v="GS"/>
    <n v="57"/>
    <n v="3"/>
    <s v="CTLP"/>
    <n v="0"/>
    <s v="AGUAS CORDILLERA"/>
    <x v="0"/>
    <m/>
    <n v="595.86999999999989"/>
    <n v="0"/>
  </r>
  <r>
    <s v="REC"/>
    <s v="Z2090426"/>
    <s v="Col. Unitario D=1000 CTLP-2 AGUAS CORDILLERA"/>
    <s v="Red de Recolección"/>
    <x v="22"/>
    <n v="0"/>
    <s v="R4"/>
    <s v="GS"/>
    <n v="57"/>
    <n v="3"/>
    <s v="CTLP"/>
    <n v="0"/>
    <s v="AGUAS CORDILLERA"/>
    <x v="0"/>
    <m/>
    <n v="1905.1399999999999"/>
    <n v="0"/>
  </r>
  <r>
    <s v="REC"/>
    <s v="Z2090427"/>
    <s v="Col. Unitario D=1300 CTLP-2 AGUAS CORDILLERA"/>
    <s v="Red de Recolección"/>
    <x v="22"/>
    <n v="0"/>
    <s v="R4"/>
    <s v="GS"/>
    <n v="57"/>
    <n v="3"/>
    <s v="CTLP"/>
    <n v="0"/>
    <s v="AGUAS CORDILLERA"/>
    <x v="0"/>
    <m/>
    <n v="118.97"/>
    <n v="0"/>
  </r>
  <r>
    <s v="REC"/>
    <s v="Z2090428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212.55"/>
    <n v="0"/>
  </r>
  <r>
    <s v="REC"/>
    <s v="Z2090429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49.55"/>
    <n v="0"/>
  </r>
  <r>
    <s v="REC"/>
    <s v="Z2090430"/>
    <s v="Col. Unitario D=300 CTLP-2 VILLA LOS DOMINICOS"/>
    <s v="Red de Recolección"/>
    <x v="22"/>
    <n v="0"/>
    <s v="R3"/>
    <s v="GS"/>
    <n v="57"/>
    <n v="3"/>
    <s v="CTLP"/>
    <n v="0"/>
    <s v="AGUAS CORDILLERA"/>
    <x v="0"/>
    <m/>
    <n v="718.34999999999991"/>
    <n v="0"/>
  </r>
  <r>
    <s v="REC"/>
    <s v="Z2090431"/>
    <s v="Col. Unitario D=400 CTLP-2 VILLA LOS DOMINICOS"/>
    <s v="Red de Recolección"/>
    <x v="22"/>
    <n v="0"/>
    <s v="R3"/>
    <s v="GS"/>
    <n v="57"/>
    <n v="3"/>
    <s v="CTLP"/>
    <n v="0"/>
    <s v="AGUAS CORDILLERA"/>
    <x v="0"/>
    <m/>
    <n v="166.20000000000002"/>
    <n v="0"/>
  </r>
  <r>
    <s v="REC"/>
    <s v="Z2090432"/>
    <s v="Col. Unitario D=450 CTLP-2 VILLA LOS DOMINICOS"/>
    <s v="Red de Recolección"/>
    <x v="22"/>
    <n v="0"/>
    <s v="R3"/>
    <s v="GS"/>
    <n v="57"/>
    <n v="3"/>
    <s v="CTLP"/>
    <n v="0"/>
    <s v="AGUAS CORDILLERA"/>
    <x v="0"/>
    <m/>
    <n v="219.12"/>
    <n v="0"/>
  </r>
  <r>
    <s v="REC"/>
    <s v="Z2090433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603.47000000000014"/>
    <n v="0"/>
  </r>
  <r>
    <s v="REC"/>
    <s v="Z2090434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233.98000000000002"/>
    <n v="0"/>
  </r>
  <r>
    <s v="REC"/>
    <s v="Z2090435"/>
    <s v="Col. Unitario D=600 CTLP-2 VILLA LOS DOMINICOS"/>
    <s v="Red de Recolección"/>
    <x v="22"/>
    <n v="0"/>
    <s v="R3"/>
    <s v="GS"/>
    <n v="57"/>
    <n v="3"/>
    <s v="CTLP"/>
    <n v="0"/>
    <s v="AGUAS CORDILLERA"/>
    <x v="0"/>
    <m/>
    <n v="35.21"/>
    <n v="0"/>
  </r>
  <r>
    <s v="DIST"/>
    <s v="1501-BNUP_AC_001"/>
    <s v="REC-  CAMINO TURISTICO"/>
    <s v="Recintos y Servidumbres"/>
    <x v="27"/>
    <n v="0"/>
    <s v="D30"/>
    <s v="GS"/>
    <n v="57"/>
    <n v="2"/>
    <s v="CTLP"/>
    <s v="BNUP_AC_001"/>
    <s v="AGUAS CORDILLERA"/>
    <x v="0"/>
    <m/>
    <n v="1"/>
    <n v="0"/>
  </r>
  <r>
    <s v="DIST"/>
    <s v="1501-BNUP_AC_006"/>
    <s v="REC- Est. ANDES 1"/>
    <s v="Recintos y Servidumbres"/>
    <x v="27"/>
    <n v="0"/>
    <s v="D31"/>
    <s v="GS"/>
    <n v="57"/>
    <n v="2"/>
    <s v="CTLP"/>
    <s v="BNUP_AC_006"/>
    <s v="AGUAS CORDILLERA"/>
    <x v="0"/>
    <m/>
    <n v="1"/>
    <n v="0"/>
  </r>
  <r>
    <s v="DIST"/>
    <s v="1501-BNUP_AC_009"/>
    <s v="REC- Est. QUINCHAMALI 2"/>
    <s v="Recintos y Servidumbres"/>
    <x v="27"/>
    <n v="0"/>
    <s v="D31"/>
    <s v="GS"/>
    <n v="57"/>
    <n v="2"/>
    <s v="CTLP"/>
    <s v="BNUP_AC_009"/>
    <s v="AGUAS CORDILLERA"/>
    <x v="0"/>
    <m/>
    <n v="1"/>
    <n v="0"/>
  </r>
  <r>
    <s v="DIST"/>
    <s v="1501-BNUP_AC_011"/>
    <s v="REC-  HUINGANAL 1"/>
    <s v="Recintos y Servidumbres"/>
    <x v="27"/>
    <n v="0"/>
    <s v="D30"/>
    <s v="GS"/>
    <n v="57"/>
    <n v="2"/>
    <s v="CTLP"/>
    <s v="BNUP_AC_011"/>
    <s v="AGUAS CORDILLERA"/>
    <x v="0"/>
    <m/>
    <n v="1"/>
    <n v="0"/>
  </r>
  <r>
    <s v="DIST"/>
    <s v="1501-R3002"/>
    <s v="REC- Est. CALAN 2"/>
    <s v="Recintos y Servidumbres"/>
    <x v="27"/>
    <n v="0"/>
    <s v="D32"/>
    <s v="GS"/>
    <n v="57"/>
    <n v="2"/>
    <s v="CTLP"/>
    <s v="R3002"/>
    <s v="AGUAS CORDILLERA"/>
    <x v="0"/>
    <m/>
    <n v="1"/>
    <n v="0"/>
  </r>
  <r>
    <s v="DIST"/>
    <s v="1501-R3004"/>
    <s v="REC- Est. LOMAS DE LA VILLA"/>
    <s v="Recintos y Servidumbres"/>
    <x v="27"/>
    <n v="0"/>
    <s v="D31"/>
    <s v="GS"/>
    <n v="57"/>
    <n v="2"/>
    <s v="CTLP"/>
    <s v="R3004"/>
    <s v="AGUAS CORDILLERA"/>
    <x v="0"/>
    <m/>
    <n v="1"/>
    <n v="0"/>
  </r>
  <r>
    <s v="DIST"/>
    <s v="1501-R3005"/>
    <s v="REC- Est. EL MIRADOR"/>
    <s v="Recintos y Servidumbres"/>
    <x v="27"/>
    <n v="0"/>
    <s v="D31"/>
    <s v="GS"/>
    <n v="57"/>
    <n v="2"/>
    <s v="CTLP"/>
    <s v="R3005"/>
    <s v="AGUAS CORDILLERA"/>
    <x v="0"/>
    <m/>
    <n v="1"/>
    <n v="0"/>
  </r>
  <r>
    <s v="DIST"/>
    <s v="1501-R3006"/>
    <s v="REC- Est. PUNTA DEL ESTE 2"/>
    <s v="Recintos y Servidumbres"/>
    <x v="27"/>
    <n v="0"/>
    <s v="D32"/>
    <s v="GS"/>
    <n v="57"/>
    <n v="2"/>
    <s v="CTLP"/>
    <s v="R3006"/>
    <s v="AGUAS CORDILLERA"/>
    <x v="0"/>
    <m/>
    <n v="1"/>
    <n v="0"/>
  </r>
  <r>
    <s v="DIST"/>
    <s v="1501-R3007"/>
    <s v="REC- Est. QUINCHAMALI 1"/>
    <s v="Recintos y Servidumbres"/>
    <x v="27"/>
    <n v="0"/>
    <s v="D31"/>
    <s v="GS"/>
    <n v="57"/>
    <n v="2"/>
    <s v="CTLP"/>
    <s v="R3007"/>
    <s v="AGUAS CORDILLERA"/>
    <x v="0"/>
    <m/>
    <n v="1"/>
    <n v="0"/>
  </r>
  <r>
    <s v="DIST"/>
    <s v="1501-R3008"/>
    <s v="REC- Est. ROSA ELENA LAS CONDES 1"/>
    <s v="Recintos y Servidumbres"/>
    <x v="27"/>
    <n v="0"/>
    <s v="D32"/>
    <s v="GS"/>
    <n v="57"/>
    <n v="2"/>
    <s v="CTLP"/>
    <s v="R3008"/>
    <s v="AGUAS CORDILLERA"/>
    <x v="0"/>
    <m/>
    <n v="1"/>
    <n v="0"/>
  </r>
  <r>
    <s v="DIST"/>
    <s v="1501-R3009"/>
    <s v="REC- Est. ROSA ELENA KENNEDY 2"/>
    <s v="Recintos y Servidumbres"/>
    <x v="27"/>
    <n v="0"/>
    <s v="D32"/>
    <s v="GS"/>
    <n v="57"/>
    <n v="2"/>
    <s v="CTLP"/>
    <s v="R3009"/>
    <s v="AGUAS CORDILLERA"/>
    <x v="0"/>
    <m/>
    <n v="1"/>
    <n v="0"/>
  </r>
  <r>
    <s v="DIST"/>
    <s v="1501-R3011"/>
    <s v="REC- Est. SAN CARLOS 1"/>
    <s v="Recintos y Servidumbres"/>
    <x v="27"/>
    <n v="0"/>
    <s v="D31"/>
    <s v="GS"/>
    <n v="57"/>
    <n v="2"/>
    <s v="CTLP"/>
    <s v="R3011"/>
    <s v="AGUAS CORDILLERA"/>
    <x v="0"/>
    <m/>
    <n v="1"/>
    <n v="0"/>
  </r>
  <r>
    <s v="DIST"/>
    <s v="1501-R3012"/>
    <s v="REC- Est. SAN CARLOS 2"/>
    <s v="Recintos y Servidumbres"/>
    <x v="27"/>
    <n v="0"/>
    <s v="D31"/>
    <s v="GS"/>
    <n v="57"/>
    <n v="2"/>
    <s v="CTLP"/>
    <s v="R3012"/>
    <s v="AGUAS CORDILLERA"/>
    <x v="0"/>
    <m/>
    <n v="1"/>
    <n v="0"/>
  </r>
  <r>
    <s v="DIST"/>
    <s v="1501-R3014"/>
    <s v="REC- Est. SAN LUIS ELEVADO"/>
    <s v="Recintos y Servidumbres"/>
    <x v="27"/>
    <n v="0"/>
    <s v="D31"/>
    <s v="GS"/>
    <n v="57"/>
    <n v="2"/>
    <s v="CTLP"/>
    <s v="R3014"/>
    <s v="AGUAS CORDILLERA"/>
    <x v="0"/>
    <m/>
    <n v="1"/>
    <n v="0"/>
  </r>
  <r>
    <s v="DIST"/>
    <s v="1501-R3015"/>
    <s v="REC- Est. SANTA TERESA 1"/>
    <s v="Recintos y Servidumbres"/>
    <x v="27"/>
    <n v="0"/>
    <s v="D31"/>
    <s v="GS"/>
    <n v="57"/>
    <n v="2"/>
    <s v="CTLP"/>
    <s v="R3015"/>
    <s v="AGUAS CORDILLERA"/>
    <x v="0"/>
    <m/>
    <n v="1"/>
    <n v="0"/>
  </r>
  <r>
    <s v="DIST"/>
    <s v="1501-R3016"/>
    <s v="REC-  LOMAS DE LA VILLA"/>
    <s v="Recintos y Servidumbres"/>
    <x v="27"/>
    <n v="0"/>
    <s v="D30"/>
    <s v="GS"/>
    <n v="57"/>
    <n v="2"/>
    <s v="CTLP"/>
    <s v="R3016"/>
    <s v="AGUAS CORDILLERA"/>
    <x v="0"/>
    <m/>
    <n v="1"/>
    <n v="0"/>
  </r>
  <r>
    <s v="DIST"/>
    <s v="1501-R3017"/>
    <s v="REC-  QUINCHAMALI 1"/>
    <s v="Recintos y Servidumbres"/>
    <x v="27"/>
    <n v="0"/>
    <s v="D30"/>
    <s v="GS"/>
    <n v="57"/>
    <n v="2"/>
    <s v="CTLP"/>
    <s v="R3017"/>
    <s v="AGUAS CORDILLERA"/>
    <x v="0"/>
    <m/>
    <n v="1"/>
    <n v="0"/>
  </r>
  <r>
    <s v="DIST"/>
    <s v="1501-R3018"/>
    <s v="REC-  SAN LUIS"/>
    <s v="Recintos y Servidumbres"/>
    <x v="27"/>
    <n v="0"/>
    <s v="D30"/>
    <s v="GS"/>
    <n v="57"/>
    <n v="2"/>
    <s v="CTLP"/>
    <s v="R3018"/>
    <s v="AGUAS CORDILLERA"/>
    <x v="0"/>
    <m/>
    <n v="1"/>
    <n v="0"/>
  </r>
  <r>
    <s v="PROD"/>
    <s v="1501-R3019"/>
    <s v="REC-  PADRE HURTADO"/>
    <s v="Recintos y Servidumbres"/>
    <x v="27"/>
    <n v="0"/>
    <s v="P78"/>
    <s v="GS"/>
    <n v="57"/>
    <n v="1"/>
    <s v="CTLP"/>
    <s v="R3019"/>
    <s v="AGUAS CORDILLERA"/>
    <x v="0"/>
    <m/>
    <n v="1"/>
    <n v="0"/>
  </r>
  <r>
    <s v="PROD"/>
    <s v="1501-R3028"/>
    <s v="REC-  2117-VESPUCIO RIESCO"/>
    <s v="Recintos y Servidumbres"/>
    <x v="27"/>
    <n v="0"/>
    <s v="P77"/>
    <s v="GS"/>
    <n v="57"/>
    <n v="1"/>
    <s v="CTLP"/>
    <s v="R3028"/>
    <s v="AGUAS CORDILLERA"/>
    <x v="0"/>
    <m/>
    <n v="1"/>
    <n v="0"/>
  </r>
  <r>
    <s v="DIST"/>
    <s v="1501-R3034"/>
    <s v="REC- Est. NUEVO LA DEHESA"/>
    <s v="Recintos y Servidumbres"/>
    <x v="27"/>
    <n v="0"/>
    <s v="D31"/>
    <s v="GS"/>
    <n v="57"/>
    <n v="2"/>
    <s v="CTLP"/>
    <s v="R3034"/>
    <s v="AGUAS CORDILLERA"/>
    <x v="0"/>
    <m/>
    <n v="1"/>
    <n v="0"/>
  </r>
  <r>
    <s v="DIST"/>
    <s v="1501-R3038"/>
    <s v="REC-  CERRO 18 (1 Y 2)"/>
    <s v="Recintos y Servidumbres"/>
    <x v="27"/>
    <n v="0"/>
    <s v="D30"/>
    <s v="GS"/>
    <n v="57"/>
    <n v="2"/>
    <s v="CTLP"/>
    <s v="R3038"/>
    <s v="AGUAS CORDILLERA"/>
    <x v="0"/>
    <m/>
    <n v="1"/>
    <n v="0"/>
  </r>
  <r>
    <s v="DIST"/>
    <s v="1501-R3041"/>
    <s v="REC- Est. BARNECHEA 1"/>
    <s v="Recintos y Servidumbres"/>
    <x v="27"/>
    <n v="0"/>
    <s v="D31"/>
    <s v="GS"/>
    <n v="57"/>
    <n v="2"/>
    <s v="CTLP"/>
    <s v="R3041"/>
    <s v="AGUAS CORDILLERA"/>
    <x v="0"/>
    <m/>
    <n v="1"/>
    <n v="0"/>
  </r>
  <r>
    <s v="DIST"/>
    <s v="1501-R3042"/>
    <s v="REC- Est. BARNECHEA 2"/>
    <s v="Recintos y Servidumbres"/>
    <x v="27"/>
    <n v="0"/>
    <s v="D31"/>
    <s v="GS"/>
    <n v="57"/>
    <n v="2"/>
    <s v="CTLP"/>
    <s v="R3042"/>
    <s v="AGUAS CORDILLERA"/>
    <x v="0"/>
    <m/>
    <n v="1"/>
    <n v="0"/>
  </r>
  <r>
    <s v="DIST"/>
    <s v="1501-R3043"/>
    <s v="REC- Est. BARNECHEA 3"/>
    <s v="Recintos y Servidumbres"/>
    <x v="27"/>
    <n v="0"/>
    <s v="D31"/>
    <s v="GS"/>
    <n v="57"/>
    <n v="2"/>
    <s v="CTLP"/>
    <s v="R3043"/>
    <s v="AGUAS CORDILLERA"/>
    <x v="0"/>
    <m/>
    <n v="1"/>
    <n v="0"/>
  </r>
  <r>
    <s v="DIST"/>
    <s v="1501-R3044"/>
    <s v="REC- Est. EL CRISTO ALTO"/>
    <s v="Recintos y Servidumbres"/>
    <x v="27"/>
    <n v="0"/>
    <s v="D31"/>
    <s v="GS"/>
    <n v="57"/>
    <n v="2"/>
    <s v="CTLP"/>
    <s v="R3044"/>
    <s v="AGUAS CORDILLERA"/>
    <x v="0"/>
    <m/>
    <n v="1"/>
    <n v="0"/>
  </r>
  <r>
    <s v="DIST"/>
    <s v="1501-R3046"/>
    <s v="REC- Est. PARQUE DEL SOL 2"/>
    <s v="Recintos y Servidumbres"/>
    <x v="27"/>
    <n v="0"/>
    <s v="D31"/>
    <s v="GS"/>
    <n v="57"/>
    <n v="2"/>
    <s v="CTLP"/>
    <s v="R3046"/>
    <s v="AGUAS CORDILLERA"/>
    <x v="0"/>
    <m/>
    <n v="1"/>
    <n v="0"/>
  </r>
  <r>
    <s v="DIST"/>
    <s v="1501-R3047"/>
    <s v="REC- Est. LOMAS DEL HUINGANAL"/>
    <s v="Recintos y Servidumbres"/>
    <x v="27"/>
    <n v="0"/>
    <s v="D31"/>
    <s v="GS"/>
    <n v="57"/>
    <n v="2"/>
    <s v="CTLP"/>
    <s v="R3047"/>
    <s v="AGUAS CORDILLERA"/>
    <x v="0"/>
    <m/>
    <n v="1"/>
    <n v="0"/>
  </r>
  <r>
    <s v="PROD"/>
    <s v="1501-R3052"/>
    <s v="REC-  2132-BARNECHEA4"/>
    <s v="Recintos y Servidumbres"/>
    <x v="27"/>
    <n v="0"/>
    <s v="P77"/>
    <s v="GS"/>
    <n v="57"/>
    <n v="1"/>
    <s v="CTLP"/>
    <s v="R3052"/>
    <s v="AGUAS CORDILLERA"/>
    <x v="0"/>
    <m/>
    <n v="1"/>
    <n v="0"/>
  </r>
  <r>
    <s v="PROD"/>
    <s v="1501-R3053"/>
    <s v="REC-  2141-BARNECHEA5"/>
    <s v="Recintos y Servidumbres"/>
    <x v="27"/>
    <n v="0"/>
    <s v="P77"/>
    <s v="GS"/>
    <n v="57"/>
    <n v="1"/>
    <s v="CTLP"/>
    <s v="R3053"/>
    <s v="AGUAS CORDILLERA"/>
    <x v="0"/>
    <m/>
    <n v="1"/>
    <n v="0"/>
  </r>
  <r>
    <s v="PROD"/>
    <s v="1501-R3073"/>
    <s v="REC-  2135-PUENTE NUEVO -3"/>
    <s v="Recintos y Servidumbres"/>
    <x v="27"/>
    <n v="0"/>
    <s v="P77"/>
    <s v="GS"/>
    <n v="57"/>
    <n v="1"/>
    <s v="CTLP"/>
    <s v="R3073"/>
    <s v="AGUAS CORDILLERA"/>
    <x v="0"/>
    <m/>
    <n v="1"/>
    <n v="0"/>
  </r>
  <r>
    <s v="PROD"/>
    <s v="1501-R3074"/>
    <s v="REC-  2127-RAUL LABBE-3"/>
    <s v="Recintos y Servidumbres"/>
    <x v="27"/>
    <n v="0"/>
    <s v="P78"/>
    <s v="GS"/>
    <n v="57"/>
    <n v="1"/>
    <s v="CTLP"/>
    <s v="R3074"/>
    <s v="AGUAS CORDILLERA"/>
    <x v="0"/>
    <m/>
    <n v="1"/>
    <n v="0"/>
  </r>
  <r>
    <s v="DIST"/>
    <s v="1501-R3081"/>
    <s v="REC- Est. PARQUE DEL SOL 3"/>
    <s v="Recintos y Servidumbres"/>
    <x v="27"/>
    <n v="0"/>
    <s v="D31"/>
    <s v="GS"/>
    <n v="57"/>
    <n v="2"/>
    <s v="CTLP"/>
    <s v="R3081"/>
    <s v="AGUAS CORDILLERA"/>
    <x v="0"/>
    <m/>
    <n v="1"/>
    <n v="0"/>
  </r>
  <r>
    <s v="PROD"/>
    <s v="1501-R3084"/>
    <s v="REC-  2157-LAS HUALTATAS -7"/>
    <s v="Recintos y Servidumbres"/>
    <x v="27"/>
    <n v="0"/>
    <s v="P77"/>
    <s v="GS"/>
    <n v="57"/>
    <n v="1"/>
    <s v="CTLP"/>
    <s v="R3084"/>
    <s v="AGUAS CORDILLERA"/>
    <x v="0"/>
    <m/>
    <n v="1"/>
    <n v="0"/>
  </r>
  <r>
    <s v="DIST"/>
    <s v="1501-R3087"/>
    <s v="REC- Est. EL AROMO BAJO"/>
    <s v="Recintos y Servidumbres"/>
    <x v="27"/>
    <n v="0"/>
    <s v="D32"/>
    <s v="GS"/>
    <n v="57"/>
    <n v="2"/>
    <s v="CTLP"/>
    <s v="R3087"/>
    <s v="AGUAS CORDILLERA"/>
    <x v="0"/>
    <m/>
    <n v="1"/>
    <n v="0"/>
  </r>
  <r>
    <s v="PROD"/>
    <s v="1501-R3089"/>
    <s v="REC-  2152-VITACURA -1"/>
    <s v="Recintos y Servidumbres"/>
    <x v="27"/>
    <n v="0"/>
    <s v="P77"/>
    <s v="GS"/>
    <n v="57"/>
    <n v="1"/>
    <s v="CTLP"/>
    <s v="R3089"/>
    <s v="AGUAS CORDILLERA"/>
    <x v="0"/>
    <m/>
    <n v="1"/>
    <n v="0"/>
  </r>
  <r>
    <s v="PROD"/>
    <s v="1501-R3103"/>
    <s v="REC-  2145-LO MATTA7"/>
    <s v="Recintos y Servidumbres"/>
    <x v="27"/>
    <n v="0"/>
    <s v="P77"/>
    <s v="GS"/>
    <n v="57"/>
    <n v="1"/>
    <s v="CTLP"/>
    <s v="R3103"/>
    <s v="AGUAS CORDILLERA"/>
    <x v="0"/>
    <m/>
    <n v="1"/>
    <n v="0"/>
  </r>
  <r>
    <s v="PROD"/>
    <s v="1501-R3104"/>
    <s v="REC-  2146-LO MATTA8"/>
    <s v="Recintos y Servidumbres"/>
    <x v="27"/>
    <n v="0"/>
    <s v="P77"/>
    <s v="GS"/>
    <n v="57"/>
    <n v="1"/>
    <s v="CTLP"/>
    <s v="R3104"/>
    <s v="AGUAS CORDILLERA"/>
    <x v="0"/>
    <m/>
    <n v="1"/>
    <n v="0"/>
  </r>
  <r>
    <s v="PROD"/>
    <s v="1501-R3116"/>
    <s v="REC-  2151-TABANCURA2"/>
    <s v="Recintos y Servidumbres"/>
    <x v="27"/>
    <n v="0"/>
    <s v="P77"/>
    <s v="GS"/>
    <n v="57"/>
    <n v="1"/>
    <s v="CTLP"/>
    <s v="R3116"/>
    <s v="AGUAS CORDILLERA"/>
    <x v="0"/>
    <m/>
    <n v="1"/>
    <n v="0"/>
  </r>
  <r>
    <s v="PROD"/>
    <s v="1501-R3118"/>
    <s v="REC-  2116-VESPUCIO ESPOZ"/>
    <s v="Recintos y Servidumbres"/>
    <x v="27"/>
    <n v="0"/>
    <s v="P78"/>
    <s v="GS"/>
    <n v="57"/>
    <n v="1"/>
    <s v="CTLP"/>
    <s v="R3118"/>
    <s v="AGUAS CORDILLERA"/>
    <x v="0"/>
    <m/>
    <n v="1"/>
    <n v="0"/>
  </r>
  <r>
    <s v="PROD"/>
    <s v="1501-R3119"/>
    <s v="REC-  2120-VESPUCIO HUALTATAS"/>
    <s v="Recintos y Servidumbres"/>
    <x v="27"/>
    <n v="0"/>
    <s v="P77"/>
    <s v="GS"/>
    <n v="57"/>
    <n v="1"/>
    <s v="CTLP"/>
    <s v="R3119"/>
    <s v="AGUAS CORDILLERA"/>
    <x v="0"/>
    <m/>
    <n v="1"/>
    <n v="0"/>
  </r>
  <r>
    <s v="PROD"/>
    <s v="1501-R3120"/>
    <s v="REC-  2147-PREDECANTADORES -10"/>
    <s v="Recintos y Servidumbres"/>
    <x v="27"/>
    <n v="0"/>
    <s v="P78"/>
    <s v="GS"/>
    <n v="57"/>
    <n v="1"/>
    <s v="CTLP"/>
    <s v="R3120"/>
    <s v="AGUAS CORDILLERA"/>
    <x v="0"/>
    <m/>
    <n v="1"/>
    <n v="0"/>
  </r>
  <r>
    <s v="PROD"/>
    <s v="1501-R3121"/>
    <s v="REC-  2154-VILLA LOS ESTANQUES"/>
    <s v="Recintos y Servidumbres"/>
    <x v="27"/>
    <n v="0"/>
    <s v="P77"/>
    <s v="GS"/>
    <n v="57"/>
    <n v="1"/>
    <s v="CTLP"/>
    <s v="R3121"/>
    <s v="AGUAS CORDILLERA"/>
    <x v="0"/>
    <m/>
    <n v="1"/>
    <n v="0"/>
  </r>
  <r>
    <s v="DIST"/>
    <s v="1501-R3122"/>
    <s v="REC- Est. ALMENDRO"/>
    <s v="Recintos y Servidumbres"/>
    <x v="27"/>
    <n v="0"/>
    <s v="D31"/>
    <s v="GS"/>
    <n v="57"/>
    <n v="2"/>
    <s v="CTLP"/>
    <s v="R3122"/>
    <s v="AGUAS CORDILLERA"/>
    <x v="0"/>
    <m/>
    <n v="1"/>
    <n v="0"/>
  </r>
  <r>
    <s v="DIST"/>
    <s v="1501-R3123"/>
    <s v="REC- Est. PRINCIPAL LO CURRO"/>
    <s v="Recintos y Servidumbres"/>
    <x v="27"/>
    <n v="0"/>
    <s v="D31"/>
    <s v="GS"/>
    <n v="57"/>
    <n v="2"/>
    <s v="CTLP"/>
    <s v="R3123"/>
    <s v="AGUAS CORDILLERA"/>
    <x v="0"/>
    <m/>
    <n v="1"/>
    <n v="0"/>
  </r>
  <r>
    <s v="DIST"/>
    <s v="1501-R3124"/>
    <s v="REC- Est. SANTA TERESA 2"/>
    <s v="Recintos y Servidumbres"/>
    <x v="27"/>
    <n v="0"/>
    <s v="D31"/>
    <s v="GS"/>
    <n v="57"/>
    <n v="2"/>
    <s v="CTLP"/>
    <s v="R3124"/>
    <s v="AGUAS CORDILLERA"/>
    <x v="0"/>
    <m/>
    <n v="1"/>
    <n v="0"/>
  </r>
  <r>
    <s v="DIST"/>
    <s v="1501-R3125"/>
    <s v="REC- Est. VIA AZUL"/>
    <s v="Recintos y Servidumbres"/>
    <x v="27"/>
    <n v="0"/>
    <s v="D31"/>
    <s v="GS"/>
    <n v="57"/>
    <n v="2"/>
    <s v="CTLP"/>
    <s v="R3125"/>
    <s v="AGUAS CORDILLERA"/>
    <x v="0"/>
    <m/>
    <n v="1"/>
    <n v="0"/>
  </r>
  <r>
    <s v="DIST"/>
    <s v="1501-R3126"/>
    <s v="REC- Est. VIA GRIS"/>
    <s v="Recintos y Servidumbres"/>
    <x v="27"/>
    <n v="0"/>
    <s v="D31"/>
    <s v="GS"/>
    <n v="57"/>
    <n v="2"/>
    <s v="CTLP"/>
    <s v="R3126"/>
    <s v="AGUAS CORDILLERA"/>
    <x v="0"/>
    <m/>
    <n v="1"/>
    <n v="0"/>
  </r>
  <r>
    <s v="DIST"/>
    <s v="1501-R3127"/>
    <s v="REC- Est. CLUB DE TIRO"/>
    <s v="Recintos y Servidumbres"/>
    <x v="27"/>
    <n v="0"/>
    <s v="D31"/>
    <s v="GS"/>
    <n v="57"/>
    <n v="2"/>
    <s v="CTLP"/>
    <s v="R3127"/>
    <s v="AGUAS CORDILLERA"/>
    <x v="0"/>
    <m/>
    <n v="1"/>
    <n v="0"/>
  </r>
  <r>
    <s v="DIST"/>
    <s v="1501-R3128"/>
    <s v="REC- Est. MILICO"/>
    <s v="Recintos y Servidumbres"/>
    <x v="27"/>
    <n v="0"/>
    <s v="D31"/>
    <s v="GS"/>
    <n v="57"/>
    <n v="2"/>
    <s v="CTLP"/>
    <s v="R3128"/>
    <s v="AGUAS CORDILLERA"/>
    <x v="0"/>
    <m/>
    <n v="1"/>
    <n v="0"/>
  </r>
  <r>
    <s v="DIST"/>
    <s v="1501-R3129"/>
    <s v="REC- Est. MILICO 2"/>
    <s v="Recintos y Servidumbres"/>
    <x v="27"/>
    <n v="0"/>
    <s v="D31"/>
    <s v="GS"/>
    <n v="57"/>
    <n v="2"/>
    <s v="CTLP"/>
    <s v="R3129"/>
    <s v="AGUAS CORDILLERA"/>
    <x v="0"/>
    <m/>
    <n v="1"/>
    <n v="0"/>
  </r>
  <r>
    <s v="DIST"/>
    <s v="1501-R3130"/>
    <s v="REC-  SANTA TERESA 1"/>
    <s v="Recintos y Servidumbres"/>
    <x v="27"/>
    <n v="0"/>
    <s v="D30"/>
    <s v="GS"/>
    <n v="57"/>
    <n v="2"/>
    <s v="CTLP"/>
    <s v="R3130"/>
    <s v="AGUAS CORDILLERA"/>
    <x v="0"/>
    <m/>
    <n v="1"/>
    <n v="0"/>
  </r>
  <r>
    <s v="DIST"/>
    <s v="1501-R3133"/>
    <s v="REC- Est. EL ALBA 1"/>
    <s v="Recintos y Servidumbres"/>
    <x v="27"/>
    <n v="0"/>
    <s v="D31"/>
    <s v="GS"/>
    <n v="57"/>
    <n v="2"/>
    <s v="CTLP"/>
    <s v="R3133"/>
    <s v="AGUAS CORDILLERA"/>
    <x v="0"/>
    <m/>
    <n v="1"/>
    <n v="0"/>
  </r>
  <r>
    <s v="DIST"/>
    <s v="1501-R3134"/>
    <s v="REC- Est. LOS PIQUES 1"/>
    <s v="Recintos y Servidumbres"/>
    <x v="27"/>
    <n v="0"/>
    <s v="D32"/>
    <s v="GS"/>
    <n v="57"/>
    <n v="2"/>
    <s v="CTLP"/>
    <s v="R3134"/>
    <s v="AGUAS CORDILLERA"/>
    <x v="0"/>
    <m/>
    <n v="1"/>
    <n v="0"/>
  </r>
  <r>
    <s v="DIST"/>
    <s v="1501-REC1"/>
    <s v="REC- Est. ARRAYAN ALTO"/>
    <s v="Recintos y Servidumbres"/>
    <x v="27"/>
    <n v="0"/>
    <s v="D31"/>
    <s v="GS"/>
    <n v="57"/>
    <n v="2"/>
    <s v="CTLP"/>
    <s v="REC1"/>
    <s v="AGUAS CORDILLERA"/>
    <x v="0"/>
    <m/>
    <n v="1"/>
    <n v="0"/>
  </r>
  <r>
    <s v="DIST"/>
    <s v="1501-REC2"/>
    <s v="REC- Est. Cerro Alvarado"/>
    <s v="Recintos y Servidumbres"/>
    <x v="27"/>
    <n v="0"/>
    <s v="D31"/>
    <s v="GS"/>
    <n v="57"/>
    <n v="2"/>
    <s v="CTLP"/>
    <s v="REC2"/>
    <s v="AGUAS CORDILLERA"/>
    <x v="0"/>
    <m/>
    <n v="1"/>
    <n v="0"/>
  </r>
  <r>
    <s v="DIST"/>
    <s v="1501-REC3"/>
    <s v="REC-  PEAP Lo Barnechea"/>
    <s v="Recintos y Servidumbres"/>
    <x v="27"/>
    <n v="0"/>
    <s v="D30"/>
    <s v="GS"/>
    <n v="57"/>
    <n v="2"/>
    <s v="CTLP"/>
    <s v="REC3"/>
    <s v="AGUAS CORDILLERA"/>
    <x v="0"/>
    <m/>
    <n v="1"/>
    <n v="0"/>
  </r>
  <r>
    <s v="DIST"/>
    <s v="1501-REC4"/>
    <s v="REC- Est. Nogales"/>
    <s v="Recintos y Servidumbres"/>
    <x v="27"/>
    <n v="0"/>
    <s v="D31"/>
    <s v="GS"/>
    <n v="57"/>
    <n v="2"/>
    <s v="CTLP"/>
    <s v="REC4"/>
    <s v="AGUAS CORDILLERA"/>
    <x v="0"/>
    <m/>
    <n v="1"/>
    <n v="0"/>
  </r>
  <r>
    <s v="DIST"/>
    <s v="1501-REC5"/>
    <s v="REC- Est. QUINCHAMALÍ 3"/>
    <s v="Recintos y Servidumbres"/>
    <x v="27"/>
    <n v="0"/>
    <s v="D31"/>
    <s v="GS"/>
    <n v="57"/>
    <n v="2"/>
    <s v="CTLP"/>
    <s v="REC5"/>
    <s v="AGUAS CORDILLERA"/>
    <x v="0"/>
    <m/>
    <n v="1"/>
    <n v="0"/>
  </r>
  <r>
    <s v="DIST"/>
    <s v="1501-REC6"/>
    <s v="REC- Est. Lomas de La Dehesa"/>
    <s v="Recintos y Servidumbres"/>
    <x v="27"/>
    <n v="0"/>
    <s v="D31"/>
    <s v="GS"/>
    <n v="57"/>
    <n v="2"/>
    <s v="CTLP"/>
    <s v="REC6"/>
    <s v="AGUAS CORDILLERA"/>
    <x v="0"/>
    <m/>
    <n v="1"/>
    <n v="0"/>
  </r>
  <r>
    <s v="DIST"/>
    <s v="1501-REC7"/>
    <s v="REC- Est. Nido de Águila"/>
    <s v="Recintos y Servidumbres"/>
    <x v="27"/>
    <n v="0"/>
    <s v="D31"/>
    <s v="GS"/>
    <n v="57"/>
    <n v="2"/>
    <s v="CTLP"/>
    <s v="REC7"/>
    <s v="AGUAS CORDILLERA"/>
    <x v="0"/>
    <m/>
    <n v="1"/>
    <n v="0"/>
  </r>
  <r>
    <s v="DIST"/>
    <s v="1501-REC8"/>
    <s v="REC- Est. PUERTA DE HIERRO"/>
    <s v="Recintos y Servidumbres"/>
    <x v="27"/>
    <n v="0"/>
    <s v="D31"/>
    <s v="GS"/>
    <n v="57"/>
    <n v="2"/>
    <s v="CTLP"/>
    <s v="REC8"/>
    <s v="AGUAS CORDILLERA"/>
    <x v="0"/>
    <m/>
    <n v="1"/>
    <n v="0"/>
  </r>
  <r>
    <s v="DIST"/>
    <s v="1501-Serv_AC_095"/>
    <s v="REC- Est. SAN CARLOS CENTRO"/>
    <s v="Recintos y Servidumbres"/>
    <x v="27"/>
    <n v="0"/>
    <s v="D31"/>
    <s v="GS"/>
    <n v="57"/>
    <n v="2"/>
    <s v="CTLP"/>
    <s v="Serv_AC_095"/>
    <s v="AGUAS CORDILLERA"/>
    <x v="0"/>
    <m/>
    <n v="1"/>
    <n v="0"/>
  </r>
  <r>
    <s v="DIST"/>
    <s v="1501-Serv_AC_114"/>
    <s v="REC- Est. LA DEHESA 2"/>
    <s v="Recintos y Servidumbres"/>
    <x v="27"/>
    <n v="0"/>
    <s v="D32"/>
    <s v="GS"/>
    <n v="57"/>
    <n v="2"/>
    <s v="CTLP"/>
    <s v="Serv_AC_114"/>
    <s v="AGUAS CORDILLERA"/>
    <x v="0"/>
    <m/>
    <n v="1"/>
    <n v="0"/>
  </r>
  <r>
    <s v="DIST"/>
    <s v="1501-Serv_AC_295"/>
    <s v="REC- Est. EL ZORRO"/>
    <s v="Recintos y Servidumbres"/>
    <x v="27"/>
    <n v="0"/>
    <s v="D31"/>
    <s v="GS"/>
    <n v="57"/>
    <n v="2"/>
    <s v="CTLP"/>
    <s v="Serv_AC_295"/>
    <s v="AGUAS CORDILLERA"/>
    <x v="0"/>
    <m/>
    <n v="1"/>
    <n v="0"/>
  </r>
  <r>
    <s v="PROD"/>
    <s v="1501-R3019T"/>
    <s v="REC- Est. Estanque de Seguridad P. Hurtado"/>
    <s v="Recintos y Servidumbres"/>
    <x v="27"/>
    <n v="0"/>
    <s v="P78"/>
    <s v="GS"/>
    <n v="57"/>
    <n v="1"/>
    <s v="CTLP"/>
    <s v="R3019T"/>
    <s v="AGUAS CORDILLERA"/>
    <x v="0"/>
    <m/>
    <n v="1"/>
    <n v="0"/>
  </r>
  <r>
    <s v="PROD"/>
    <s v="1501-R3035T"/>
    <s v="REC- Est. Estanque de Seguridad San Enrique"/>
    <s v="Recintos y Servidumbres"/>
    <x v="27"/>
    <n v="0"/>
    <s v="P79"/>
    <s v="GS"/>
    <n v="57"/>
    <n v="1"/>
    <s v="CTLP"/>
    <s v="R3035T"/>
    <s v="AGUAS CORDILLERA"/>
    <x v="0"/>
    <m/>
    <n v="1"/>
    <n v="0"/>
  </r>
  <r>
    <s v="PROD"/>
    <s v="1501-R3085T"/>
    <s v="REC- Est. Estanque de Seguridad San Antonio"/>
    <s v="Recintos y Servidumbres"/>
    <x v="27"/>
    <n v="0"/>
    <s v="P79"/>
    <s v="GS"/>
    <n v="57"/>
    <n v="1"/>
    <s v="CTLP"/>
    <s v="R3085T"/>
    <s v="AGUAS CORDILLERA"/>
    <x v="0"/>
    <m/>
    <n v="1"/>
    <n v="0"/>
  </r>
  <r>
    <s v="PROD"/>
    <s v="1501-R3134T"/>
    <s v="REC- Est. Estanque de Seguridad Montecasino"/>
    <s v="Recintos y Servidumbres"/>
    <x v="27"/>
    <n v="0"/>
    <s v="P80"/>
    <s v="GS"/>
    <n v="57"/>
    <n v="1"/>
    <s v="CTLP"/>
    <s v="R3134T"/>
    <s v="AGUAS CORDILLERA"/>
    <x v="0"/>
    <m/>
    <n v="1"/>
    <n v="0"/>
  </r>
  <r>
    <s v="REC"/>
    <s v="1501-Serv_2505"/>
    <s v="REC-  PEAS LAS LOMAS DE LO BARNECHEA"/>
    <s v="Recintos y Servidumbres"/>
    <x v="27"/>
    <n v="0"/>
    <s v="R19"/>
    <s v="GS"/>
    <n v="57"/>
    <n v="3"/>
    <s v="CTLP"/>
    <s v="Serv_2505"/>
    <s v="AGUAS CORDILLERA"/>
    <x v="0"/>
    <m/>
    <n v="1"/>
    <n v="0"/>
  </r>
  <r>
    <s v="REC"/>
    <s v="1501-R3039"/>
    <s v="REC-  PEAS ATALAYA"/>
    <s v="Recintos y Servidumbres"/>
    <x v="27"/>
    <n v="0"/>
    <s v="R19"/>
    <s v="GS"/>
    <n v="57"/>
    <n v="3"/>
    <s v="CTLP"/>
    <s v="R3039"/>
    <s v="AGUAS CORDILLERA"/>
    <x v="0"/>
    <m/>
    <n v="1"/>
    <n v="0"/>
  </r>
  <r>
    <s v="REC"/>
    <s v="1501-R3040"/>
    <s v="REC-  PEAS REMANSO DE LA VILLA"/>
    <s v="Recintos y Servidumbres"/>
    <x v="27"/>
    <n v="0"/>
    <s v="R19"/>
    <s v="GS"/>
    <n v="57"/>
    <n v="3"/>
    <s v="CTLP"/>
    <s v="R3040"/>
    <s v="AGUAS CORDILLERA"/>
    <x v="0"/>
    <m/>
    <n v="1"/>
    <n v="0"/>
  </r>
  <r>
    <s v="PROD"/>
    <s v="1501-R3033"/>
    <s v="REC-  PLANTA ARRAYAN"/>
    <s v="Recintos y Servidumbres"/>
    <x v="27"/>
    <n v="0"/>
    <s v="P79"/>
    <s v="GS"/>
    <n v="57"/>
    <n v="1"/>
    <s v="CTLP"/>
    <s v="R3033"/>
    <s v="AGUAS CORDILLERA"/>
    <x v="0"/>
    <m/>
    <n v="1"/>
    <n v="0"/>
  </r>
  <r>
    <s v="PROD"/>
    <s v="1501-R3085"/>
    <s v="REC-  PLANTA DE TRATAMIENTO LO GALLO"/>
    <s v="Recintos y Servidumbres"/>
    <x v="27"/>
    <n v="0"/>
    <s v="P80"/>
    <s v="GS"/>
    <n v="57"/>
    <n v="1"/>
    <s v="CTLP"/>
    <s v="R3085"/>
    <s v="AGUAS CORDILLERA"/>
    <x v="0"/>
    <m/>
    <n v="1"/>
    <n v="0"/>
  </r>
  <r>
    <s v="PROD"/>
    <s v="1501-R3088"/>
    <s v="REC-  PLANTA SAN ANTONIO As"/>
    <s v="Recintos y Servidumbres"/>
    <x v="27"/>
    <n v="0"/>
    <s v="P80"/>
    <s v="GS"/>
    <n v="57"/>
    <n v="1"/>
    <s v="CTLP"/>
    <s v="R3088"/>
    <s v="AGUAS CORDILLERA"/>
    <x v="0"/>
    <m/>
    <n v="1"/>
    <n v="0"/>
  </r>
  <r>
    <s v="DIST"/>
    <s v="MMD_AC_17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1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9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4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1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7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031"/>
    <s v="MCRM Est. CALAN 2"/>
    <s v="Macromedidores"/>
    <x v="28"/>
    <s v="Telemedición"/>
    <s v="D26"/>
    <s v="GS"/>
    <n v="57"/>
    <n v="2"/>
    <s v="CTLP"/>
    <s v="R3002"/>
    <s v="AGUAS CORDILLERA"/>
    <x v="0"/>
    <m/>
    <n v="1"/>
    <n v="0"/>
  </r>
  <r>
    <s v="DIST"/>
    <s v="MMD_AC_038"/>
    <s v="MCRM 1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39"/>
    <s v="MCRM 2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48"/>
    <s v="MCRM Est. QUINCHAMALI 1"/>
    <s v="Macromedidores"/>
    <x v="28"/>
    <s v="Telemedición"/>
    <s v="D26"/>
    <s v="GS"/>
    <n v="57"/>
    <n v="2"/>
    <s v="CTLP"/>
    <s v="R3007"/>
    <s v="AGUAS CORDILLERA"/>
    <x v="0"/>
    <m/>
    <n v="1"/>
    <n v="0"/>
  </r>
  <r>
    <s v="DIST"/>
    <s v="MMD_AC_035"/>
    <s v="MCRM Est. ROSA ELENA LAS CONDES 1"/>
    <s v="Macromedidores"/>
    <x v="28"/>
    <s v="Telemedición"/>
    <s v="D26"/>
    <s v="GS"/>
    <n v="57"/>
    <n v="2"/>
    <s v="CTLP"/>
    <s v="R3008"/>
    <s v="AGUAS CORDILLERA"/>
    <x v="0"/>
    <m/>
    <n v="1"/>
    <n v="0"/>
  </r>
  <r>
    <s v="DIST"/>
    <s v="MMD_AC_055"/>
    <s v="MCRM Est. SAN CARLOS 1"/>
    <s v="Macromedidores"/>
    <x v="28"/>
    <s v="Telemedición"/>
    <s v="D26"/>
    <s v="GS"/>
    <n v="57"/>
    <n v="2"/>
    <s v="CTLP"/>
    <s v="R3011"/>
    <s v="AGUAS CORDILLERA"/>
    <x v="0"/>
    <m/>
    <n v="1"/>
    <n v="0"/>
  </r>
  <r>
    <s v="DIST"/>
    <s v="MMD_AC_054"/>
    <s v="MCRM Est. SAN CARLOS 2"/>
    <s v="Macromedidores"/>
    <x v="28"/>
    <s v="Telemedición"/>
    <s v="D26"/>
    <s v="GS"/>
    <n v="57"/>
    <n v="2"/>
    <s v="CTLP"/>
    <s v="R3012"/>
    <s v="AGUAS CORDILLERA"/>
    <x v="0"/>
    <m/>
    <n v="1"/>
    <n v="0"/>
  </r>
  <r>
    <s v="DIST"/>
    <s v="MMD_AC_063"/>
    <s v="MCRM Est. SANTA TERESA 1"/>
    <s v="Macromedidores"/>
    <x v="28"/>
    <s v="Telemedición"/>
    <s v="D26"/>
    <s v="GS"/>
    <n v="57"/>
    <n v="2"/>
    <s v="CTLP"/>
    <s v="R3015"/>
    <s v="AGUAS CORDILLERA"/>
    <x v="0"/>
    <m/>
    <n v="1"/>
    <n v="0"/>
  </r>
  <r>
    <s v="DIST"/>
    <s v="MMD_AC_047"/>
    <s v="MCRM Est. PARQUE DEL SOL 2"/>
    <s v="Macromedidores"/>
    <x v="28"/>
    <s v="Telemedición"/>
    <s v="D26"/>
    <s v="GS"/>
    <n v="57"/>
    <n v="2"/>
    <s v="CTLP"/>
    <s v="R3046"/>
    <s v="AGUAS CORDILLERA"/>
    <x v="0"/>
    <m/>
    <n v="1"/>
    <n v="0"/>
  </r>
  <r>
    <s v="DIST"/>
    <s v="MMD_AC_034"/>
    <s v="MCRM Est. LOMAS DEL HUINGANAL"/>
    <s v="Macromedidores"/>
    <x v="28"/>
    <s v="Telemedición"/>
    <s v="D26"/>
    <s v="GS"/>
    <n v="57"/>
    <n v="2"/>
    <s v="CTLP"/>
    <s v="R3047"/>
    <s v="AGUAS CORDILLERA"/>
    <x v="0"/>
    <m/>
    <n v="1"/>
    <n v="0"/>
  </r>
  <r>
    <s v="DIST"/>
    <s v="MMD_AC_045"/>
    <s v="MCRM Est. PARQUE DEL SOL 3"/>
    <s v="Macromedidores"/>
    <x v="28"/>
    <s v="Telemedición"/>
    <s v="D26"/>
    <s v="GS"/>
    <n v="57"/>
    <n v="2"/>
    <s v="CTLP"/>
    <s v="R3081"/>
    <s v="AGUAS CORDILLERA"/>
    <x v="0"/>
    <m/>
    <n v="1"/>
    <n v="0"/>
  </r>
  <r>
    <s v="DIST"/>
    <s v="MMD_AC_029"/>
    <s v="MCRM Est. ALMENDRO"/>
    <s v="Macromedidores"/>
    <x v="28"/>
    <s v="Telemedición"/>
    <s v="D26"/>
    <s v="GS"/>
    <n v="57"/>
    <n v="2"/>
    <s v="CTLP"/>
    <s v="R3122"/>
    <s v="AGUAS CORDILLERA"/>
    <x v="0"/>
    <m/>
    <n v="1"/>
    <n v="0"/>
  </r>
  <r>
    <s v="DIST"/>
    <s v="MMD_AC_062"/>
    <s v="MCRM Est. SANTA TERESA 2"/>
    <s v="Macromedidores"/>
    <x v="28"/>
    <s v="Telemedición"/>
    <s v="D26"/>
    <s v="GS"/>
    <n v="57"/>
    <n v="2"/>
    <s v="CTLP"/>
    <s v="R3124"/>
    <s v="AGUAS CORDILLERA"/>
    <x v="0"/>
    <m/>
    <n v="1"/>
    <n v="0"/>
  </r>
  <r>
    <s v="DIST"/>
    <s v="MMD_AC_064"/>
    <s v="MCRM Est. VIA AZUL"/>
    <s v="Macromedidores"/>
    <x v="28"/>
    <s v="Telemedición"/>
    <s v="D26"/>
    <s v="GS"/>
    <n v="57"/>
    <n v="2"/>
    <s v="CTLP"/>
    <s v="R3125"/>
    <s v="AGUAS CORDILLERA"/>
    <x v="0"/>
    <m/>
    <n v="1"/>
    <n v="0"/>
  </r>
  <r>
    <s v="DIST"/>
    <s v="MMD_AC_065"/>
    <s v="MCRM Est. VIA GRIS"/>
    <s v="Macromedidores"/>
    <x v="28"/>
    <s v="Telemedición"/>
    <s v="D26"/>
    <s v="GS"/>
    <n v="57"/>
    <n v="2"/>
    <s v="CTLP"/>
    <s v="R3126"/>
    <s v="AGUAS CORDILLERA"/>
    <x v="0"/>
    <m/>
    <n v="1"/>
    <n v="0"/>
  </r>
  <r>
    <s v="DIST"/>
    <s v="MMD_AC_037"/>
    <s v="MCRM Est. MILICO 2"/>
    <s v="Macromedidores"/>
    <x v="28"/>
    <s v="Telemedición"/>
    <s v="D26"/>
    <s v="GS"/>
    <n v="57"/>
    <n v="2"/>
    <s v="CTLP"/>
    <s v="R3129"/>
    <s v="AGUAS CORDILLERA"/>
    <x v="0"/>
    <m/>
    <n v="1"/>
    <n v="0"/>
  </r>
  <r>
    <s v="DIST"/>
    <s v="MMD_AC_028"/>
    <s v="MCRM Est. EL ALBA 1"/>
    <s v="Macromedidores"/>
    <x v="28"/>
    <s v="Telemedición"/>
    <s v="D26"/>
    <s v="GS"/>
    <n v="57"/>
    <n v="2"/>
    <s v="CTLP"/>
    <s v="R3133"/>
    <s v="AGUAS CORDILLERA"/>
    <x v="0"/>
    <m/>
    <n v="1"/>
    <n v="0"/>
  </r>
  <r>
    <s v="DIST"/>
    <s v="MMD_AC_083"/>
    <s v="MCRM Est. LOS PIQUES 1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33"/>
    <s v="MCRM Est. EL SENDERO A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95"/>
    <s v="MCRM 1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96"/>
    <s v="MCRM 2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3"/>
    <s v="MCRM 3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2"/>
    <s v="MCRM 4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106"/>
    <s v="MCRM 1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10"/>
    <s v="MCRM 2  Est. LA DEHESA 2"/>
    <s v="Macromedidores"/>
    <x v="28"/>
    <s v="MANUAL"/>
    <s v="D25"/>
    <s v="GS"/>
    <n v="57"/>
    <n v="2"/>
    <s v="CTLP"/>
    <s v="Serv_AC_114"/>
    <s v="AGUAS CORDILLERA"/>
    <x v="0"/>
    <m/>
    <n v="1"/>
    <n v="0"/>
  </r>
  <r>
    <s v="DIST"/>
    <s v="MMD_AC_105"/>
    <s v="MCRM 3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04"/>
    <s v="MCRM 4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061"/>
    <s v="MCRM Est. SAN LUIS ELEVADO"/>
    <s v="Macromedidores"/>
    <x v="28"/>
    <s v="Telemedición"/>
    <s v="D26"/>
    <s v="GS"/>
    <n v="57"/>
    <n v="2"/>
    <s v="CTLP"/>
    <s v="R3014"/>
    <s v="AGUAS CORDILLERA"/>
    <x v="0"/>
    <m/>
    <n v="1"/>
    <n v="0"/>
  </r>
  <r>
    <s v="DIST"/>
    <s v="MMD_AC_088"/>
    <s v="MCRM PEAP A MIRADOR 2"/>
    <s v="Macromedidores"/>
    <x v="28"/>
    <s v="MANUAL"/>
    <s v="D25"/>
    <s v="GS"/>
    <n v="57"/>
    <n v="2"/>
    <s v="CTLP"/>
    <s v="R3005"/>
    <s v="AGUAS CORDILLERA"/>
    <x v="0"/>
    <m/>
    <n v="1"/>
    <n v="0"/>
  </r>
  <r>
    <s v="DIST"/>
    <s v="MMD_AC_099"/>
    <s v="MCRM PEAP A SANTA TERESA 2"/>
    <s v="Macromedidores"/>
    <x v="28"/>
    <s v="MANUAL"/>
    <s v="D25"/>
    <s v="GS"/>
    <n v="57"/>
    <n v="2"/>
    <s v="CTLP"/>
    <s v="R3015"/>
    <s v="AGUAS CORDILLERA"/>
    <x v="0"/>
    <m/>
    <n v="1"/>
    <n v="0"/>
  </r>
  <r>
    <s v="DIST"/>
    <s v="MMD_AC_082"/>
    <s v="MCRM PEAP A EL ALBA 1"/>
    <s v="Macromedidores"/>
    <x v="28"/>
    <s v="MANUAL"/>
    <s v="D25"/>
    <s v="GS"/>
    <n v="57"/>
    <n v="2"/>
    <s v="CTLP"/>
    <s v="R3133"/>
    <s v="AGUAS CORDILLERA"/>
    <x v="0"/>
    <m/>
    <n v="1"/>
    <n v="0"/>
  </r>
  <r>
    <s v="DIST"/>
    <s v="MMD_AC_084"/>
    <s v="MCRM PEAP B HUINGANAL 1"/>
    <s v="Macromedidores"/>
    <x v="28"/>
    <s v="Telemedición"/>
    <s v="D26"/>
    <s v="GS"/>
    <n v="57"/>
    <n v="2"/>
    <s v="CTLP"/>
    <s v="BNUP_AC_011"/>
    <s v="AGUAS CORDILLERA"/>
    <x v="0"/>
    <m/>
    <n v="1"/>
    <n v="0"/>
  </r>
  <r>
    <s v="DIST"/>
    <s v="MMD_AC_094"/>
    <s v="MCRM PEAP B QUINCHAMALI 2"/>
    <s v="Macromedidores"/>
    <x v="28"/>
    <s v="MANUAL"/>
    <s v="D25"/>
    <s v="GS"/>
    <n v="57"/>
    <n v="2"/>
    <s v="CTLP"/>
    <s v="R3007"/>
    <s v="AGUAS CORDILLERA"/>
    <x v="0"/>
    <m/>
    <n v="1"/>
    <n v="0"/>
  </r>
  <r>
    <s v="DIST"/>
    <s v="MMD_AC_092"/>
    <s v="MCRM PEAP B LOMAS DE LA VILLA"/>
    <s v="Macromedidores"/>
    <x v="28"/>
    <s v="MANUAL"/>
    <s v="D25"/>
    <s v="GS"/>
    <n v="57"/>
    <n v="2"/>
    <s v="CTLP"/>
    <s v="R3016"/>
    <s v="AGUAS CORDILLERA"/>
    <x v="0"/>
    <m/>
    <n v="1"/>
    <n v="0"/>
  </r>
  <r>
    <s v="DIST"/>
    <s v="MMD_AC_090"/>
    <s v="MCRM PEAP B EL MILICO 2"/>
    <s v="Macromedidores"/>
    <x v="28"/>
    <s v="MANUAL"/>
    <s v="D25"/>
    <s v="GS"/>
    <n v="57"/>
    <n v="2"/>
    <s v="CTLP"/>
    <s v="R3128"/>
    <s v="AGUAS CORDILLERA"/>
    <x v="0"/>
    <m/>
    <n v="1"/>
    <n v="0"/>
  </r>
  <r>
    <s v="PROD"/>
    <s v="MMD_AC_081"/>
    <s v="MCRM PEAP C 2117-VESPUCIO RIESCO"/>
    <s v="Macromedidores"/>
    <x v="28"/>
    <s v="MANUAL"/>
    <s v="D25"/>
    <s v="GS"/>
    <n v="57"/>
    <n v="1"/>
    <s v="CTLP"/>
    <s v="R3028"/>
    <s v="AGUAS CORDILLERA"/>
    <x v="0"/>
    <m/>
    <n v="1"/>
    <n v="0"/>
  </r>
  <r>
    <s v="PROD"/>
    <s v="MMD_AC_068"/>
    <s v="MCRM PEAP C 2141-BARNECHEA5"/>
    <s v="Macromedidores"/>
    <x v="28"/>
    <s v="MANUAL"/>
    <s v="D25"/>
    <s v="GS"/>
    <n v="57"/>
    <n v="1"/>
    <s v="CTLP"/>
    <s v="R3053"/>
    <s v="AGUAS CORDILLERA"/>
    <x v="0"/>
    <m/>
    <n v="1"/>
    <n v="0"/>
  </r>
  <r>
    <s v="PROD"/>
    <s v="MMD_AC_071"/>
    <s v="MCRM PEAP C 2135-PUENTE NUEVO -3"/>
    <s v="Macromedidores"/>
    <x v="28"/>
    <s v="MANUAL"/>
    <s v="D25"/>
    <s v="GS"/>
    <n v="57"/>
    <n v="1"/>
    <s v="CTLP"/>
    <s v="R3073"/>
    <s v="AGUAS CORDILLERA"/>
    <x v="0"/>
    <m/>
    <n v="1"/>
    <n v="0"/>
  </r>
  <r>
    <s v="PROD"/>
    <s v="MMD_AC_075"/>
    <s v="MCRM PEAP C 2127-RAUL LABBE-3"/>
    <s v="Macromedidores"/>
    <x v="28"/>
    <s v="MANUAL"/>
    <s v="D25"/>
    <s v="GS"/>
    <n v="57"/>
    <n v="1"/>
    <s v="CTLP"/>
    <s v="R3074"/>
    <s v="AGUAS CORDILLERA"/>
    <x v="0"/>
    <m/>
    <n v="1"/>
    <n v="0"/>
  </r>
  <r>
    <s v="PROD"/>
    <s v="MMD_AC_078"/>
    <s v="MCRM PEAP C 2151-TABANCURA2"/>
    <s v="Macromedidores"/>
    <x v="28"/>
    <s v="MANUAL"/>
    <s v="D25"/>
    <s v="GS"/>
    <n v="57"/>
    <n v="1"/>
    <s v="CTLP"/>
    <s v="R3116"/>
    <s v="AGUAS CORDILLERA"/>
    <x v="0"/>
    <m/>
    <n v="1"/>
    <n v="0"/>
  </r>
  <r>
    <s v="PROD"/>
    <s v="MMD_AC_080"/>
    <s v="MCRM PEAP C 2116-VESPUCIO ESPOZ"/>
    <s v="Macromedidores"/>
    <x v="28"/>
    <s v="MANUAL"/>
    <s v="D25"/>
    <s v="GS"/>
    <n v="57"/>
    <n v="1"/>
    <s v="CTLP"/>
    <s v="R3118"/>
    <s v="AGUAS CORDILLERA"/>
    <x v="0"/>
    <m/>
    <n v="1"/>
    <n v="0"/>
  </r>
  <r>
    <s v="PROD"/>
    <s v="MMD_AC_073"/>
    <s v="MCRM PEAP C 2148-PREDECANTADORES -11"/>
    <s v="Macromedidores"/>
    <x v="28"/>
    <s v="MANUAL"/>
    <s v="D25"/>
    <s v="GS"/>
    <n v="57"/>
    <n v="1"/>
    <s v="CTLP"/>
    <s v="R3120"/>
    <s v="AGUAS CORDILLERA"/>
    <x v="0"/>
    <m/>
    <n v="1"/>
    <n v="0"/>
  </r>
  <r>
    <s v="PROD"/>
    <s v="MMD_AC_072"/>
    <s v="MCRM PEAP C 2147-PREDECANTADORES -10"/>
    <s v="Macromedidores"/>
    <x v="28"/>
    <s v="MANUAL"/>
    <s v="D25"/>
    <s v="GS"/>
    <n v="57"/>
    <n v="1"/>
    <s v="CTLP"/>
    <s v="R3120"/>
    <s v="AGUAS CORDILLERA"/>
    <x v="0"/>
    <m/>
    <n v="1"/>
    <n v="0"/>
  </r>
  <r>
    <s v="REC"/>
    <s v="MMD_AC_120"/>
    <s v="MCRM PEAS LAS LOMAS DE LO BARNECHEA"/>
    <s v="Macromedidores"/>
    <x v="28"/>
    <s v="Telemedición"/>
    <s v="R34"/>
    <s v="GS"/>
    <n v="57"/>
    <n v="3"/>
    <s v="CTLP"/>
    <s v="Serv_2505"/>
    <s v="AGUAS CORDILLERA"/>
    <x v="0"/>
    <m/>
    <n v="1"/>
    <n v="0"/>
  </r>
  <r>
    <s v="DIST"/>
    <s v="MMD_AC_070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69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36"/>
    <s v="MCRM Est. LO GALLO ENTERRADO 2"/>
    <s v="Macromedidores"/>
    <x v="28"/>
    <s v="Telemedición"/>
    <s v="D26"/>
    <s v="GS"/>
    <n v="57"/>
    <n v="2"/>
    <s v="CTLP"/>
    <s v="R3088"/>
    <s v="AGUAS CORDILLERA"/>
    <x v="0"/>
    <m/>
    <n v="1"/>
    <n v="0"/>
  </r>
  <r>
    <s v="DIST"/>
    <s v="MMD_AC_086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DIST"/>
    <s v="MMD_AC_087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PROD"/>
    <s v="MMD_AC_011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009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3"/>
    <s v="MCRM PLANTA ARRAYAN"/>
    <s v="Macromedidores"/>
    <x v="28"/>
    <s v="Telemedición"/>
    <s v="P45"/>
    <s v="GS"/>
    <n v="57"/>
    <n v="1"/>
    <s v="CTLP"/>
    <s v="R3033"/>
    <s v="AGUAS CORDILLERA"/>
    <x v="0"/>
    <m/>
    <n v="1"/>
    <n v="0"/>
  </r>
  <r>
    <s v="PROD"/>
    <s v="MEDC00365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5"/>
    <s v="MCRM PLANTA ARRAYAN"/>
    <s v="Macromedidores"/>
    <x v="28"/>
    <s v="MANUAL"/>
    <s v="P44"/>
    <s v="GS"/>
    <n v="57"/>
    <n v="1"/>
    <s v="CTLP"/>
    <s v="R3033"/>
    <s v="AGUAS CORDILLERA"/>
    <x v="0"/>
    <m/>
    <n v="1"/>
    <n v="0"/>
  </r>
  <r>
    <s v="PROD"/>
    <s v="MMD_AC_121"/>
    <s v="MCRM PLANTA SAN ANTONIO As"/>
    <s v="Macromedidores"/>
    <x v="28"/>
    <s v="Telemedición"/>
    <s v="P45"/>
    <s v="GS"/>
    <n v="57"/>
    <n v="1"/>
    <s v="CTLP"/>
    <s v="R3085"/>
    <s v="AGUAS CORDILLERA"/>
    <x v="0"/>
    <m/>
    <n v="1"/>
    <n v="0"/>
  </r>
  <r>
    <s v="PROD"/>
    <s v="GE030"/>
    <s v="Generador 2147-PREDECANTADORES -10"/>
    <s v="Generadores"/>
    <x v="29"/>
    <s v="CONTROL AUTOMATICO LOCAL"/>
    <s v="D53"/>
    <s v="GS"/>
    <n v="57"/>
    <n v="1"/>
    <s v="CTLP"/>
    <s v="R3120"/>
    <s v="AGUAS CORDILLERA"/>
    <x v="0"/>
    <m/>
    <n v="1"/>
    <n v="0"/>
  </r>
  <r>
    <s v="DIST"/>
    <s v="GENE00024"/>
    <s v="Generador LOS PIQUES 1"/>
    <s v="Generadores"/>
    <x v="29"/>
    <s v="CONTROL AUTOMATICO LOCAL"/>
    <s v="D53"/>
    <s v="GS"/>
    <n v="57"/>
    <n v="2"/>
    <s v="CTLP"/>
    <s v="R3134"/>
    <s v="AGUAS CORDILLERA"/>
    <x v="0"/>
    <m/>
    <n v="1"/>
    <n v="0"/>
  </r>
  <r>
    <s v="PROD"/>
    <s v="GENE00114"/>
    <s v="Generador 2152-VITACURA -1"/>
    <s v="Generadores"/>
    <x v="29"/>
    <s v="CONTROL AUTOMATICO LOCAL"/>
    <s v="D52"/>
    <s v="GS"/>
    <n v="57"/>
    <n v="1"/>
    <s v="CTLP"/>
    <s v="R3089"/>
    <s v="AGUAS CORDILLERA"/>
    <x v="0"/>
    <m/>
    <n v="1"/>
    <n v="0"/>
  </r>
  <r>
    <s v="DIST"/>
    <s v="GENE00085"/>
    <s v="Generador NUEVO LA DEHESA"/>
    <s v="Generadores"/>
    <x v="29"/>
    <s v="CONTROL AUTOMATICO LOCAL"/>
    <s v="D52"/>
    <s v="GS"/>
    <n v="57"/>
    <n v="2"/>
    <s v="CTLP"/>
    <s v="R3034"/>
    <s v="AGUAS CORDILLERA"/>
    <x v="0"/>
    <m/>
    <n v="1"/>
    <n v="0"/>
  </r>
  <r>
    <s v="DIST"/>
    <s v="GENE00053"/>
    <s v="Generador LOMAS DE LA VILLA"/>
    <s v="Generadores"/>
    <x v="29"/>
    <s v="CONTROL AUTOMATICO LOCAL"/>
    <s v="D52"/>
    <s v="GS"/>
    <n v="57"/>
    <n v="2"/>
    <s v="CTLP"/>
    <s v="R3016"/>
    <s v="AGUAS CORDILLERA"/>
    <x v="0"/>
    <m/>
    <n v="1"/>
    <n v="0"/>
  </r>
  <r>
    <s v="DIST"/>
    <s v="GENE00177"/>
    <s v="Generador HUINGANAL 1"/>
    <s v="Generadores"/>
    <x v="29"/>
    <s v="CONTROL AUTOMATICO LOCAL"/>
    <s v="D52"/>
    <s v="GS"/>
    <n v="57"/>
    <n v="2"/>
    <s v="CTLP"/>
    <s v="BNUP_AC_011"/>
    <s v="AGUAS CORDILLERA"/>
    <x v="0"/>
    <m/>
    <n v="1"/>
    <n v="0"/>
  </r>
  <r>
    <s v="DIST"/>
    <s v="GENE00026"/>
    <s v="Generador EL ALBA 1"/>
    <s v="Generadores"/>
    <x v="29"/>
    <s v="CONTROL AUTOMATICO LOCAL"/>
    <s v="D52"/>
    <s v="GS"/>
    <n v="57"/>
    <n v="2"/>
    <s v="CTLP"/>
    <s v="R3133"/>
    <s v="AGUAS CORDILLERA"/>
    <x v="0"/>
    <m/>
    <n v="1"/>
    <n v="0"/>
  </r>
  <r>
    <s v="DIST"/>
    <s v="GENE00118"/>
    <s v="Generador LOMAS DE LA VILLA"/>
    <s v="Generadores"/>
    <x v="29"/>
    <s v="CONTROL AUTOMATICO LOCAL"/>
    <s v="D52"/>
    <s v="GS"/>
    <n v="57"/>
    <n v="2"/>
    <s v="CTLP"/>
    <s v="R3004"/>
    <s v="AGUAS CORDILLERA"/>
    <x v="0"/>
    <m/>
    <n v="1"/>
    <n v="0"/>
  </r>
  <r>
    <s v="DIST"/>
    <s v="GENE00317"/>
    <s v="Generador EL CRISTO ALTO"/>
    <s v="Generadores"/>
    <x v="29"/>
    <s v="CONTROL AUTOMATICO LOCAL"/>
    <s v="D52"/>
    <s v="GS"/>
    <n v="57"/>
    <n v="2"/>
    <s v="CTLP"/>
    <s v="R3044"/>
    <s v="AGUAS CORDILLERA"/>
    <x v="0"/>
    <m/>
    <n v="1"/>
    <n v="0"/>
  </r>
  <r>
    <s v="DIST"/>
    <s v="GENE00101"/>
    <s v="Generador PRINCIPAL LO CURRO"/>
    <s v="Generadores"/>
    <x v="29"/>
    <s v="CONTROL AUTOMATICO LOCAL"/>
    <s v="D52"/>
    <s v="GS"/>
    <n v="57"/>
    <n v="2"/>
    <s v="CTLP"/>
    <s v="R3123"/>
    <s v="AGUAS CORDILLERA"/>
    <x v="0"/>
    <m/>
    <n v="1"/>
    <n v="0"/>
  </r>
  <r>
    <s v="DIST"/>
    <s v="GE035"/>
    <s v="Generador MILICO"/>
    <s v="Generadores"/>
    <x v="29"/>
    <s v="CONTROL AUTOMATICO LOCAL"/>
    <s v="D51"/>
    <s v="GS"/>
    <n v="57"/>
    <n v="2"/>
    <s v="CTLP"/>
    <s v="R3128"/>
    <s v="AGUAS CORDILLERA"/>
    <x v="0"/>
    <m/>
    <n v="1"/>
    <n v="0"/>
  </r>
  <r>
    <s v="DIST"/>
    <s v="GE002"/>
    <s v="Generador CAMINO TURISTICO"/>
    <s v="Generadores"/>
    <x v="29"/>
    <s v="CONTROL AUTOMATICO LOCAL"/>
    <s v="D51"/>
    <s v="GS"/>
    <n v="57"/>
    <n v="2"/>
    <s v="CTLP"/>
    <s v="BNUP_AC_001"/>
    <s v="AGUAS CORDILLERA"/>
    <x v="0"/>
    <m/>
    <n v="1"/>
    <n v="0"/>
  </r>
  <r>
    <s v="DIST"/>
    <s v="GENE00113"/>
    <s v="Generador PARQUE DEL SOL 3"/>
    <s v="Generadores"/>
    <x v="29"/>
    <s v="CONTROL AUTOMATICO LOCAL"/>
    <s v="D51"/>
    <s v="GS"/>
    <n v="57"/>
    <n v="2"/>
    <s v="CTLP"/>
    <s v="R3081"/>
    <s v="AGUAS CORDILLERA"/>
    <x v="0"/>
    <m/>
    <n v="1"/>
    <n v="0"/>
  </r>
  <r>
    <s v="DIST"/>
    <s v="GENE00311"/>
    <s v="Generador BARNECHEA 3"/>
    <s v="Generadores"/>
    <x v="29"/>
    <s v="CONTROL AUTOMATICO LOCAL"/>
    <s v="D51"/>
    <s v="GS"/>
    <n v="57"/>
    <n v="2"/>
    <s v="CTLP"/>
    <s v="R3043"/>
    <s v="AGUAS CORDILLERA"/>
    <x v="0"/>
    <m/>
    <n v="1"/>
    <n v="0"/>
  </r>
  <r>
    <s v="PROD"/>
    <s v="ZGEN-R3121"/>
    <s v="Generador 2154-VILLA LOS ESTANQUES"/>
    <s v="Generadores"/>
    <x v="29"/>
    <s v="CONTROL AUTOMATICO LOCAL"/>
    <s v="D53"/>
    <s v="GS"/>
    <n v="57"/>
    <n v="1"/>
    <s v="CTLP"/>
    <s v="R3121"/>
    <s v="AGUAS CORDILLERA"/>
    <x v="0"/>
    <m/>
    <n v="1"/>
    <n v="0"/>
  </r>
  <r>
    <s v="PROD"/>
    <s v="ZGEN-R3118"/>
    <s v="Generador 2116-VESPUCIO ESPOZ"/>
    <s v="Generadores"/>
    <x v="29"/>
    <s v="CONTROL AUTOMATICO LOCAL"/>
    <s v="D53"/>
    <s v="GS"/>
    <n v="57"/>
    <n v="1"/>
    <s v="CTLP"/>
    <s v="R3118"/>
    <s v="AGUAS CORDILLERA"/>
    <x v="0"/>
    <m/>
    <n v="1"/>
    <n v="0"/>
  </r>
  <r>
    <s v="DIST"/>
    <s v="ZGEN-R3017"/>
    <s v="Generador QUINCHAMALI 1"/>
    <s v="Generadores"/>
    <x v="29"/>
    <s v="CONTROL AUTOMATICO LOCAL"/>
    <s v="D53"/>
    <s v="GS"/>
    <n v="57"/>
    <n v="2"/>
    <s v="CTLP"/>
    <s v="R3017"/>
    <s v="AGUAS CORDILLERA"/>
    <x v="0"/>
    <m/>
    <n v="1"/>
    <n v="0"/>
  </r>
  <r>
    <s v="PROD"/>
    <s v="ZGEN-R3074"/>
    <s v="Generador 2127-RAUL LABBE-3"/>
    <s v="Generadores"/>
    <x v="29"/>
    <s v="CONTROL AUTOMATICO LOCAL"/>
    <s v="D53"/>
    <s v="GS"/>
    <n v="57"/>
    <n v="1"/>
    <s v="CTLP"/>
    <s v="R3074"/>
    <s v="AGUAS CORDILLERA"/>
    <x v="0"/>
    <m/>
    <n v="1"/>
    <n v="0"/>
  </r>
  <r>
    <s v="PROD"/>
    <s v="ZGEN-R3052"/>
    <s v="Generador 2132-BARNECHEA4"/>
    <s v="Generadores"/>
    <x v="29"/>
    <s v="CONTROL AUTOMATICO LOCAL"/>
    <s v="D53"/>
    <s v="GS"/>
    <n v="57"/>
    <n v="1"/>
    <s v="CTLP"/>
    <s v="R3052"/>
    <s v="AGUAS CORDILLERA"/>
    <x v="0"/>
    <m/>
    <n v="1"/>
    <n v="0"/>
  </r>
  <r>
    <s v="PROD"/>
    <s v="ZGEN-R3053"/>
    <s v="Generador 2141-BARNECHEA5"/>
    <s v="Generadores"/>
    <x v="29"/>
    <s v="CONTROL AUTOMATICO LOCAL"/>
    <s v="D53"/>
    <s v="GS"/>
    <n v="57"/>
    <n v="1"/>
    <s v="CTLP"/>
    <s v="R3053"/>
    <s v="AGUAS CORDILLERA"/>
    <x v="0"/>
    <m/>
    <n v="1"/>
    <n v="0"/>
  </r>
  <r>
    <s v="PROD"/>
    <s v="ZGEN-R3119"/>
    <s v="Generador 2120-VESPUCIO HUALTATAS"/>
    <s v="Generadores"/>
    <x v="29"/>
    <s v="CONTROL AUTOMATICO LOCAL"/>
    <s v="D53"/>
    <s v="GS"/>
    <n v="57"/>
    <n v="1"/>
    <s v="CTLP"/>
    <s v="R3119"/>
    <s v="AGUAS CORDILLERA"/>
    <x v="0"/>
    <m/>
    <n v="1"/>
    <n v="0"/>
  </r>
  <r>
    <s v="DIST"/>
    <s v="ZGEN-R3006"/>
    <s v="Generador PUNTA DEL ESTE 2"/>
    <s v="Generadores"/>
    <x v="29"/>
    <s v="CONTROL AUTOMATICO LOCAL"/>
    <s v="D52"/>
    <s v="GS"/>
    <n v="57"/>
    <n v="2"/>
    <s v="CTLP"/>
    <s v="R3006"/>
    <s v="AGUAS CORDILLERA"/>
    <x v="0"/>
    <m/>
    <n v="1"/>
    <n v="0"/>
  </r>
  <r>
    <s v="PROD"/>
    <s v="ZGEN-R3073"/>
    <s v="Generador 2135-PUENTE NUEVO -3"/>
    <s v="Generadores"/>
    <x v="29"/>
    <s v="CONTROL AUTOMATICO LOCAL"/>
    <s v="D52"/>
    <s v="GS"/>
    <n v="57"/>
    <n v="1"/>
    <s v="CTLP"/>
    <s v="R3073"/>
    <s v="AGUAS CORDILLERA"/>
    <x v="0"/>
    <m/>
    <n v="1"/>
    <n v="0"/>
  </r>
  <r>
    <s v="PROD"/>
    <s v="ZGEN-R3116"/>
    <s v="Generador 2151-TABANCURA2"/>
    <s v="Generadores"/>
    <x v="29"/>
    <s v="CONTROL AUTOMATICO LOCAL"/>
    <s v="D52"/>
    <s v="GS"/>
    <n v="57"/>
    <n v="1"/>
    <s v="CTLP"/>
    <s v="R3116"/>
    <s v="AGUAS CORDILLERA"/>
    <x v="0"/>
    <m/>
    <n v="1"/>
    <n v="0"/>
  </r>
  <r>
    <s v="DIST"/>
    <s v="ZGEN-R3047"/>
    <s v="Generador LOMAS DEL HUINGANAL"/>
    <s v="Generadores"/>
    <x v="29"/>
    <s v="CONTROL AUTOMATICO LOCAL"/>
    <s v="D52"/>
    <s v="GS"/>
    <n v="57"/>
    <n v="2"/>
    <s v="CTLP"/>
    <s v="R3047"/>
    <s v="AGUAS CORDILLERA"/>
    <x v="0"/>
    <m/>
    <n v="1"/>
    <n v="0"/>
  </r>
  <r>
    <s v="PROD"/>
    <s v="ZGEN-R3028"/>
    <s v="Generador 2117-VESPUCIO RIESCO"/>
    <s v="Generadores"/>
    <x v="29"/>
    <s v="CONTROL AUTOMATICO LOCAL"/>
    <s v="D52"/>
    <s v="GS"/>
    <n v="57"/>
    <n v="1"/>
    <s v="CTLP"/>
    <s v="R3028"/>
    <s v="AGUAS CORDILLERA"/>
    <x v="0"/>
    <m/>
    <n v="1"/>
    <n v="0"/>
  </r>
  <r>
    <s v="DIST"/>
    <s v="ZGEN-REC3"/>
    <s v="Generador PEAP Lo Barnechea"/>
    <s v="Generadores"/>
    <x v="29"/>
    <s v="CONTROL AUTOMATICO LOCAL"/>
    <s v="D52"/>
    <s v="GS"/>
    <n v="57"/>
    <n v="2"/>
    <s v="CTLP"/>
    <s v="REC3"/>
    <s v="AGUAS CORDILLERA"/>
    <x v="0"/>
    <m/>
    <n v="1"/>
    <n v="0"/>
  </r>
  <r>
    <s v="DIST"/>
    <s v="ZGEN-R3011"/>
    <s v="Generador SAN CARLOS 1"/>
    <s v="Generadores"/>
    <x v="29"/>
    <s v="CONTROL AUTOMATICO LOCAL"/>
    <s v="D52"/>
    <s v="GS"/>
    <n v="57"/>
    <n v="2"/>
    <s v="CTLP"/>
    <s v="R3011"/>
    <s v="AGUAS CORDILLERA"/>
    <x v="0"/>
    <m/>
    <n v="1"/>
    <n v="0"/>
  </r>
  <r>
    <s v="PROD"/>
    <s v="ZGEN-R3104"/>
    <s v="Generador 2146-LO MATTA8"/>
    <s v="Generadores"/>
    <x v="29"/>
    <s v="CONTROL AUTOMATICO LOCAL"/>
    <s v="D51"/>
    <s v="GS"/>
    <n v="57"/>
    <n v="1"/>
    <s v="CTLP"/>
    <s v="R3104"/>
    <s v="AGUAS CORDILLERA"/>
    <x v="0"/>
    <m/>
    <n v="1"/>
    <n v="0"/>
  </r>
  <r>
    <s v="PROD"/>
    <s v="ZGEN-R3103"/>
    <s v="Generador 2145-LO MATTA7"/>
    <s v="Generadores"/>
    <x v="29"/>
    <s v="CONTROL AUTOMATICO LOCAL"/>
    <s v="D51"/>
    <s v="GS"/>
    <n v="57"/>
    <n v="1"/>
    <s v="CTLP"/>
    <s v="R3103"/>
    <s v="AGUAS CORDILLERA"/>
    <x v="0"/>
    <m/>
    <n v="1"/>
    <n v="0"/>
  </r>
  <r>
    <s v="PROD"/>
    <s v="ZGEN-R3084"/>
    <s v="Generador 2157-LAS HUALTATAS -7"/>
    <s v="Generadores"/>
    <x v="29"/>
    <s v="CONTROL AUTOMATICO LOCAL"/>
    <s v="D51"/>
    <s v="GS"/>
    <n v="57"/>
    <n v="1"/>
    <s v="CTLP"/>
    <s v="R3084"/>
    <s v="AGUAS CORDILLERA"/>
    <x v="0"/>
    <m/>
    <n v="1"/>
    <n v="0"/>
  </r>
  <r>
    <s v="DIST"/>
    <s v="ZGEN-R3046"/>
    <s v="Generador PARQUE DEL SOL 2"/>
    <s v="Generadores"/>
    <x v="29"/>
    <s v="CONTROL AUTOMATICO LOCAL"/>
    <s v="D51"/>
    <s v="GS"/>
    <n v="57"/>
    <n v="2"/>
    <s v="CTLP"/>
    <s v="R3046"/>
    <s v="AGUAS CORDILLERA"/>
    <x v="0"/>
    <m/>
    <n v="1"/>
    <n v="0"/>
  </r>
  <r>
    <s v="DIST"/>
    <s v="ZGEN-R3015"/>
    <s v="Generador SANTA TERESA 1"/>
    <s v="Generadores"/>
    <x v="29"/>
    <s v="CONTROL AUTOMATICO LOCAL"/>
    <s v="D51"/>
    <s v="GS"/>
    <n v="57"/>
    <n v="2"/>
    <s v="CTLP"/>
    <s v="R3015"/>
    <s v="AGUAS CORDILLERA"/>
    <x v="0"/>
    <m/>
    <n v="1"/>
    <n v="0"/>
  </r>
  <r>
    <s v="DIST"/>
    <s v="ZGEN-R3130"/>
    <s v="Generador SANTA TERESA 1"/>
    <s v="Generadores"/>
    <x v="29"/>
    <s v="CONTROL AUTOMATICO LOCAL"/>
    <s v="D51"/>
    <s v="GS"/>
    <n v="57"/>
    <n v="2"/>
    <s v="CTLP"/>
    <s v="R3130"/>
    <s v="AGUAS CORDILLERA"/>
    <x v="0"/>
    <m/>
    <n v="1"/>
    <n v="0"/>
  </r>
  <r>
    <s v="DIST"/>
    <s v="ZGEN-R3038"/>
    <s v="Generador CERRO 18 (1 Y 2)"/>
    <s v="Generadores"/>
    <x v="29"/>
    <s v="CONTROL AUTOMATICO LOCAL"/>
    <s v="D51"/>
    <s v="GS"/>
    <n v="57"/>
    <n v="2"/>
    <s v="CTLP"/>
    <s v="R3038"/>
    <s v="AGUAS CORDILLERA"/>
    <x v="0"/>
    <m/>
    <n v="1"/>
    <n v="0"/>
  </r>
  <r>
    <s v="DIST"/>
    <s v="ZGEN-R3008"/>
    <s v="Generador ROSA ELENA LAS CONDES 1"/>
    <s v="Generadores"/>
    <x v="29"/>
    <s v="CONTROL AUTOMATICO LOCAL"/>
    <s v="D51"/>
    <s v="GS"/>
    <n v="57"/>
    <n v="2"/>
    <s v="CTLP"/>
    <s v="R3008"/>
    <s v="AGUAS CORDILLERA"/>
    <x v="0"/>
    <m/>
    <n v="1"/>
    <n v="0"/>
  </r>
  <r>
    <s v="DIST"/>
    <s v="ZGEN-R3007"/>
    <s v="Generador QUINCHAMALI 1"/>
    <s v="Generadores"/>
    <x v="29"/>
    <s v="CONTROL AUTOMATICO LOCAL"/>
    <s v="D51"/>
    <s v="GS"/>
    <n v="57"/>
    <n v="2"/>
    <s v="CTLP"/>
    <s v="R3007"/>
    <s v="AGUAS CORDILLERA"/>
    <x v="0"/>
    <m/>
    <n v="1"/>
    <n v="0"/>
  </r>
  <r>
    <s v="DIST"/>
    <s v="ZGEN-R3126"/>
    <s v="Generador VIA GRIS"/>
    <s v="Generadores"/>
    <x v="29"/>
    <s v="CONTROL AUTOMATICO LOCAL"/>
    <s v="D51"/>
    <s v="GS"/>
    <n v="57"/>
    <n v="2"/>
    <s v="CTLP"/>
    <s v="R3126"/>
    <s v="AGUAS CORDILLERA"/>
    <x v="0"/>
    <m/>
    <n v="1"/>
    <n v="0"/>
  </r>
  <r>
    <s v="DIST"/>
    <s v="ZGEN-REC2"/>
    <s v="Generador Cerro Alvarado"/>
    <s v="Generadores"/>
    <x v="29"/>
    <s v="CONTROL AUTOMATICO LOCAL"/>
    <s v="D51"/>
    <s v="GS"/>
    <n v="57"/>
    <n v="2"/>
    <s v="CTLP"/>
    <s v="REC2"/>
    <s v="AGUAS CORDILLERA"/>
    <x v="0"/>
    <m/>
    <n v="1"/>
    <n v="0"/>
  </r>
  <r>
    <s v="DIST"/>
    <s v="ZGEN-R3018"/>
    <s v="Generador SAN LUIS"/>
    <s v="Generadores"/>
    <x v="29"/>
    <s v="CONTROL AUTOMATICO LOCAL"/>
    <s v="D51"/>
    <s v="GS"/>
    <n v="57"/>
    <n v="2"/>
    <s v="CTLP"/>
    <s v="R3018"/>
    <s v="AGUAS CORDILLERA"/>
    <x v="0"/>
    <m/>
    <n v="1"/>
    <n v="0"/>
  </r>
  <r>
    <s v="DIST"/>
    <s v="ZGEN-R3005"/>
    <s v="Generador EL MIRADOR"/>
    <s v="Generadores"/>
    <x v="29"/>
    <s v="CONTROL AUTOMATICO LOCAL"/>
    <s v="D51"/>
    <s v="GS"/>
    <n v="57"/>
    <n v="2"/>
    <s v="CTLP"/>
    <s v="R3005"/>
    <s v="AGUAS CORDILLERA"/>
    <x v="0"/>
    <m/>
    <n v="1"/>
    <n v="0"/>
  </r>
  <r>
    <s v="DIST"/>
    <s v="ZGEN-Serv_AC_114"/>
    <s v="Generador LA DEHESA 2"/>
    <s v="Generadores"/>
    <x v="29"/>
    <s v="CONTROL AUTOMATICO LOCAL"/>
    <s v="D51"/>
    <s v="GS"/>
    <n v="57"/>
    <n v="2"/>
    <s v="CTLP"/>
    <s v="Serv_AC_114"/>
    <s v="AGUAS CORDILLERA"/>
    <x v="0"/>
    <m/>
    <n v="1"/>
    <n v="0"/>
  </r>
  <r>
    <s v="DIST"/>
    <s v="ZGEN-R3009"/>
    <s v="Generador ROSA ELENA KENNEDY 2"/>
    <s v="Generadores"/>
    <x v="29"/>
    <s v="CONTROL AUTOMATICO LOCAL"/>
    <s v="D51"/>
    <s v="GS"/>
    <n v="57"/>
    <n v="2"/>
    <s v="CTLP"/>
    <s v="R3009"/>
    <s v="AGUAS CORDILLERA"/>
    <x v="0"/>
    <m/>
    <n v="1"/>
    <n v="0"/>
  </r>
  <r>
    <s v="PROD"/>
    <s v="ZGEN-R3019"/>
    <s v="Generador PADRE HURTADO"/>
    <s v="Generadores"/>
    <x v="29"/>
    <s v="CONTROL AUTOMATICO LOCAL"/>
    <s v="P41"/>
    <s v="GS"/>
    <n v="57"/>
    <n v="1"/>
    <s v="CTLP"/>
    <s v="R3019"/>
    <s v="AGUAS CORDILLERA"/>
    <x v="0"/>
    <m/>
    <n v="1"/>
    <n v="0"/>
  </r>
  <r>
    <s v="DIST"/>
    <s v="ZGEN-R3124"/>
    <s v="Generador SANTA TERESA 2"/>
    <s v="Generadores"/>
    <x v="29"/>
    <s v="CONTROL AUTOMATICO LOCAL"/>
    <s v="D51"/>
    <s v="GS"/>
    <n v="57"/>
    <n v="2"/>
    <s v="CTLP"/>
    <s v="R3124"/>
    <s v="AGUAS CORDILLERA"/>
    <x v="0"/>
    <m/>
    <n v="1"/>
    <n v="0"/>
  </r>
  <r>
    <s v="DIST"/>
    <s v="ZGEN-Serv_AC_295"/>
    <s v="Generador EL ZORRO"/>
    <s v="Generadores"/>
    <x v="29"/>
    <s v="CONTROL AUTOMATICO LOCAL"/>
    <s v="D51"/>
    <s v="GS"/>
    <n v="57"/>
    <n v="2"/>
    <s v="CTLP"/>
    <s v="Serv_AC_295"/>
    <s v="AGUAS CORDILLERA"/>
    <x v="0"/>
    <m/>
    <n v="1"/>
    <n v="0"/>
  </r>
  <r>
    <s v="DIST"/>
    <s v="ZGEN-BNUP_AC_009"/>
    <s v="Generador QUINCHAMALI 2"/>
    <s v="Generadores"/>
    <x v="29"/>
    <s v="CONTROL AUTOMATICO LOCAL"/>
    <s v="D51"/>
    <s v="GS"/>
    <n v="57"/>
    <n v="2"/>
    <s v="CTLP"/>
    <s v="BNUP_AC_009"/>
    <s v="AGUAS CORDILLERA"/>
    <x v="0"/>
    <m/>
    <n v="1"/>
    <n v="0"/>
  </r>
  <r>
    <s v="REC"/>
    <s v="ZGEN-Serv_2505"/>
    <s v="Generador PEAS LAS LOMAS DE LO BARNECHEA"/>
    <s v="Generadores"/>
    <x v="29"/>
    <s v="CONTROL AUTOMATICO LOCAL"/>
    <s v="R27"/>
    <s v="GS"/>
    <n v="57"/>
    <n v="3"/>
    <s v="CTLP"/>
    <s v="Serv_2505"/>
    <s v="AGUAS CORDILLERA"/>
    <x v="0"/>
    <m/>
    <n v="1"/>
    <n v="0"/>
  </r>
  <r>
    <s v="REC"/>
    <s v="ZGEN-R3039"/>
    <s v="Generador PEAS ATALAYA"/>
    <s v="Generadores"/>
    <x v="29"/>
    <s v="CONTROL AUTOMATICO LOCAL"/>
    <s v="R27"/>
    <s v="GS"/>
    <n v="57"/>
    <n v="3"/>
    <s v="CTLP"/>
    <s v="R3039"/>
    <s v="AGUAS CORDILLERA"/>
    <x v="0"/>
    <m/>
    <n v="1"/>
    <n v="0"/>
  </r>
  <r>
    <s v="REC"/>
    <s v="ZGEN-R3040"/>
    <s v="Generador PEAS REMANSO DE LA VILLA"/>
    <s v="Generadores"/>
    <x v="29"/>
    <s v="CONTROL AUTOMATICO LOCAL"/>
    <s v="R27"/>
    <s v="GS"/>
    <n v="57"/>
    <n v="3"/>
    <s v="CTLP"/>
    <s v="R3040"/>
    <s v="AGUAS CORDILLERA"/>
    <x v="0"/>
    <m/>
    <n v="1"/>
    <n v="0"/>
  </r>
  <r>
    <s v="PROD"/>
    <s v="GE026"/>
    <s v="Generador PLANTA ARRAYAN"/>
    <s v="Generadores"/>
    <x v="29"/>
    <s v="CONTROL AUTOMATICO LOCAL"/>
    <s v="P41"/>
    <s v="GS"/>
    <n v="57"/>
    <n v="1"/>
    <s v="CTLP"/>
    <s v="R3033"/>
    <s v="AGUAS CORDILLERA"/>
    <x v="0"/>
    <m/>
    <n v="1"/>
    <n v="0"/>
  </r>
  <r>
    <s v="PROD"/>
    <s v="GE044"/>
    <s v="Generador PLANTA DE TRATAMIENTO LO GALLO"/>
    <s v="Generadores"/>
    <x v="29"/>
    <s v="CONTROL AUTOMATICO LOCAL"/>
    <s v="P43"/>
    <s v="GS"/>
    <n v="57"/>
    <n v="1"/>
    <s v="CTLP"/>
    <s v="R3085"/>
    <s v="AGUAS CORDILLERA"/>
    <x v="0"/>
    <m/>
    <n v="1"/>
    <n v="0"/>
  </r>
  <r>
    <s v="PROD"/>
    <s v="GENE00244"/>
    <s v="Generador PLANTA SAN ANTONIO As"/>
    <s v="Generadores"/>
    <x v="29"/>
    <s v="CONTROL AUTOMATICO LOCAL"/>
    <s v="P43"/>
    <s v="GS"/>
    <n v="57"/>
    <n v="1"/>
    <s v="CTLP"/>
    <s v="R3088"/>
    <s v="AGUAS CORDILLERA"/>
    <x v="0"/>
    <m/>
    <n v="1"/>
    <n v="0"/>
  </r>
  <r>
    <s v="DIST"/>
    <s v="ESTH02081"/>
    <s v="SGLPA PEAPB HUINGANAL 1"/>
    <s v="Sistema Anti Golpe de Ariete"/>
    <x v="30"/>
    <s v="Telemedición"/>
    <s v="D88"/>
    <s v="GS"/>
    <n v="57"/>
    <n v="2"/>
    <s v="CTLP"/>
    <s v="BNUP_AC_011"/>
    <s v="AGUAS CORDILLERA"/>
    <x v="0"/>
    <m/>
    <n v="1"/>
    <n v="0"/>
  </r>
  <r>
    <s v="DIST"/>
    <s v="ESTH00008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_AC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9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7"/>
    <s v="SGLPA PEAPA SAN CARLOS CENTRO"/>
    <s v="Sistema Anti Golpe de Ariete"/>
    <x v="30"/>
    <s v="Telemedición"/>
    <s v="D88"/>
    <s v="GS"/>
    <n v="57"/>
    <n v="2"/>
    <s v="CTLP"/>
    <s v="R3134"/>
    <s v="AGUAS CORDILLERA"/>
    <x v="0"/>
    <m/>
    <n v="1"/>
    <n v="0"/>
  </r>
  <r>
    <s v="DIST"/>
    <s v="ESTH0008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268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6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4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5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7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13"/>
    <s v="SGLPA PEAPB PARQUE DEL SOL 2"/>
    <s v="Sistema Anti Golpe de Ariete"/>
    <x v="30"/>
    <s v="Telemedición"/>
    <s v="D88"/>
    <s v="GS"/>
    <n v="57"/>
    <n v="2"/>
    <s v="CTLP"/>
    <s v="R3046"/>
    <s v="AGUAS CORDILLERA"/>
    <x v="0"/>
    <m/>
    <n v="1"/>
    <n v="0"/>
  </r>
  <r>
    <s v="REC"/>
    <s v="EST_AC5"/>
    <s v="SGLPA PEAS PEAS LA HERMITA DE SAN ANTONIO"/>
    <s v="Sistema Anti Golpe de Ariete"/>
    <x v="30"/>
    <s v="Telemedición"/>
    <s v="R41"/>
    <s v="GS"/>
    <n v="57"/>
    <n v="3"/>
    <s v="CTLP"/>
    <s v="R3039"/>
    <s v="AGUAS CORDILLERA"/>
    <x v="0"/>
    <m/>
    <n v="1"/>
    <n v="0"/>
  </r>
  <r>
    <s v="PROD"/>
    <m/>
    <m/>
    <s v="CCO-P"/>
    <x v="31"/>
    <s v="MANUAL"/>
    <s v="P107"/>
    <s v="GS"/>
    <n v="57"/>
    <n v="1"/>
    <s v="CTLP"/>
    <s v="203-076121116-REC"/>
    <s v="AGUAS CORDILLERA"/>
    <x v="0"/>
    <m/>
    <n v="1"/>
    <n v="0"/>
  </r>
  <r>
    <s v="DIST"/>
    <m/>
    <m/>
    <s v="CCO-DyR"/>
    <x v="32"/>
    <s v="MANUAL"/>
    <s v="D50"/>
    <s v="GS"/>
    <n v="57"/>
    <n v="2"/>
    <s v="CTLP"/>
    <s v="203-076121116-REC"/>
    <s v="AGUAS CORDILLERA"/>
    <x v="0"/>
    <m/>
    <n v="1"/>
    <n v="0"/>
  </r>
  <r>
    <s v="REC"/>
    <m/>
    <m/>
    <s v="CCO-DyR"/>
    <x v="32"/>
    <s v="MANUAL"/>
    <s v="R35"/>
    <s v="GS"/>
    <n v="57"/>
    <n v="3"/>
    <s v="CTLP"/>
    <s v="203-076121116-REC"/>
    <s v="AGUAS CORDILLERA"/>
    <x v="0"/>
    <m/>
    <n v="1"/>
    <n v="0"/>
  </r>
  <r>
    <s v="REC"/>
    <m/>
    <m/>
    <s v="Red de medición y monitoreo de la red"/>
    <x v="33"/>
    <m/>
    <s v="R17"/>
    <s v="GS"/>
    <n v="57"/>
    <n v="3"/>
    <s v="CTLP"/>
    <s v="203-076121116-REC"/>
    <s v="AGUAS CORDILLERA"/>
    <x v="0"/>
    <m/>
    <n v="1"/>
    <n v="0"/>
  </r>
  <r>
    <s v="DIST"/>
    <s v="Z21704"/>
    <s v="PEAP a El Cristo - Escenario Seguridad Adicional Turbiedad Extrema"/>
    <s v="Planta Elevadora de Agua Potable Tipo B"/>
    <x v="15"/>
    <s v="Telemedición"/>
    <s v="D212"/>
    <s v="GS"/>
    <n v="57"/>
    <n v="2"/>
    <s v="CTLP"/>
    <s v="R3035"/>
    <s v="AGUAS CORDILLERA"/>
    <x v="2"/>
    <m/>
    <n v="1"/>
    <n v="0"/>
  </r>
  <r>
    <s v="DIST"/>
    <s v="Z21705"/>
    <s v="PEAP a Arrayán - Escenario Seguridad Adicional Turbiedad Extrema"/>
    <s v="Planta Elevadora de Agua Potable Tipo B"/>
    <x v="15"/>
    <s v="Telemedición"/>
    <s v="D212"/>
    <s v="GS"/>
    <n v="57"/>
    <n v="2"/>
    <s v="CTLP"/>
    <s v="R3044"/>
    <s v="AGUAS CORDILLERA"/>
    <x v="2"/>
    <m/>
    <n v="1"/>
    <n v="0"/>
  </r>
  <r>
    <s v="PROD"/>
    <s v="Z22108"/>
    <s v="Estanque San Enrique - Escenario Seguridad Adicional Turbiedad Extrema"/>
    <s v="Estanque Semienterrado"/>
    <x v="12"/>
    <s v="Telemedición"/>
    <s v="P36"/>
    <s v="GS"/>
    <n v="57"/>
    <n v="1"/>
    <s v="CTLP"/>
    <s v="R3035"/>
    <s v="AGUAS CORDILLERA"/>
    <x v="2"/>
    <m/>
    <n v="1"/>
    <n v="401"/>
  </r>
  <r>
    <s v="PROD"/>
    <s v="Z22109"/>
    <s v="Estanque San Antonio - Escenario Seguridad Adicional Turbiedad Extrema"/>
    <s v="Estanque Semienterrado"/>
    <x v="12"/>
    <s v="Telemedición"/>
    <s v="P36"/>
    <s v="GS"/>
    <n v="57"/>
    <n v="1"/>
    <s v="CTLP"/>
    <s v="R3085"/>
    <s v="AGUAS CORDILLERA"/>
    <x v="2"/>
    <m/>
    <n v="1"/>
    <n v="401"/>
  </r>
  <r>
    <s v="PROD"/>
    <s v="Z22110"/>
    <s v="Estanque P. Hurtado - Escenario Seguridad Adicional Turbiedad Extrema"/>
    <s v="Estanque Semienterrado"/>
    <x v="12"/>
    <s v="Telemedición"/>
    <s v="P34"/>
    <s v="GS"/>
    <n v="57"/>
    <n v="1"/>
    <s v="CTLP"/>
    <s v="R3019"/>
    <s v="AGUAS CORDILLERA"/>
    <x v="2"/>
    <m/>
    <n v="1"/>
    <n v="401"/>
  </r>
  <r>
    <s v="PROD"/>
    <s v="Z22111"/>
    <s v="Estanque Montecasino - Escenario Seguridad Adicional Turbiedad Extrema"/>
    <s v="Estanque Semienterrado"/>
    <x v="12"/>
    <s v="Telemedición"/>
    <s v="P124"/>
    <s v="GS"/>
    <n v="57"/>
    <n v="1"/>
    <s v="CTLP"/>
    <s v="R3134"/>
    <s v="AGUAS CORDILLERA"/>
    <x v="2"/>
    <m/>
    <n v="1"/>
    <n v="4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s v="DIST"/>
    <s v="Z30100101"/>
    <s v="Arranques D=19 VALLE GRANDE (INCLUYE ALTO LAMPA)"/>
    <s v="Arranques"/>
    <x v="0"/>
    <n v="0"/>
    <s v="D1"/>
    <s v="GS"/>
    <n v="89"/>
    <n v="2"/>
    <s v="CTLP"/>
    <n v="0"/>
    <s v="CIUDAD DE CHICUREO"/>
    <x v="0"/>
    <m/>
    <n v="34.672480791429216"/>
    <n v="0"/>
  </r>
  <r>
    <s v="DIST"/>
    <s v="Z30100102"/>
    <s v="Arranques D=20 VALLE GRANDE (INCLUYE ALTO LAMPA)"/>
    <s v="Arranques"/>
    <x v="0"/>
    <n v="0"/>
    <s v="D1"/>
    <s v="GS"/>
    <n v="89"/>
    <n v="2"/>
    <s v="CTLP"/>
    <n v="0"/>
    <s v="CIUDAD DE CHICUREO"/>
    <x v="0"/>
    <m/>
    <n v="7.5846051731251407"/>
    <n v="0"/>
  </r>
  <r>
    <s v="DIST"/>
    <s v="Z30100103"/>
    <s v="Arranques D=25 VALLE GRANDE (INCLUYE ALTO LAMPA)"/>
    <s v="Arranques"/>
    <x v="0"/>
    <n v="0"/>
    <s v="D2"/>
    <s v="GS"/>
    <n v="89"/>
    <n v="2"/>
    <s v="CTLP"/>
    <n v="0"/>
    <s v="CIUDAD DE CHICUREO"/>
    <x v="0"/>
    <m/>
    <n v="4.334060098928652"/>
    <n v="0"/>
  </r>
  <r>
    <s v="DIST"/>
    <s v="Z30100104"/>
    <s v="Arranques D=32 VALLE GRANDE (INCLUYE ALTO LAMPA)"/>
    <s v="Arranques"/>
    <x v="0"/>
    <n v="0"/>
    <s v="D2"/>
    <s v="GS"/>
    <n v="89"/>
    <n v="2"/>
    <s v="CTLP"/>
    <n v="0"/>
    <s v="CIUDAD DE CHICUREO"/>
    <x v="0"/>
    <m/>
    <n v="195.03270445178933"/>
    <n v="0"/>
  </r>
  <r>
    <s v="DIST"/>
    <s v="Z30100105"/>
    <s v="Arranques D=38 VALLE GRANDE (INCLUYE ALTO LAMPA)"/>
    <s v="Arranques"/>
    <x v="0"/>
    <n v="0"/>
    <s v="D2"/>
    <s v="GS"/>
    <n v="89"/>
    <n v="2"/>
    <s v="CTLP"/>
    <n v="0"/>
    <s v="CIUDAD DE CHICUREO"/>
    <x v="0"/>
    <m/>
    <n v="1.083515024732163"/>
    <n v="0"/>
  </r>
  <r>
    <s v="DIST"/>
    <s v="Z30100106"/>
    <s v="Arranques D=75 VALLE GRANDE (INCLUYE ALTO LAMPA)"/>
    <s v="Arranques"/>
    <x v="0"/>
    <n v="0"/>
    <s v="D3"/>
    <s v="GS"/>
    <n v="89"/>
    <n v="2"/>
    <s v="CTLP"/>
    <n v="0"/>
    <s v="CIUDAD DE CHICUREO"/>
    <x v="0"/>
    <m/>
    <n v="2.167030049464326"/>
    <n v="0"/>
  </r>
  <r>
    <s v="DIST"/>
    <s v="Z30100107"/>
    <s v="Arranques D=13 SANTA MARIA DE MANQUEHUE"/>
    <s v="Arranques"/>
    <x v="0"/>
    <n v="0"/>
    <s v="D1"/>
    <s v="GS"/>
    <n v="223"/>
    <n v="2"/>
    <s v="CTLP"/>
    <n v="0"/>
    <s v="SANTA MARIA DE MANQUEHUE - HUECHURABA - VITACURA"/>
    <x v="0"/>
    <m/>
    <n v="53.746329008887187"/>
    <n v="0"/>
  </r>
  <r>
    <s v="DIST"/>
    <s v="Z30100108"/>
    <s v="Arranques D=19 SANTA MARIA DE MANQUEHUE"/>
    <s v="Arranques"/>
    <x v="0"/>
    <n v="0"/>
    <s v="D1"/>
    <s v="GS"/>
    <n v="223"/>
    <n v="2"/>
    <s v="CTLP"/>
    <n v="0"/>
    <s v="SANTA MARIA DE MANQUEHUE - HUECHURABA - VITACURA"/>
    <x v="0"/>
    <m/>
    <n v="25.352041985324142"/>
    <n v="0"/>
  </r>
  <r>
    <s v="DIST"/>
    <s v="Z30100109"/>
    <s v="Arranques D=25 SANTA MARIA DE MANQUEHUE"/>
    <s v="Arranques"/>
    <x v="0"/>
    <n v="0"/>
    <s v="D2"/>
    <s v="GS"/>
    <n v="223"/>
    <n v="2"/>
    <s v="CTLP"/>
    <n v="0"/>
    <s v="SANTA MARIA DE MANQUEHUE - HUECHURABA - VITACURA"/>
    <x v="0"/>
    <m/>
    <n v="1075.9406618571566"/>
    <n v="0"/>
  </r>
  <r>
    <s v="DIST"/>
    <s v="Z30100110"/>
    <s v="Arranques D=38 SANTA MARIA DE MANQUEHUE"/>
    <s v="Arranques"/>
    <x v="0"/>
    <n v="0"/>
    <s v="D2"/>
    <s v="GS"/>
    <n v="223"/>
    <n v="2"/>
    <s v="CTLP"/>
    <n v="0"/>
    <s v="SANTA MARIA DE MANQUEHUE - HUECHURABA - VITACURA"/>
    <x v="0"/>
    <m/>
    <n v="286.98511527386927"/>
    <n v="0"/>
  </r>
  <r>
    <s v="DIST"/>
    <s v="Z30100111"/>
    <s v="Arranques D=50 SANTA MARIA DE MANQUEHUE"/>
    <s v="Arranques"/>
    <x v="0"/>
    <n v="0"/>
    <s v="D3"/>
    <s v="GS"/>
    <n v="223"/>
    <n v="2"/>
    <s v="CTLP"/>
    <n v="0"/>
    <s v="SANTA MARIA DE MANQUEHUE - HUECHURABA - VITACURA"/>
    <x v="0"/>
    <m/>
    <n v="28.394287023563038"/>
    <n v="0"/>
  </r>
  <r>
    <s v="DIST"/>
    <s v="Z30100112"/>
    <s v="Arranques D=75 SANTA MARIA DE MANQUEHUE"/>
    <s v="Arranques"/>
    <x v="0"/>
    <n v="0"/>
    <s v="D3"/>
    <s v="GS"/>
    <n v="223"/>
    <n v="2"/>
    <s v="CTLP"/>
    <n v="0"/>
    <s v="SANTA MARIA DE MANQUEHUE - HUECHURABA - VITACURA"/>
    <x v="0"/>
    <m/>
    <n v="1.0140816794129657"/>
    <n v="0"/>
  </r>
  <r>
    <s v="DIST"/>
    <s v="Z30100113"/>
    <s v="Arranques D=80 SANTA MARIA DE MANQUEHUE"/>
    <s v="Arranques"/>
    <x v="0"/>
    <n v="0"/>
    <s v="D3"/>
    <s v="GS"/>
    <n v="223"/>
    <n v="2"/>
    <s v="CTLP"/>
    <n v="0"/>
    <s v="SANTA MARIA DE MANQUEHUE - HUECHURABA - VITACURA"/>
    <x v="0"/>
    <m/>
    <n v="8.1126534353037254"/>
    <n v="0"/>
  </r>
  <r>
    <s v="DIST"/>
    <s v="Z30100114"/>
    <s v="Arranques D=100 SANTA MARIA DE MANQUEHUE"/>
    <s v="Arranques"/>
    <x v="0"/>
    <n v="0"/>
    <s v="D3"/>
    <s v="GS"/>
    <n v="223"/>
    <n v="2"/>
    <s v="CTLP"/>
    <n v="0"/>
    <s v="SANTA MARIA DE MANQUEHUE - HUECHURABA - VITACURA"/>
    <x v="0"/>
    <m/>
    <n v="2.0281633588259314"/>
    <n v="0"/>
  </r>
  <r>
    <s v="DIST"/>
    <s v="Z30100115"/>
    <s v="Arranques D=13 LOS TRAPENSES"/>
    <s v="Arranques"/>
    <x v="0"/>
    <n v="0"/>
    <s v="D1"/>
    <s v="GS"/>
    <n v="90"/>
    <n v="2"/>
    <s v="CTLP"/>
    <n v="0"/>
    <s v="LOS TRAPENSES"/>
    <x v="0"/>
    <m/>
    <n v="18.517327251546739"/>
    <n v="0"/>
  </r>
  <r>
    <s v="DIST"/>
    <s v="Z30100116"/>
    <s v="Arranques D=19 LOS TRAPENSES"/>
    <s v="Arranques"/>
    <x v="0"/>
    <n v="0"/>
    <s v="D1"/>
    <s v="GS"/>
    <n v="90"/>
    <n v="2"/>
    <s v="CTLP"/>
    <n v="0"/>
    <s v="LOS TRAPENSES"/>
    <x v="0"/>
    <m/>
    <n v="13.071054530503581"/>
    <n v="0"/>
  </r>
  <r>
    <s v="DIST"/>
    <s v="Z30100117"/>
    <s v="Arranques D=25 LOS TRAPENSES"/>
    <s v="Arranques"/>
    <x v="0"/>
    <n v="0"/>
    <s v="D2"/>
    <s v="GS"/>
    <n v="90"/>
    <n v="2"/>
    <s v="CTLP"/>
    <n v="0"/>
    <s v="LOS TRAPENSES"/>
    <x v="0"/>
    <m/>
    <n v="1328.8905439345308"/>
    <n v="0"/>
  </r>
  <r>
    <s v="DIST"/>
    <s v="Z30100118"/>
    <s v="Arranques D=38 LOS TRAPENSES"/>
    <s v="Arranques"/>
    <x v="0"/>
    <n v="0"/>
    <s v="D2"/>
    <s v="GS"/>
    <n v="90"/>
    <n v="2"/>
    <s v="CTLP"/>
    <n v="0"/>
    <s v="LOS TRAPENSES"/>
    <x v="0"/>
    <m/>
    <n v="856.15407174798452"/>
    <n v="0"/>
  </r>
  <r>
    <s v="DIST"/>
    <s v="Z30100119"/>
    <s v="Arranques D=40 LOS TRAPENSES"/>
    <s v="Arranques"/>
    <x v="0"/>
    <n v="0"/>
    <s v="D2"/>
    <s v="GS"/>
    <n v="90"/>
    <n v="2"/>
    <s v="CTLP"/>
    <n v="0"/>
    <s v="LOS TRAPENSES"/>
    <x v="0"/>
    <m/>
    <n v="52.284218122014323"/>
    <n v="0"/>
  </r>
  <r>
    <s v="DIST"/>
    <s v="Z30100120"/>
    <s v="Arranques D=50 LOS TRAPENSES"/>
    <s v="Arranques"/>
    <x v="0"/>
    <n v="0"/>
    <s v="D3"/>
    <s v="GS"/>
    <n v="90"/>
    <n v="2"/>
    <s v="CTLP"/>
    <n v="0"/>
    <s v="LOS TRAPENSES"/>
    <x v="0"/>
    <m/>
    <n v="63.176763564100639"/>
    <n v="0"/>
  </r>
  <r>
    <s v="DIST"/>
    <s v="Z30100121"/>
    <s v="Arranques D=75 LOS TRAPENSES"/>
    <s v="Arranques"/>
    <x v="0"/>
    <n v="0"/>
    <s v="D3"/>
    <s v="GS"/>
    <n v="90"/>
    <n v="2"/>
    <s v="CTLP"/>
    <n v="0"/>
    <s v="LOS TRAPENSES"/>
    <x v="0"/>
    <m/>
    <n v="5.4462727210431581"/>
    <n v="0"/>
  </r>
  <r>
    <s v="DIST"/>
    <s v="Z30100122"/>
    <s v="Arranques D=80 LOS TRAPENSES"/>
    <s v="Arranques"/>
    <x v="0"/>
    <n v="0"/>
    <s v="D3"/>
    <s v="GS"/>
    <n v="90"/>
    <n v="2"/>
    <s v="CTLP"/>
    <n v="0"/>
    <s v="LOS TRAPENSES"/>
    <x v="0"/>
    <m/>
    <n v="33.766890870467584"/>
    <n v="0"/>
  </r>
  <r>
    <s v="DIST"/>
    <s v="Z30100123"/>
    <s v="Arranques D=100 LOS TRAPENSES"/>
    <s v="Arranques"/>
    <x v="0"/>
    <n v="0"/>
    <s v="D3"/>
    <s v="GS"/>
    <n v="90"/>
    <n v="2"/>
    <s v="CTLP"/>
    <n v="0"/>
    <s v="LOS TRAPENSES"/>
    <x v="0"/>
    <m/>
    <n v="1.0892545442086317"/>
    <n v="0"/>
  </r>
  <r>
    <s v="DIST"/>
    <s v="Z30100124"/>
    <s v="Arranques D=13 EL CHAMISERO"/>
    <s v="Arranques"/>
    <x v="0"/>
    <n v="0"/>
    <s v="D1"/>
    <s v="GS"/>
    <n v="89"/>
    <n v="2"/>
    <s v="CTLP"/>
    <n v="0"/>
    <s v="CIUDAD DE CHICUREO"/>
    <x v="0"/>
    <m/>
    <n v="3.5974380537806132"/>
    <n v="0"/>
  </r>
  <r>
    <s v="DIST"/>
    <s v="Z30100125"/>
    <s v="Arranques D=19 EL CHAMISERO"/>
    <s v="Arranques"/>
    <x v="0"/>
    <n v="0"/>
    <s v="D1"/>
    <s v="GS"/>
    <n v="89"/>
    <n v="2"/>
    <s v="CTLP"/>
    <n v="0"/>
    <s v="CIUDAD DE CHICUREO"/>
    <x v="0"/>
    <m/>
    <n v="9.5931681434149674"/>
    <n v="0"/>
  </r>
  <r>
    <s v="DIST"/>
    <s v="Z30100126"/>
    <s v="Arranques D=25 EL CHAMISERO"/>
    <s v="Arranques"/>
    <x v="0"/>
    <n v="0"/>
    <s v="D2"/>
    <s v="GS"/>
    <n v="89"/>
    <n v="2"/>
    <s v="CTLP"/>
    <n v="0"/>
    <s v="CIUDAD DE CHICUREO"/>
    <x v="0"/>
    <m/>
    <n v="598.37386294550868"/>
    <n v="0"/>
  </r>
  <r>
    <s v="DIST"/>
    <s v="Z30100127"/>
    <s v="Arranques D=32 EL CHAMISERO"/>
    <s v="Arranques"/>
    <x v="0"/>
    <n v="0"/>
    <s v="D2"/>
    <s v="GS"/>
    <n v="89"/>
    <n v="2"/>
    <s v="CTLP"/>
    <n v="0"/>
    <s v="CIUDAD DE CHICUREO"/>
    <x v="0"/>
    <m/>
    <n v="32.37694248402552"/>
    <n v="0"/>
  </r>
  <r>
    <s v="DIST"/>
    <s v="Z30100128"/>
    <s v="Arranques D=38 EL CHAMISERO"/>
    <s v="Arranques"/>
    <x v="0"/>
    <n v="0"/>
    <s v="D2"/>
    <s v="GS"/>
    <n v="89"/>
    <n v="2"/>
    <s v="CTLP"/>
    <n v="0"/>
    <s v="CIUDAD DE CHICUREO"/>
    <x v="0"/>
    <m/>
    <n v="8.394022125488096"/>
    <n v="0"/>
  </r>
  <r>
    <s v="DIST"/>
    <s v="Z30100129"/>
    <s v="Arranques D=40 EL CHAMISERO"/>
    <s v="Arranques"/>
    <x v="0"/>
    <n v="0"/>
    <s v="D2"/>
    <s v="GS"/>
    <n v="89"/>
    <n v="2"/>
    <s v="CTLP"/>
    <n v="0"/>
    <s v="CIUDAD DE CHICUREO"/>
    <x v="0"/>
    <m/>
    <n v="22.783774340610552"/>
    <n v="0"/>
  </r>
  <r>
    <s v="DIST"/>
    <s v="Z30100130"/>
    <s v="Arranques D=50 EL CHAMISERO"/>
    <s v="Arranques"/>
    <x v="0"/>
    <n v="0"/>
    <s v="D3"/>
    <s v="GS"/>
    <n v="89"/>
    <n v="2"/>
    <s v="CTLP"/>
    <n v="0"/>
    <s v="CIUDAD DE CHICUREO"/>
    <x v="0"/>
    <m/>
    <n v="2.3982920358537418"/>
    <n v="0"/>
  </r>
  <r>
    <s v="DIST"/>
    <s v="Z30100131"/>
    <s v="Arranques D=75 EL CHAMISERO"/>
    <s v="Arranques"/>
    <x v="0"/>
    <n v="0"/>
    <s v="D3"/>
    <s v="GS"/>
    <n v="89"/>
    <n v="2"/>
    <s v="CTLP"/>
    <n v="0"/>
    <s v="CIUDAD DE CHICUREO"/>
    <x v="0"/>
    <m/>
    <n v="8.394022125488096"/>
    <n v="0"/>
  </r>
  <r>
    <s v="DIST"/>
    <s v="Z30100132"/>
    <s v="Arranques D=100 EL CHAMISERO"/>
    <s v="Arranques"/>
    <x v="0"/>
    <n v="0"/>
    <s v="D3"/>
    <s v="GS"/>
    <n v="89"/>
    <n v="2"/>
    <s v="CTLP"/>
    <n v="0"/>
    <s v="CIUDAD DE CHICUREO"/>
    <x v="0"/>
    <m/>
    <n v="1.1991460179268709"/>
    <n v="0"/>
  </r>
  <r>
    <s v="DIST"/>
    <s v="Z30100133"/>
    <s v="Arranques D=13 CHICUREO"/>
    <s v="Arranques"/>
    <x v="0"/>
    <n v="0"/>
    <s v="D1"/>
    <s v="GS"/>
    <n v="89"/>
    <n v="2"/>
    <s v="CTLP"/>
    <n v="0"/>
    <s v="CIUDAD DE CHICUREO"/>
    <x v="0"/>
    <m/>
    <n v="10.222971917101376"/>
    <n v="0"/>
  </r>
  <r>
    <s v="DIST"/>
    <s v="Z30100134"/>
    <s v="Arranques D=19 CHICUREO"/>
    <s v="Arranques"/>
    <x v="0"/>
    <n v="0"/>
    <s v="D1"/>
    <s v="GS"/>
    <n v="89"/>
    <n v="2"/>
    <s v="CTLP"/>
    <n v="0"/>
    <s v="CIUDAD DE CHICUREO"/>
    <x v="0"/>
    <m/>
    <n v="5.6794288428340982"/>
    <n v="0"/>
  </r>
  <r>
    <s v="DIST"/>
    <s v="Z30100135"/>
    <s v="Arranques D=25 CHICUREO"/>
    <s v="Arranques"/>
    <x v="0"/>
    <n v="0"/>
    <s v="D2"/>
    <s v="GS"/>
    <n v="89"/>
    <n v="2"/>
    <s v="CTLP"/>
    <n v="0"/>
    <s v="CIUDAD DE CHICUREO"/>
    <x v="0"/>
    <m/>
    <n v="69.289031882575998"/>
    <n v="0"/>
  </r>
  <r>
    <s v="DIST"/>
    <s v="Z30100136"/>
    <s v="Arranques D=38 CHICUREO"/>
    <s v="Arranques"/>
    <x v="0"/>
    <n v="0"/>
    <s v="D2"/>
    <s v="GS"/>
    <n v="89"/>
    <n v="2"/>
    <s v="CTLP"/>
    <n v="0"/>
    <s v="CIUDAD DE CHICUREO"/>
    <x v="0"/>
    <m/>
    <n v="210.13886718486162"/>
    <n v="0"/>
  </r>
  <r>
    <s v="DIST"/>
    <s v="Z30100137"/>
    <s v="Arranques D=50 CHICUREO"/>
    <s v="Arranques"/>
    <x v="0"/>
    <n v="0"/>
    <s v="D3"/>
    <s v="GS"/>
    <n v="89"/>
    <n v="2"/>
    <s v="CTLP"/>
    <n v="0"/>
    <s v="CIUDAD DE CHICUREO"/>
    <x v="0"/>
    <m/>
    <n v="3.4076573057004587"/>
    <n v="0"/>
  </r>
  <r>
    <s v="DIST"/>
    <s v="Z30100138"/>
    <s v="Arranques D=75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39"/>
    <s v="Arranques D=80 CHICUREO"/>
    <s v="Arranques"/>
    <x v="0"/>
    <n v="0"/>
    <s v="D3"/>
    <s v="GS"/>
    <n v="89"/>
    <n v="2"/>
    <s v="CTLP"/>
    <n v="0"/>
    <s v="CIUDAD DE CHICUREO"/>
    <x v="0"/>
    <m/>
    <n v="5.6794288428340982"/>
    <n v="0"/>
  </r>
  <r>
    <s v="DIST"/>
    <s v="Z30100140"/>
    <s v="Arranques D=100 CHICUREO"/>
    <s v="Arranques"/>
    <x v="0"/>
    <n v="0"/>
    <s v="D3"/>
    <s v="GS"/>
    <n v="89"/>
    <n v="2"/>
    <s v="CTLP"/>
    <n v="0"/>
    <s v="CIUDAD DE CHICUREO"/>
    <x v="0"/>
    <m/>
    <n v="7.9512003799677382"/>
    <n v="0"/>
  </r>
  <r>
    <s v="DIST"/>
    <s v="Z30100141"/>
    <s v="Arranques D=150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42"/>
    <s v="Arranques D=16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3"/>
    <s v="Arranques D=2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4"/>
    <s v="Arranques D=3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PROD"/>
    <n v="1106001"/>
    <s v="Impulsión Canal La Dehesa"/>
    <s v="Conducciones AP - Impulsiones"/>
    <x v="1"/>
    <n v="0"/>
    <s v="P13"/>
    <s v="GS"/>
    <n v="90"/>
    <n v="1"/>
    <s v="CTLP"/>
    <n v="0"/>
    <s v="LOS TRAPENSES"/>
    <x v="0"/>
    <m/>
    <n v="3744.23"/>
    <n v="0"/>
  </r>
  <r>
    <s v="PROD"/>
    <n v="1106002"/>
    <s v="Impulsión Carbonera"/>
    <s v="Conducciones AP - Impulsiones"/>
    <x v="1"/>
    <n v="0"/>
    <s v="P12"/>
    <s v="GS"/>
    <n v="90"/>
    <n v="1"/>
    <s v="CTLP"/>
    <n v="0"/>
    <s v="LOS TRAPENSES"/>
    <x v="0"/>
    <m/>
    <n v="524.64"/>
    <n v="0"/>
  </r>
  <r>
    <s v="PROD"/>
    <n v="1106005"/>
    <s v="Impulsión a Manso de Velasco Alto"/>
    <s v="Conducciones AP - Impulsiones"/>
    <x v="1"/>
    <n v="0"/>
    <s v="P13"/>
    <s v="GS"/>
    <n v="90"/>
    <n v="1"/>
    <s v="CTLP"/>
    <n v="0"/>
    <s v="LOS TRAPENSES"/>
    <x v="0"/>
    <m/>
    <n v="79.53"/>
    <n v="0"/>
  </r>
  <r>
    <s v="PROD"/>
    <n v="1106007"/>
    <s v="Impulsión-Alim El Golf de Manquehue"/>
    <s v="Conducciones AP - Impulsiones"/>
    <x v="1"/>
    <n v="0"/>
    <s v="P13"/>
    <s v="GS"/>
    <n v="90"/>
    <n v="1"/>
    <s v="CTLP"/>
    <n v="0"/>
    <s v="LOS TRAPENSES"/>
    <x v="0"/>
    <m/>
    <n v="2116.2399999999998"/>
    <n v="0"/>
  </r>
  <r>
    <s v="DIST"/>
    <n v="1209001"/>
    <s v="Alim Manso de Velasco Alto"/>
    <s v="Conducciones AP - Impulsiones"/>
    <x v="1"/>
    <n v="0"/>
    <s v="D59"/>
    <s v="GS"/>
    <n v="90"/>
    <n v="2"/>
    <s v="CTLP"/>
    <n v="0"/>
    <s v="LOS TRAPENSES"/>
    <x v="0"/>
    <m/>
    <n v="94.84"/>
    <n v="0"/>
  </r>
  <r>
    <s v="DIST"/>
    <n v="1209002"/>
    <s v="Alimentadora El Golf de Manquehue Alto"/>
    <s v="Conducciones AP - Impulsiones"/>
    <x v="1"/>
    <n v="0"/>
    <s v="D59"/>
    <s v="GS"/>
    <n v="90"/>
    <n v="2"/>
    <s v="CTLP"/>
    <n v="0"/>
    <s v="LOS TRAPENSES"/>
    <x v="0"/>
    <m/>
    <n v="36.43"/>
    <n v="0"/>
  </r>
  <r>
    <s v="DIST"/>
    <n v="1209003"/>
    <s v="Alimentadora Los Bravos 1"/>
    <s v="Conducciones AP - Impulsiones"/>
    <x v="1"/>
    <n v="0"/>
    <s v="D59"/>
    <s v="GS"/>
    <n v="90"/>
    <n v="2"/>
    <s v="CTLP"/>
    <n v="0"/>
    <s v="LOS TRAPENSES"/>
    <x v="0"/>
    <m/>
    <n v="982.1"/>
    <n v="0"/>
  </r>
  <r>
    <s v="DIST"/>
    <n v="1209004"/>
    <s v="Alimentadora Manso de Velasco Bajo"/>
    <s v="Conducciones AP - Impulsiones"/>
    <x v="1"/>
    <n v="0"/>
    <s v="D60"/>
    <s v="GS"/>
    <n v="90"/>
    <n v="2"/>
    <s v="CTLP"/>
    <n v="0"/>
    <s v="LOS TRAPENSES"/>
    <x v="0"/>
    <m/>
    <n v="32.51"/>
    <n v="0"/>
  </r>
  <r>
    <s v="DIST"/>
    <n v="1209006"/>
    <s v="Alimentadora Loteo Los Litres"/>
    <s v="Conducciones AP - Impulsiones"/>
    <x v="1"/>
    <n v="0"/>
    <s v="D59"/>
    <s v="GS"/>
    <n v="90"/>
    <n v="2"/>
    <s v="CTLP"/>
    <n v="0"/>
    <s v="LOS TRAPENSES"/>
    <x v="0"/>
    <m/>
    <n v="609.85"/>
    <n v="0"/>
  </r>
  <r>
    <s v="DIST"/>
    <n v="1209007"/>
    <s v="Alimentadora Carbonera 3"/>
    <s v="Conducciones AP - Impulsiones"/>
    <x v="1"/>
    <n v="0"/>
    <s v="D60"/>
    <s v="GS"/>
    <n v="90"/>
    <n v="2"/>
    <s v="CTLP"/>
    <n v="0"/>
    <s v="LOS TRAPENSES"/>
    <x v="0"/>
    <m/>
    <n v="782.14"/>
    <n v="0"/>
  </r>
  <r>
    <s v="PROD"/>
    <n v="2106007"/>
    <s v="Impulsión a Agua del Padre 1"/>
    <s v="Conducciones AP - Impulsiones"/>
    <x v="1"/>
    <n v="0"/>
    <s v="P13"/>
    <s v="GS"/>
    <n v="223"/>
    <n v="1"/>
    <s v="CTLP"/>
    <n v="0"/>
    <s v="SANTA MARIA DE MANQUEHUE - HUECHURABA - VITACURA"/>
    <x v="0"/>
    <m/>
    <n v="506.83"/>
    <n v="0"/>
  </r>
  <r>
    <s v="PROD"/>
    <n v="2106008"/>
    <s v="Impulsión a Agua del Padre 2"/>
    <s v="Conducciones AP - Impulsiones"/>
    <x v="1"/>
    <n v="0"/>
    <s v="P12"/>
    <s v="GS"/>
    <n v="223"/>
    <n v="1"/>
    <s v="CTLP"/>
    <n v="0"/>
    <s v="SANTA MARIA DE MANQUEHUE - HUECHURABA - VITACURA"/>
    <x v="0"/>
    <m/>
    <n v="232.41"/>
    <n v="0"/>
  </r>
  <r>
    <s v="DIST"/>
    <n v="2209001"/>
    <s v="Aducción Pinot"/>
    <s v="Conducciones AP - Impulsiones"/>
    <x v="1"/>
    <n v="0"/>
    <s v="D59"/>
    <s v="GS"/>
    <n v="223"/>
    <n v="2"/>
    <s v="CTLP"/>
    <n v="0"/>
    <s v="SANTA MARIA DE MANQUEHUE - HUECHURABA - VITACURA"/>
    <x v="0"/>
    <m/>
    <n v="416.51"/>
    <n v="0"/>
  </r>
  <r>
    <s v="DIST"/>
    <n v="2209002"/>
    <s v="Alimentadora Agua del Padre 1"/>
    <s v="Conducciones AP - Impulsiones"/>
    <x v="1"/>
    <n v="0"/>
    <s v="D59"/>
    <s v="GS"/>
    <n v="223"/>
    <n v="2"/>
    <s v="CTLP"/>
    <n v="0"/>
    <s v="SANTA MARIA DE MANQUEHUE - HUECHURABA - VITACURA"/>
    <x v="0"/>
    <m/>
    <n v="251.29"/>
    <n v="0"/>
  </r>
  <r>
    <s v="DIST"/>
    <n v="2209003"/>
    <s v="Alimentadora Agua del Padre 2"/>
    <s v="Conducciones AP - Impulsiones"/>
    <x v="1"/>
    <n v="0"/>
    <s v="D59"/>
    <s v="GS"/>
    <n v="223"/>
    <n v="2"/>
    <s v="CTLP"/>
    <n v="0"/>
    <s v="SANTA MARIA DE MANQUEHUE - HUECHURABA - VITACURA"/>
    <x v="0"/>
    <m/>
    <n v="126.8"/>
    <n v="0"/>
  </r>
  <r>
    <s v="DIST"/>
    <n v="2209004"/>
    <s v="Alimentadora Cóndor 1"/>
    <s v="Conducciones AP - Impulsiones"/>
    <x v="1"/>
    <n v="0"/>
    <s v="D59"/>
    <s v="GS"/>
    <n v="223"/>
    <n v="2"/>
    <s v="CTLP"/>
    <n v="0"/>
    <s v="SANTA MARIA DE MANQUEHUE - HUECHURABA - VITACURA"/>
    <x v="0"/>
    <m/>
    <n v="316.92"/>
    <n v="0"/>
  </r>
  <r>
    <s v="DIST"/>
    <n v="2209005"/>
    <s v="Alimentadora Cóndor 2"/>
    <s v="Conducciones AP - Impulsiones"/>
    <x v="1"/>
    <n v="0"/>
    <s v="D59"/>
    <s v="GS"/>
    <n v="223"/>
    <n v="2"/>
    <s v="CTLP"/>
    <n v="0"/>
    <s v="SANTA MARIA DE MANQUEHUE - HUECHURABA - VITACURA"/>
    <x v="0"/>
    <m/>
    <n v="420.27"/>
    <n v="0"/>
  </r>
  <r>
    <s v="DIST"/>
    <n v="2209006"/>
    <s v="Alimentadora Cóndor 3"/>
    <s v="Conducciones AP - Impulsiones"/>
    <x v="1"/>
    <n v="0"/>
    <s v="D59"/>
    <s v="GS"/>
    <n v="223"/>
    <n v="2"/>
    <s v="CTLP"/>
    <n v="0"/>
    <s v="SANTA MARIA DE MANQUEHUE - HUECHURABA - VITACURA"/>
    <x v="0"/>
    <m/>
    <n v="9.31"/>
    <n v="0"/>
  </r>
  <r>
    <s v="DIST"/>
    <n v="2209007"/>
    <s v="Alimentadora El Almendral Alto"/>
    <s v="Conducciones AP - Impulsiones"/>
    <x v="1"/>
    <n v="0"/>
    <s v="D59"/>
    <s v="GS"/>
    <n v="223"/>
    <n v="2"/>
    <s v="CTLP"/>
    <n v="0"/>
    <s v="SANTA MARIA DE MANQUEHUE - HUECHURABA - VITACURA"/>
    <x v="0"/>
    <m/>
    <n v="84.84"/>
    <n v="0"/>
  </r>
  <r>
    <s v="DIST"/>
    <n v="2209008"/>
    <s v="Alimentadora El Almendral Bajo"/>
    <s v="Conducciones AP - Impulsiones"/>
    <x v="1"/>
    <n v="0"/>
    <s v="D59"/>
    <s v="GS"/>
    <n v="223"/>
    <n v="2"/>
    <s v="CTLP"/>
    <n v="0"/>
    <s v="SANTA MARIA DE MANQUEHUE - HUECHURABA - VITACURA"/>
    <x v="0"/>
    <m/>
    <n v="22.82"/>
    <n v="0"/>
  </r>
  <r>
    <s v="DIST"/>
    <n v="2209009"/>
    <s v="Alimentadora La Vendimia"/>
    <s v="Conducciones AP - Impulsiones"/>
    <x v="1"/>
    <n v="0"/>
    <s v="D60"/>
    <s v="GS"/>
    <n v="223"/>
    <n v="2"/>
    <s v="CTLP"/>
    <n v="0"/>
    <s v="SANTA MARIA DE MANQUEHUE - HUECHURABA - VITACURA"/>
    <x v="0"/>
    <m/>
    <n v="436.94"/>
    <n v="0"/>
  </r>
  <r>
    <s v="DIST"/>
    <n v="2209010"/>
    <s v="Alimentadora Pinot 2"/>
    <s v="Conducciones AP - Impulsiones"/>
    <x v="1"/>
    <n v="0"/>
    <s v="D59"/>
    <s v="GS"/>
    <n v="223"/>
    <n v="2"/>
    <s v="CTLP"/>
    <n v="0"/>
    <s v="SANTA MARIA DE MANQUEHUE - HUECHURABA - VITACURA"/>
    <x v="0"/>
    <m/>
    <n v="249.76"/>
    <n v="0"/>
  </r>
  <r>
    <s v="PROD"/>
    <n v="3106007"/>
    <s v="Impulsión a Chicureo Medio"/>
    <s v="Conducciones AP - Impulsiones"/>
    <x v="1"/>
    <n v="0"/>
    <s v="P13"/>
    <s v="GS"/>
    <n v="89"/>
    <n v="1"/>
    <s v="CTLP"/>
    <n v="0"/>
    <s v="CIUDAD DE CHICUREO"/>
    <x v="0"/>
    <m/>
    <n v="2650.79"/>
    <n v="0"/>
  </r>
  <r>
    <s v="DIST"/>
    <n v="3209001"/>
    <s v="Alimentadora 1 Chicureo Bajo"/>
    <s v="Conducciones AP - Impulsiones"/>
    <x v="1"/>
    <n v="0"/>
    <s v="D60"/>
    <s v="GS"/>
    <n v="89"/>
    <n v="2"/>
    <s v="CTLP"/>
    <n v="0"/>
    <s v="CIUDAD DE CHICUREO"/>
    <x v="0"/>
    <m/>
    <n v="324.43"/>
    <n v="0"/>
  </r>
  <r>
    <s v="DIST"/>
    <n v="3209003"/>
    <s v="Alimentadora Chicureo Medio"/>
    <s v="Conducciones AP - Impulsiones"/>
    <x v="1"/>
    <n v="0"/>
    <s v="D60"/>
    <s v="GS"/>
    <n v="89"/>
    <n v="2"/>
    <s v="CTLP"/>
    <n v="0"/>
    <s v="CIUDAD DE CHICUREO"/>
    <x v="0"/>
    <m/>
    <n v="839.24"/>
    <n v="0"/>
  </r>
  <r>
    <s v="DIST"/>
    <n v="3209006"/>
    <s v="Impulsion a Estanque 3-B"/>
    <s v="Conducciones AP - Impulsiones"/>
    <x v="1"/>
    <n v="0"/>
    <s v="D60"/>
    <s v="GS"/>
    <n v="89"/>
    <n v="2"/>
    <s v="CTLP"/>
    <n v="0"/>
    <s v="CIUDAD DE CHICUREO"/>
    <x v="0"/>
    <m/>
    <n v="696.2"/>
    <n v="0"/>
  </r>
  <r>
    <s v="DIST"/>
    <n v="3209007"/>
    <s v="Alimentadora Chicureo Alto"/>
    <s v="Conducciones AP - Impulsiones"/>
    <x v="1"/>
    <n v="0"/>
    <s v="D60"/>
    <s v="GS"/>
    <n v="89"/>
    <n v="2"/>
    <s v="CTLP"/>
    <n v="0"/>
    <s v="CIUDAD DE CHICUREO"/>
    <x v="0"/>
    <m/>
    <n v="1298.1600000000001"/>
    <n v="0"/>
  </r>
  <r>
    <s v="PROD"/>
    <n v="4106001"/>
    <s v="Impulsión Chamisero"/>
    <s v="Conducciones AP - Impulsiones"/>
    <x v="1"/>
    <n v="0"/>
    <s v="P13"/>
    <s v="GS"/>
    <n v="89"/>
    <n v="1"/>
    <s v="CTLP"/>
    <n v="0"/>
    <s v="CIUDAD DE CHICUREO"/>
    <x v="0"/>
    <m/>
    <n v="326.95"/>
    <n v="0"/>
  </r>
  <r>
    <s v="DIST"/>
    <n v="4209001"/>
    <s v="ALIMENTADORA ESTANQUE ALTO LAMPA"/>
    <s v="Conducciones AP - Impulsiones"/>
    <x v="1"/>
    <n v="0"/>
    <s v="D59"/>
    <s v="GS"/>
    <n v="89"/>
    <n v="2"/>
    <s v="CTLP"/>
    <n v="0"/>
    <s v="CIUDAD DE CHICUREO"/>
    <x v="0"/>
    <m/>
    <n v="1035.1500000000001"/>
    <n v="0"/>
  </r>
  <r>
    <s v="DIST"/>
    <n v="4209002"/>
    <s v="PARQUE CHAMISERO"/>
    <s v="Conducciones AP - Impulsiones"/>
    <x v="1"/>
    <n v="0"/>
    <s v="D60"/>
    <s v="GS"/>
    <n v="89"/>
    <n v="2"/>
    <s v="CTLP"/>
    <n v="0"/>
    <s v="CIUDAD DE CHICUREO"/>
    <x v="0"/>
    <m/>
    <n v="1186.5899999999999"/>
    <n v="0"/>
  </r>
  <r>
    <s v="DIST"/>
    <n v="5209001"/>
    <s v="Alimentadora Valle Grande"/>
    <s v="Conducciones AP - Impulsiones"/>
    <x v="1"/>
    <n v="0"/>
    <s v="D59"/>
    <s v="GS"/>
    <n v="89"/>
    <n v="2"/>
    <s v="CTLP"/>
    <n v="0"/>
    <s v="CIUDAD DE CHICUREO"/>
    <x v="0"/>
    <m/>
    <n v="119.88"/>
    <n v="0"/>
  </r>
  <r>
    <s v="PROD"/>
    <s v="Z30901"/>
    <s v="Impulsión a PTAP Chamisero"/>
    <s v="Conducciones AP - Impulsiones"/>
    <x v="1"/>
    <n v="0"/>
    <s v="P13"/>
    <s v="GS"/>
    <n v="89"/>
    <n v="1"/>
    <s v="CTLP"/>
    <n v="0"/>
    <s v="CIUDAD DE CHICUREO"/>
    <x v="0"/>
    <m/>
    <n v="98"/>
    <n v="0"/>
  </r>
  <r>
    <s v="DIST"/>
    <s v="Z30905"/>
    <s v="Alimentadora El Golf Manquehue"/>
    <s v="Conducciones AP - Impulsiones"/>
    <x v="1"/>
    <n v="0"/>
    <s v="D60"/>
    <s v="GS"/>
    <n v="90"/>
    <n v="2"/>
    <s v="CTLP"/>
    <n v="0"/>
    <s v="LOS TRAPENSES"/>
    <x v="0"/>
    <m/>
    <n v="310.57"/>
    <n v="0"/>
  </r>
  <r>
    <s v="PROD"/>
    <s v="Z30906"/>
    <s v="Impulsión Pozos a PTAP Pta de Águila-A"/>
    <s v="Conducciones AP - Impulsiones"/>
    <x v="1"/>
    <n v="0"/>
    <s v="P13"/>
    <s v="GS"/>
    <n v="90"/>
    <n v="1"/>
    <s v="CTLP"/>
    <n v="0"/>
    <s v="LOS TRAPENSES"/>
    <x v="0"/>
    <m/>
    <n v="389"/>
    <n v="0"/>
  </r>
  <r>
    <s v="PROD"/>
    <s v="Z30907"/>
    <s v="Impulsión Pozos a PTAP Pta de Águila-B"/>
    <s v="Conducciones AP - Impulsiones"/>
    <x v="1"/>
    <n v="0"/>
    <s v="P13"/>
    <s v="GS"/>
    <n v="90"/>
    <n v="1"/>
    <s v="CTLP"/>
    <n v="0"/>
    <s v="LOS TRAPENSES"/>
    <x v="0"/>
    <m/>
    <n v="160"/>
    <n v="0"/>
  </r>
  <r>
    <s v="PROD"/>
    <s v="Z30908"/>
    <s v="Impulsión Pozos a PTAP Pta de Águila-C"/>
    <s v="Conducciones AP - Impulsiones"/>
    <x v="1"/>
    <n v="0"/>
    <s v="P13"/>
    <s v="GS"/>
    <n v="90"/>
    <n v="1"/>
    <s v="CTLP"/>
    <n v="0"/>
    <s v="LOS TRAPENSES"/>
    <x v="0"/>
    <m/>
    <n v="250"/>
    <n v="0"/>
  </r>
  <r>
    <s v="PROD"/>
    <s v="Z30909"/>
    <s v="Impulsión Pozos a PTAP Pta de Águila-D"/>
    <s v="Conducciones AP - Impulsiones"/>
    <x v="1"/>
    <n v="0"/>
    <s v="P12"/>
    <s v="GS"/>
    <n v="90"/>
    <n v="1"/>
    <s v="CTLP"/>
    <n v="0"/>
    <s v="LOS TRAPENSES"/>
    <x v="0"/>
    <m/>
    <n v="200"/>
    <n v="0"/>
  </r>
  <r>
    <s v="PROD"/>
    <s v="Z30910"/>
    <s v="Impulsión Pozos a PTAP Pta de Águila-E"/>
    <s v="Conducciones AP - Impulsiones"/>
    <x v="1"/>
    <n v="0"/>
    <s v="P12"/>
    <s v="GS"/>
    <n v="90"/>
    <n v="1"/>
    <s v="CTLP"/>
    <n v="0"/>
    <s v="LOS TRAPENSES"/>
    <x v="0"/>
    <m/>
    <n v="350"/>
    <n v="0"/>
  </r>
  <r>
    <s v="PROD"/>
    <s v="Z30911"/>
    <s v="Aducción Hualtatas"/>
    <s v="Conducciones AP - Impulsiones"/>
    <x v="1"/>
    <n v="0"/>
    <s v="P12"/>
    <s v="GS"/>
    <n v="90"/>
    <n v="1"/>
    <s v="CTLP"/>
    <n v="0"/>
    <s v="LOS TRAPENSES"/>
    <x v="0"/>
    <m/>
    <n v="217"/>
    <n v="0"/>
  </r>
  <r>
    <s v="PROD"/>
    <s v="Z30917"/>
    <s v="Impulsión Pozo 10 Chamisero"/>
    <s v="Conducciones AP - Impulsiones"/>
    <x v="1"/>
    <n v="0"/>
    <s v="P13"/>
    <s v="GS"/>
    <n v="89"/>
    <n v="1"/>
    <s v="CTLP"/>
    <n v="0"/>
    <s v="CIUDAD DE CHICUREO"/>
    <x v="0"/>
    <m/>
    <n v="38"/>
    <n v="0"/>
  </r>
  <r>
    <s v="PROD"/>
    <s v="Z30918"/>
    <s v="Impulsión Pozo 11 Chamisero"/>
    <s v="Conducciones AP - Impulsiones"/>
    <x v="1"/>
    <n v="0"/>
    <s v="P13"/>
    <s v="GS"/>
    <n v="89"/>
    <n v="1"/>
    <s v="CTLP"/>
    <n v="0"/>
    <s v="CIUDAD DE CHICUREO"/>
    <x v="0"/>
    <m/>
    <n v="200"/>
    <n v="0"/>
  </r>
  <r>
    <s v="PROD"/>
    <n v="3106011"/>
    <s v="Impulsión a Chicureo 2-B"/>
    <s v="Conducciones AP - Impulsiones"/>
    <x v="1"/>
    <n v="0"/>
    <s v="P13"/>
    <s v="GS"/>
    <n v="89"/>
    <n v="1"/>
    <s v="CTLP"/>
    <n v="0"/>
    <s v="CIUDAD DE CHICUREO"/>
    <x v="0"/>
    <m/>
    <n v="505"/>
    <n v="0"/>
  </r>
  <r>
    <s v="DIST"/>
    <n v="3209008"/>
    <s v="Alimentadora Chicureo 2-B"/>
    <s v="Conducciones AP - Impulsiones"/>
    <x v="1"/>
    <n v="0"/>
    <s v="D60"/>
    <s v="GS"/>
    <n v="89"/>
    <n v="2"/>
    <s v="CTLP"/>
    <n v="0"/>
    <s v="CIUDAD DE CHICUREO"/>
    <x v="0"/>
    <m/>
    <n v="501"/>
    <n v="0"/>
  </r>
  <r>
    <s v="DIST"/>
    <s v="Z30927"/>
    <s v="Alimentadora Pinot 1"/>
    <s v="Conducciones AP - Impulsiones"/>
    <x v="1"/>
    <n v="0"/>
    <s v="D59"/>
    <s v="GS"/>
    <n v="223"/>
    <n v="2"/>
    <s v="CTLP"/>
    <n v="0"/>
    <s v="SANTA MARIA DE MANQUEHUE - HUECHURABA - VITACURA"/>
    <x v="0"/>
    <m/>
    <n v="86"/>
    <n v="0"/>
  </r>
  <r>
    <s v="DIST"/>
    <s v="Z30930"/>
    <s v="Alimentadora Chamisero Medio"/>
    <s v="Conducciones AP - Impulsiones"/>
    <x v="1"/>
    <n v="0"/>
    <s v="D59"/>
    <s v="GS"/>
    <n v="89"/>
    <n v="2"/>
    <s v="CTLP"/>
    <n v="0"/>
    <s v="CIUDAD DE CHICUREO"/>
    <x v="0"/>
    <m/>
    <n v="215"/>
    <n v="0"/>
  </r>
  <r>
    <s v="PROD"/>
    <s v="Z30931"/>
    <s v="Impulsión Chamisero Medio"/>
    <s v="Conducciones AP - Impulsiones"/>
    <x v="1"/>
    <n v="0"/>
    <s v="P12"/>
    <s v="GS"/>
    <n v="89"/>
    <n v="1"/>
    <s v="CTLP"/>
    <n v="0"/>
    <s v="CIUDAD DE CHICUREO"/>
    <x v="0"/>
    <m/>
    <n v="1416"/>
    <n v="0"/>
  </r>
  <r>
    <s v="PROD"/>
    <s v="Z30932"/>
    <s v="Impulsión PTAP Pta de Águila"/>
    <s v="Conducciones AP - Impulsiones"/>
    <x v="1"/>
    <n v="0"/>
    <s v="P13"/>
    <s v="GS"/>
    <n v="90"/>
    <n v="1"/>
    <s v="CTLP"/>
    <n v="0"/>
    <s v="LOS TRAPENSES"/>
    <x v="0"/>
    <m/>
    <n v="442"/>
    <n v="0"/>
  </r>
  <r>
    <s v="PROD"/>
    <s v="Z30902"/>
    <s v="Impulsión Pozos Lo Pinto 1"/>
    <s v="Conducciones AP - Impulsiones"/>
    <x v="1"/>
    <n v="0"/>
    <s v="P12"/>
    <s v="GS"/>
    <n v="89"/>
    <n v="1"/>
    <s v="CTLP"/>
    <n v="0"/>
    <s v="CIUDAD DE CHICUREO"/>
    <x v="0"/>
    <m/>
    <n v="1100"/>
    <n v="0"/>
  </r>
  <r>
    <s v="PROD"/>
    <s v="Z30903"/>
    <s v="Impulsión Pozos Lo Pinto 2"/>
    <s v="Conducciones AP - Impulsiones"/>
    <x v="1"/>
    <n v="0"/>
    <s v="P12"/>
    <s v="GS"/>
    <n v="89"/>
    <n v="1"/>
    <s v="CTLP"/>
    <n v="0"/>
    <s v="CIUDAD DE CHICUREO"/>
    <x v="0"/>
    <m/>
    <n v="430"/>
    <n v="0"/>
  </r>
  <r>
    <s v="PROD"/>
    <s v="Z30933"/>
    <s v="Impulsión Alto Lampa 1"/>
    <s v="Conducciones AP - Impulsiones"/>
    <x v="1"/>
    <n v="0"/>
    <s v="P12"/>
    <s v="GS"/>
    <n v="89"/>
    <n v="1"/>
    <s v="CTLP"/>
    <n v="0"/>
    <s v="CIUDAD DE CHICUREO"/>
    <x v="0"/>
    <m/>
    <n v="538.16"/>
    <n v="0"/>
  </r>
  <r>
    <s v="PROD"/>
    <s v="Z30934"/>
    <s v="Impulsión Alto Lampa 2"/>
    <s v="Conducciones AP - Impulsiones"/>
    <x v="1"/>
    <n v="0"/>
    <s v="P12"/>
    <s v="GS"/>
    <n v="89"/>
    <n v="1"/>
    <s v="CTLP"/>
    <n v="0"/>
    <s v="CIUDAD DE CHICUREO"/>
    <x v="0"/>
    <m/>
    <n v="1067.43"/>
    <n v="0"/>
  </r>
  <r>
    <s v="PROD"/>
    <s v="Z30935"/>
    <s v="Impulsión La Dehesa 16"/>
    <s v="Conducciones AP - Impulsiones"/>
    <x v="1"/>
    <n v="0"/>
    <s v="P12"/>
    <s v="GS"/>
    <n v="90"/>
    <n v="1"/>
    <s v="CTLP"/>
    <n v="0"/>
    <s v="LOS TRAPENSES"/>
    <x v="0"/>
    <m/>
    <n v="215"/>
    <n v="0"/>
  </r>
  <r>
    <s v="PROD"/>
    <s v="Z30936"/>
    <s v="Impulsión La Dehesa 16 - La Dehesa 1A"/>
    <s v="Conducciones AP - Impulsiones"/>
    <x v="1"/>
    <n v="0"/>
    <s v="P12"/>
    <s v="GS"/>
    <n v="90"/>
    <n v="1"/>
    <s v="CTLP"/>
    <n v="0"/>
    <s v="LOS TRAPENSES"/>
    <x v="0"/>
    <m/>
    <n v="103"/>
    <n v="0"/>
  </r>
  <r>
    <s v="PROD"/>
    <s v="Z30937"/>
    <s v="Alimentadora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6"/>
    <n v="0"/>
  </r>
  <r>
    <s v="PROD"/>
    <s v="Z30938"/>
    <s v="Alimentadora El Almendral 3"/>
    <s v="Conducciones AP - Impulsiones"/>
    <x v="1"/>
    <n v="0"/>
    <s v="P12"/>
    <s v="GS"/>
    <n v="223"/>
    <n v="1"/>
    <s v="CTLP"/>
    <n v="0"/>
    <s v="SANTA MARIA DE MANQUEHUE - HUECHURABA - VITACURA"/>
    <x v="0"/>
    <m/>
    <n v="628"/>
    <n v="0"/>
  </r>
  <r>
    <s v="PROD"/>
    <s v="Z30940"/>
    <s v="Común Almendral 3 -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06"/>
    <n v="0"/>
  </r>
  <r>
    <s v="PROD"/>
    <s v="Z30942"/>
    <s v="Impulsión La Dehesa 17"/>
    <s v="Conducciones AP - Impulsiones"/>
    <x v="1"/>
    <n v="0"/>
    <s v="P12"/>
    <s v="GS"/>
    <n v="90"/>
    <n v="1"/>
    <s v="CTLP"/>
    <n v="0"/>
    <s v="LOS TRAPENSES"/>
    <x v="0"/>
    <m/>
    <n v="761"/>
    <n v="0"/>
  </r>
  <r>
    <s v="PROD"/>
    <n v="1106003"/>
    <s v="Impulsión Los Bravos"/>
    <s v="Conducciones AP - Impulsiones"/>
    <x v="1"/>
    <n v="0"/>
    <s v="P12"/>
    <s v="GS"/>
    <n v="90"/>
    <n v="1"/>
    <s v="CTLP"/>
    <n v="0"/>
    <s v="LOS TRAPENSES"/>
    <x v="0"/>
    <m/>
    <n v="1801.44"/>
    <n v="0"/>
  </r>
  <r>
    <s v="PROD"/>
    <n v="1106006"/>
    <s v="Impulsión a Manso de Velasco Bajo"/>
    <s v="Conducciones AP - Impulsiones"/>
    <x v="1"/>
    <n v="0"/>
    <s v="P13"/>
    <s v="GS"/>
    <n v="90"/>
    <n v="1"/>
    <s v="CTLP"/>
    <n v="0"/>
    <s v="LOS TRAPENSES"/>
    <x v="0"/>
    <m/>
    <n v="1592.39"/>
    <n v="0"/>
  </r>
  <r>
    <s v="PROD"/>
    <n v="1106009"/>
    <s v="Impulsión El Litre"/>
    <s v="Conducciones AP - Impulsiones"/>
    <x v="1"/>
    <n v="0"/>
    <s v="P12"/>
    <s v="GS"/>
    <n v="90"/>
    <n v="1"/>
    <s v="CTLP"/>
    <n v="0"/>
    <s v="LOS TRAPENSES"/>
    <x v="0"/>
    <m/>
    <n v="1703.42"/>
    <n v="0"/>
  </r>
  <r>
    <s v="PROD"/>
    <n v="1106013"/>
    <s v="Impulsión Carbonera 3"/>
    <s v="Conducciones AP - Impulsiones"/>
    <x v="1"/>
    <n v="0"/>
    <s v="P12"/>
    <s v="GS"/>
    <n v="90"/>
    <n v="1"/>
    <s v="CTLP"/>
    <n v="0"/>
    <s v="LOS TRAPENSES"/>
    <x v="0"/>
    <m/>
    <n v="780.65"/>
    <n v="0"/>
  </r>
  <r>
    <s v="PROD"/>
    <n v="2106001"/>
    <s v="Impulsión - Alim a Pinot 1"/>
    <s v="Conducciones AP - Impulsiones"/>
    <x v="1"/>
    <n v="0"/>
    <s v="P12"/>
    <s v="GS"/>
    <n v="223"/>
    <n v="1"/>
    <s v="CTLP"/>
    <n v="0"/>
    <s v="SANTA MARIA DE MANQUEHUE - HUECHURABA - VITACURA"/>
    <x v="0"/>
    <m/>
    <n v="1080"/>
    <n v="0"/>
  </r>
  <r>
    <s v="PROD"/>
    <n v="2106004"/>
    <s v="Impulsión Cóndor 3"/>
    <s v="Conducciones AP - Impulsiones"/>
    <x v="1"/>
    <n v="0"/>
    <s v="P12"/>
    <s v="GS"/>
    <n v="223"/>
    <n v="1"/>
    <s v="CTLP"/>
    <n v="0"/>
    <s v="SANTA MARIA DE MANQUEHUE - HUECHURABA - VITACURA"/>
    <x v="0"/>
    <m/>
    <n v="582.34"/>
    <n v="0"/>
  </r>
  <r>
    <s v="PROD"/>
    <n v="2106005"/>
    <s v="Impulsión El Almendral Alto"/>
    <s v="Conducciones AP - Impulsiones"/>
    <x v="1"/>
    <n v="0"/>
    <s v="P12"/>
    <s v="GS"/>
    <n v="223"/>
    <n v="1"/>
    <s v="CTLP"/>
    <n v="0"/>
    <s v="SANTA MARIA DE MANQUEHUE - HUECHURABA - VITACURA"/>
    <x v="0"/>
    <m/>
    <n v="472.82"/>
    <n v="0"/>
  </r>
  <r>
    <s v="PROD"/>
    <n v="2106009"/>
    <s v="Impulsión a Cóndor 1"/>
    <s v="Conducciones AP - Impulsiones"/>
    <x v="1"/>
    <n v="0"/>
    <s v="P12"/>
    <s v="GS"/>
    <n v="223"/>
    <n v="1"/>
    <s v="CTLP"/>
    <n v="0"/>
    <s v="SANTA MARIA DE MANQUEHUE - HUECHURABA - VITACURA"/>
    <x v="0"/>
    <m/>
    <n v="967.39"/>
    <n v="0"/>
  </r>
  <r>
    <s v="PROD"/>
    <n v="2106010"/>
    <s v="Impulsión a Cóndor 2"/>
    <s v="Conducciones AP - Impulsiones"/>
    <x v="1"/>
    <n v="0"/>
    <s v="P12"/>
    <s v="GS"/>
    <n v="223"/>
    <n v="1"/>
    <s v="CTLP"/>
    <n v="0"/>
    <s v="SANTA MARIA DE MANQUEHUE - HUECHURABA - VITACURA"/>
    <x v="0"/>
    <m/>
    <n v="573.51"/>
    <n v="0"/>
  </r>
  <r>
    <s v="PROD"/>
    <n v="2106012"/>
    <s v="Impulsión a La Vendimia"/>
    <s v="Conducciones AP - Impulsiones"/>
    <x v="1"/>
    <n v="0"/>
    <s v="P13"/>
    <s v="GS"/>
    <n v="223"/>
    <n v="1"/>
    <s v="CTLP"/>
    <n v="0"/>
    <s v="SANTA MARIA DE MANQUEHUE - HUECHURABA - VITACURA"/>
    <x v="0"/>
    <m/>
    <n v="1048.75"/>
    <n v="0"/>
  </r>
  <r>
    <s v="PROD"/>
    <n v="2106013"/>
    <s v="Impulsión a Pinot 2"/>
    <s v="Conducciones AP - Impulsiones"/>
    <x v="1"/>
    <n v="0"/>
    <s v="P12"/>
    <s v="GS"/>
    <n v="223"/>
    <n v="1"/>
    <s v="CTLP"/>
    <n v="0"/>
    <s v="SANTA MARIA DE MANQUEHUE - HUECHURABA - VITACURA"/>
    <x v="0"/>
    <m/>
    <n v="357.54"/>
    <n v="0"/>
  </r>
  <r>
    <s v="PROD"/>
    <n v="3106006"/>
    <s v="Impulsión Chicureo 10"/>
    <s v="Conducciones AP - Impulsiones"/>
    <x v="1"/>
    <n v="0"/>
    <s v="P12"/>
    <s v="GS"/>
    <n v="89"/>
    <n v="1"/>
    <s v="CTLP"/>
    <n v="0"/>
    <s v="CIUDAD DE CHICUREO"/>
    <x v="0"/>
    <m/>
    <n v="34.14"/>
    <n v="0"/>
  </r>
  <r>
    <s v="PROD"/>
    <n v="4106002"/>
    <s v="Impulsión Chamisero3"/>
    <s v="Conducciones AP - Impulsiones"/>
    <x v="1"/>
    <n v="0"/>
    <s v="P13"/>
    <s v="GS"/>
    <n v="89"/>
    <n v="1"/>
    <s v="CTLP"/>
    <n v="0"/>
    <s v="CIUDAD DE CHICUREO"/>
    <x v="0"/>
    <m/>
    <n v="221.54"/>
    <n v="0"/>
  </r>
  <r>
    <s v="PROD"/>
    <n v="4106009"/>
    <s v="IMPULSION CHAMISERO BAJO"/>
    <s v="Conducciones AP - Impulsiones"/>
    <x v="1"/>
    <n v="0"/>
    <s v="P13"/>
    <s v="GS"/>
    <n v="89"/>
    <n v="1"/>
    <s v="CTLP"/>
    <n v="0"/>
    <s v="CIUDAD DE CHICUREO"/>
    <x v="0"/>
    <m/>
    <n v="1848.57"/>
    <n v="0"/>
  </r>
  <r>
    <s v="PROD"/>
    <n v="4106013"/>
    <s v="Impulsión Chamisero Bajo"/>
    <s v="Conducciones AP - Impulsiones"/>
    <x v="1"/>
    <n v="0"/>
    <s v="P13"/>
    <s v="GS"/>
    <n v="89"/>
    <n v="1"/>
    <s v="CTLP"/>
    <n v="0"/>
    <s v="CIUDAD DE CHICUREO"/>
    <x v="0"/>
    <m/>
    <n v="995.75"/>
    <n v="0"/>
  </r>
  <r>
    <s v="PROD"/>
    <s v="Z30912"/>
    <s v="Impulsión Chicureo Bajo-A"/>
    <s v="Conducciones AP - Impulsiones"/>
    <x v="1"/>
    <n v="0"/>
    <s v="P13"/>
    <s v="GS"/>
    <n v="89"/>
    <n v="1"/>
    <s v="CTLP"/>
    <n v="0"/>
    <s v="CIUDAD DE CHICUREO"/>
    <x v="0"/>
    <m/>
    <n v="2519.2399999999998"/>
    <n v="0"/>
  </r>
  <r>
    <s v="PROD"/>
    <s v="Z30913"/>
    <s v="Impulsión Chicureo Bajo-B"/>
    <s v="Conducciones AP - Impulsiones"/>
    <x v="1"/>
    <n v="0"/>
    <s v="P13"/>
    <s v="GS"/>
    <n v="89"/>
    <n v="1"/>
    <s v="CTLP"/>
    <n v="0"/>
    <s v="CIUDAD DE CHICUREO"/>
    <x v="0"/>
    <m/>
    <n v="2500"/>
    <n v="0"/>
  </r>
  <r>
    <s v="PROD"/>
    <s v="Z30914"/>
    <s v="Impulsión Chicureo Bajo-C"/>
    <s v="Conducciones AP - Impulsiones"/>
    <x v="1"/>
    <n v="0"/>
    <s v="P13"/>
    <s v="GS"/>
    <n v="89"/>
    <n v="1"/>
    <s v="CTLP"/>
    <n v="0"/>
    <s v="CIUDAD DE CHICUREO"/>
    <x v="0"/>
    <m/>
    <n v="1520"/>
    <n v="0"/>
  </r>
  <r>
    <s v="PROD"/>
    <s v="Z30915"/>
    <s v="Impulsión Pozos 3-11 Chicureo"/>
    <s v="Conducciones AP - Impulsiones"/>
    <x v="1"/>
    <n v="0"/>
    <s v="P12"/>
    <s v="GS"/>
    <n v="89"/>
    <n v="1"/>
    <s v="CTLP"/>
    <n v="0"/>
    <s v="CIUDAD DE CHICUREO"/>
    <x v="0"/>
    <m/>
    <n v="74"/>
    <n v="0"/>
  </r>
  <r>
    <s v="PROD"/>
    <s v="Z30916"/>
    <s v="Impulsión Pozo 11 Chicureo"/>
    <s v="Conducciones AP - Impulsiones"/>
    <x v="1"/>
    <n v="0"/>
    <s v="P12"/>
    <s v="GS"/>
    <n v="89"/>
    <n v="1"/>
    <s v="CTLP"/>
    <n v="0"/>
    <s v="CIUDAD DE CHICUREO"/>
    <x v="0"/>
    <m/>
    <n v="381"/>
    <n v="0"/>
  </r>
  <r>
    <s v="PROD"/>
    <s v="Z30921"/>
    <s v="Impulsion 1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971.85"/>
    <n v="0"/>
  </r>
  <r>
    <s v="PROD"/>
    <s v="Z30922"/>
    <s v="Impulsion 1 pozos santa maria B"/>
    <s v="Conducciones AP - Impulsiones"/>
    <x v="1"/>
    <n v="0"/>
    <s v="P13"/>
    <s v="GS"/>
    <n v="223"/>
    <n v="1"/>
    <s v="CTLP"/>
    <n v="0"/>
    <s v="SANTA MARIA DE MANQUEHUE - HUECHURABA - VITACURA"/>
    <x v="0"/>
    <m/>
    <n v="306"/>
    <n v="0"/>
  </r>
  <r>
    <s v="PROD"/>
    <s v="Z30923"/>
    <s v="Impulsion 1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341"/>
    <n v="0"/>
  </r>
  <r>
    <s v="PROD"/>
    <s v="Z30924"/>
    <s v="Impulsion 2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552.37"/>
    <n v="0"/>
  </r>
  <r>
    <s v="PROD"/>
    <s v="Z30925"/>
    <s v="Impulsion 2 pozos santa maria B"/>
    <s v="Conducciones AP - Impulsiones"/>
    <x v="1"/>
    <n v="0"/>
    <s v="P12"/>
    <s v="GS"/>
    <n v="223"/>
    <n v="1"/>
    <s v="CTLP"/>
    <n v="0"/>
    <s v="SANTA MARIA DE MANQUEHUE - HUECHURABA - VITACURA"/>
    <x v="0"/>
    <m/>
    <n v="651"/>
    <n v="0"/>
  </r>
  <r>
    <s v="PROD"/>
    <s v="Z30926"/>
    <s v="Impulsion 2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545"/>
    <n v="0"/>
  </r>
  <r>
    <s v="DIST"/>
    <s v="Z30929"/>
    <s v="Impulsión Chamisero Alto "/>
    <s v="Conducciones AP - Impulsiones"/>
    <x v="1"/>
    <n v="0"/>
    <s v="D59"/>
    <s v="GS"/>
    <n v="89"/>
    <n v="2"/>
    <s v="CTLP"/>
    <n v="0"/>
    <s v="CIUDAD DE CHICUREO"/>
    <x v="0"/>
    <m/>
    <n v="1516"/>
    <n v="0"/>
  </r>
  <r>
    <s v="PROD"/>
    <s v="Z30939"/>
    <s v="Impulsión Vitacura 6"/>
    <s v="Conducciones AP - Impulsiones"/>
    <x v="1"/>
    <n v="0"/>
    <s v="P12"/>
    <s v="GS"/>
    <n v="223"/>
    <n v="1"/>
    <s v="CTLP"/>
    <n v="0"/>
    <s v="SANTA MARIA DE MANQUEHUE - HUECHURABA - VITACURA"/>
    <x v="0"/>
    <m/>
    <n v="264"/>
    <n v="0"/>
  </r>
  <r>
    <s v="PROD"/>
    <s v="Z30943"/>
    <s v="Impulsión Santa María 21"/>
    <s v="Conducciones AP - Impulsiones"/>
    <x v="1"/>
    <n v="0"/>
    <s v="P12"/>
    <s v="GS"/>
    <n v="223"/>
    <n v="1"/>
    <s v="CTLP"/>
    <n v="0"/>
    <s v="SANTA MARIA DE MANQUEHUE - HUECHURABA - VITACURA"/>
    <x v="0"/>
    <m/>
    <n v="163"/>
    <n v="0"/>
  </r>
  <r>
    <s v="PROD"/>
    <s v="Z30944"/>
    <s v="Impulsión Santa María 14"/>
    <s v="Conducciones AP - Impulsiones"/>
    <x v="1"/>
    <n v="0"/>
    <s v="P12"/>
    <s v="GS"/>
    <n v="223"/>
    <n v="1"/>
    <s v="CTLP"/>
    <n v="0"/>
    <s v="SANTA MARIA DE MANQUEHUE - HUECHURABA - VITACURA"/>
    <x v="0"/>
    <m/>
    <n v="211"/>
    <n v="0"/>
  </r>
  <r>
    <s v="PROD"/>
    <s v="Z30928"/>
    <s v="Aducción Huechuraba Tramo 1"/>
    <s v="Conducciones AP - Impulsiones"/>
    <x v="1"/>
    <n v="0"/>
    <s v="P12"/>
    <s v="GS"/>
    <n v="223"/>
    <n v="1"/>
    <s v="CTLP"/>
    <n v="0"/>
    <s v="SANTA MARIA DE MANQUEHUE - HUECHURABA - VITACURA"/>
    <x v="0"/>
    <m/>
    <n v="4368"/>
    <n v="0"/>
  </r>
  <r>
    <s v="PROD"/>
    <s v="Z30941"/>
    <s v="Aducción Huechuraba Tramo 2"/>
    <s v="Conducciones AP - Impulsiones"/>
    <x v="1"/>
    <n v="0"/>
    <s v="P12"/>
    <s v="GS"/>
    <n v="223"/>
    <n v="1"/>
    <s v="CTLP"/>
    <n v="0"/>
    <s v="SANTA MARIA DE MANQUEHUE - HUECHURABA - VITACURA"/>
    <x v="0"/>
    <m/>
    <n v="3342"/>
    <n v="0"/>
  </r>
  <r>
    <s v="DISP"/>
    <s v="Z00341221-2-Tramo 1"/>
    <s v="00341221-2-Colector Norte 1"/>
    <s v="Conducciones AS - Acueductos"/>
    <x v="2"/>
    <n v="0"/>
    <s v="T3"/>
    <s v="GS"/>
    <n v="89"/>
    <n v="4"/>
    <s v="CTLP"/>
    <n v="0"/>
    <s v="CIUDAD DE CHICUREO"/>
    <x v="0"/>
    <m/>
    <n v="3193.9866950299747"/>
    <n v="0"/>
  </r>
  <r>
    <s v="DISP"/>
    <s v="Z00341221-2-Tramo 2"/>
    <s v="00341221-2-Colector Norte 2"/>
    <s v="Conducciones AS - Acueductos"/>
    <x v="2"/>
    <n v="0"/>
    <s v="T3"/>
    <s v="GS"/>
    <n v="89"/>
    <n v="4"/>
    <s v="CTLP"/>
    <n v="0"/>
    <s v="CIUDAD DE CHICUREO"/>
    <x v="0"/>
    <m/>
    <n v="1975.3733049700249"/>
    <n v="0"/>
  </r>
  <r>
    <s v="DISP"/>
    <s v="00341221-3"/>
    <s v="00341221-3-Colector Norte 2"/>
    <s v="Conducciones AS - Acueductos"/>
    <x v="2"/>
    <n v="0"/>
    <s v="T3"/>
    <s v="GS"/>
    <n v="89"/>
    <n v="4"/>
    <s v="CTLP"/>
    <n v="0"/>
    <s v="CIUDAD DE CHICUREO"/>
    <x v="0"/>
    <m/>
    <n v="846.82"/>
    <n v="0"/>
  </r>
  <r>
    <s v="DISP"/>
    <s v="00341221-4"/>
    <s v="00341221-4-Colector Norte 2"/>
    <s v="Conducciones AS - Acueductos"/>
    <x v="2"/>
    <n v="0"/>
    <s v="T3"/>
    <s v="GS"/>
    <n v="89"/>
    <n v="4"/>
    <s v="CTLP"/>
    <n v="0"/>
    <s v="CIUDAD DE CHICUREO"/>
    <x v="0"/>
    <m/>
    <n v="145.09"/>
    <n v="0"/>
  </r>
  <r>
    <s v="DISP"/>
    <s v="00341221-5"/>
    <s v="00341221-5-Colector Norte 2"/>
    <s v="Conducciones AS - Acueductos"/>
    <x v="2"/>
    <n v="0"/>
    <s v="T3"/>
    <s v="GS"/>
    <n v="89"/>
    <n v="4"/>
    <s v="CTLP"/>
    <n v="0"/>
    <s v="CIUDAD DE CHICUREO"/>
    <x v="0"/>
    <m/>
    <n v="147.15"/>
    <n v="0"/>
  </r>
  <r>
    <s v="DISP"/>
    <s v="00341221-6"/>
    <s v="00341221-6-Colector Norte 2"/>
    <s v="Conducciones AS - Acueductos"/>
    <x v="2"/>
    <n v="0"/>
    <s v="T3"/>
    <s v="GS"/>
    <n v="89"/>
    <n v="4"/>
    <s v="CTLP"/>
    <n v="0"/>
    <s v="CIUDAD DE CHICUREO"/>
    <x v="0"/>
    <m/>
    <n v="1795.28"/>
    <n v="0"/>
  </r>
  <r>
    <s v="DISP"/>
    <s v="00341221-7"/>
    <s v="00341221-7-Colector Norte 2"/>
    <s v="Conducciones AS - Acueductos"/>
    <x v="2"/>
    <n v="0"/>
    <s v="T3"/>
    <s v="GS"/>
    <n v="89"/>
    <n v="4"/>
    <s v="CTLP"/>
    <n v="0"/>
    <s v="CIUDAD DE CHICUREO"/>
    <x v="0"/>
    <m/>
    <n v="1212.99"/>
    <n v="0"/>
  </r>
  <r>
    <s v="REC"/>
    <s v="00531202-1"/>
    <s v="00531202-1-Colector Norte 2"/>
    <s v="Conducciones AS - Acueductos"/>
    <x v="2"/>
    <n v="0"/>
    <s v="R36"/>
    <s v="GS"/>
    <n v="89"/>
    <n v="3"/>
    <s v="CTLP"/>
    <n v="0"/>
    <s v="CIUDAD DE CHICUREO"/>
    <x v="0"/>
    <m/>
    <n v="1844.98"/>
    <n v="0"/>
  </r>
  <r>
    <s v="REC"/>
    <s v="00531202-2"/>
    <s v="00531202-2-Colector Norte 2"/>
    <s v="Conducciones AS - Acueductos"/>
    <x v="2"/>
    <n v="0"/>
    <s v="R36"/>
    <s v="GS"/>
    <n v="89"/>
    <n v="3"/>
    <s v="CTLP"/>
    <n v="0"/>
    <s v="CIUDAD DE CHICUREO"/>
    <x v="0"/>
    <m/>
    <n v="49.61"/>
    <n v="0"/>
  </r>
  <r>
    <s v="REC"/>
    <s v="00131201-1"/>
    <s v="Conducción TRAP-0046(A)"/>
    <s v="Conducciones AS - Acueductos"/>
    <x v="2"/>
    <n v="0"/>
    <s v="R36"/>
    <s v="GS"/>
    <n v="90"/>
    <n v="3"/>
    <s v="CTLP"/>
    <n v="0"/>
    <s v="LOS TRAPENSES"/>
    <x v="0"/>
    <m/>
    <n v="25.41"/>
    <n v="0"/>
  </r>
  <r>
    <s v="REC"/>
    <s v="00231204-1"/>
    <s v="Conducción APO-V-0049(A)"/>
    <s v="Conducciones AS - Acueductos"/>
    <x v="2"/>
    <n v="0"/>
    <s v="R36"/>
    <s v="GS"/>
    <n v="223"/>
    <n v="3"/>
    <s v="CTLP"/>
    <n v="0"/>
    <s v="SANTA MARIA DE MANQUEHUE - HUECHURABA - VITACURA"/>
    <x v="0"/>
    <m/>
    <n v="335.73"/>
    <n v="0"/>
  </r>
  <r>
    <s v="REC"/>
    <s v="00131202-1"/>
    <s v="Conducción TRAP-0046(B)"/>
    <s v="Conducciones AS - Acueductos"/>
    <x v="2"/>
    <n v="0"/>
    <s v="R36"/>
    <s v="GS"/>
    <n v="90"/>
    <n v="3"/>
    <s v="CTLP"/>
    <n v="0"/>
    <s v="LOS TRAPENSES"/>
    <x v="0"/>
    <m/>
    <n v="1134.52"/>
    <n v="0"/>
  </r>
  <r>
    <s v="REC"/>
    <s v="00231205-1"/>
    <s v="Conducción APO-V-0049(C)"/>
    <s v="Conducciones AS - Acueductos"/>
    <x v="2"/>
    <n v="0"/>
    <s v="R36"/>
    <s v="GS"/>
    <n v="223"/>
    <n v="3"/>
    <s v="CTLP"/>
    <n v="0"/>
    <s v="SANTA MARIA DE MANQUEHUE - HUECHURABA - VITACURA"/>
    <x v="0"/>
    <m/>
    <n v="114.64"/>
    <n v="0"/>
  </r>
  <r>
    <s v="REC"/>
    <s v="00231212-1"/>
    <s v="Conducción APO-V-0049(D)"/>
    <s v="Conducciones AS - Acueductos"/>
    <x v="2"/>
    <n v="0"/>
    <s v="R36"/>
    <s v="GS"/>
    <n v="223"/>
    <n v="3"/>
    <s v="CTLP"/>
    <n v="0"/>
    <s v="SANTA MARIA DE MANQUEHUE - HUECHURABA - VITACURA"/>
    <x v="0"/>
    <m/>
    <n v="218.94"/>
    <n v="0"/>
  </r>
  <r>
    <s v="REC"/>
    <s v="00531201-2"/>
    <s v="00531201-2-Valle Grande"/>
    <s v="Conducciones AS - Impulsiones"/>
    <x v="3"/>
    <n v="0"/>
    <s v="R5"/>
    <s v="GS"/>
    <n v="89"/>
    <n v="3"/>
    <s v="CTLP"/>
    <n v="0"/>
    <s v="CIUDAD DE CHICUREO"/>
    <x v="0"/>
    <m/>
    <n v="35.94"/>
    <n v="0"/>
  </r>
  <r>
    <s v="REC"/>
    <s v="00531201-1"/>
    <s v="00531201-1-Valle Grande"/>
    <s v="Conducciones AS - Impulsiones"/>
    <x v="3"/>
    <n v="0"/>
    <s v="R5"/>
    <s v="GS"/>
    <n v="89"/>
    <n v="3"/>
    <s v="CTLP"/>
    <n v="0"/>
    <s v="CIUDAD DE CHICUREO"/>
    <x v="0"/>
    <m/>
    <n v="4224.17"/>
    <n v="0"/>
  </r>
  <r>
    <s v="REC"/>
    <s v="00631201-2"/>
    <s v="IMPULSION ALTOS DE LAMPA"/>
    <s v="Conducciones AS - Impulsiones"/>
    <x v="3"/>
    <n v="0"/>
    <s v="R5"/>
    <s v="GS"/>
    <n v="89"/>
    <n v="3"/>
    <s v="CTLP"/>
    <n v="0"/>
    <s v="CIUDAD DE CHICUREO"/>
    <x v="0"/>
    <m/>
    <n v="34.020000000000003"/>
    <n v="0"/>
  </r>
  <r>
    <s v="REC"/>
    <s v="00631201-1"/>
    <s v="IMPULSION ALTOS DE LAMPA"/>
    <s v="Conducciones AS - Impulsiones"/>
    <x v="3"/>
    <n v="0"/>
    <s v="R5"/>
    <s v="GS"/>
    <n v="89"/>
    <n v="3"/>
    <s v="CTLP"/>
    <n v="0"/>
    <s v="CIUDAD DE CHICUREO"/>
    <x v="0"/>
    <m/>
    <n v="593.26"/>
    <n v="0"/>
  </r>
  <r>
    <s v="REC"/>
    <s v="00631201-3"/>
    <s v="IMPULSION ALTOS DE LAMPA"/>
    <s v="Conducciones AS - Impulsiones"/>
    <x v="3"/>
    <n v="0"/>
    <s v="R5"/>
    <s v="GS"/>
    <n v="89"/>
    <n v="3"/>
    <s v="CTLP"/>
    <n v="0"/>
    <s v="CIUDAD DE CHICUREO"/>
    <x v="0"/>
    <m/>
    <n v="1435.81"/>
    <n v="0"/>
  </r>
  <r>
    <s v="PROD"/>
    <s v="203-001121002"/>
    <s v="3202-LA DEHESA 2"/>
    <s v="Sondajes"/>
    <x v="4"/>
    <n v="0"/>
    <s v="P1"/>
    <s v="GS"/>
    <n v="90"/>
    <n v="1"/>
    <s v="CTLP"/>
    <s v="BNUP_AM_015"/>
    <s v="LOS TRAPENSES"/>
    <x v="0"/>
    <m/>
    <n v="1"/>
    <n v="203"/>
  </r>
  <r>
    <s v="PROD"/>
    <s v="203-001121009"/>
    <s v="3211-LA DEHESA 11"/>
    <s v="Sondajes"/>
    <x v="4"/>
    <n v="0"/>
    <s v="P1"/>
    <s v="GS"/>
    <n v="90"/>
    <n v="1"/>
    <s v="CTLP"/>
    <s v="BNUP_AM_048"/>
    <s v="LOS TRAPENSES"/>
    <x v="0"/>
    <m/>
    <n v="1"/>
    <n v="203"/>
  </r>
  <r>
    <s v="PROD"/>
    <s v="203-001121010"/>
    <s v="3212-LA DEHESA 12"/>
    <s v="Sondajes"/>
    <x v="4"/>
    <n v="0"/>
    <s v="P2"/>
    <s v="GS"/>
    <n v="90"/>
    <n v="1"/>
    <s v="CTLP"/>
    <s v="BNUP_AM_049"/>
    <s v="LOS TRAPENSES"/>
    <x v="0"/>
    <m/>
    <n v="1"/>
    <n v="203"/>
  </r>
  <r>
    <s v="PROD"/>
    <s v="203-001121011"/>
    <s v="3213-LA DEHESA 13"/>
    <s v="Sondajes"/>
    <x v="4"/>
    <n v="0"/>
    <s v="P2"/>
    <s v="GS"/>
    <n v="90"/>
    <n v="1"/>
    <s v="CTLP"/>
    <s v="BNUP_AM_050"/>
    <s v="LOS TRAPENSES"/>
    <x v="0"/>
    <m/>
    <n v="1"/>
    <n v="203"/>
  </r>
  <r>
    <s v="PROD"/>
    <s v="203-001121012"/>
    <s v="3215-LA DEHESA 15"/>
    <s v="Sondajes"/>
    <x v="4"/>
    <n v="0"/>
    <s v="P2"/>
    <s v="GS"/>
    <n v="90"/>
    <n v="1"/>
    <s v="CTLP"/>
    <s v="BNUP_AM_051"/>
    <s v="LOS TRAPENSES"/>
    <x v="0"/>
    <m/>
    <n v="1"/>
    <n v="203"/>
  </r>
  <r>
    <s v="PROD"/>
    <s v="203-001121013"/>
    <s v="3216-LA DEHESA 16"/>
    <s v="Sondajes"/>
    <x v="4"/>
    <n v="0"/>
    <s v="P1"/>
    <s v="GS"/>
    <n v="90"/>
    <n v="1"/>
    <s v="CTLP"/>
    <s v="BNUP_AM_016"/>
    <s v="LOS TRAPENSES"/>
    <x v="0"/>
    <m/>
    <n v="1"/>
    <n v="203"/>
  </r>
  <r>
    <s v="PROD"/>
    <s v="203-001121014"/>
    <s v="3217-LA DEHESA 17"/>
    <s v="Sondajes"/>
    <x v="4"/>
    <n v="0"/>
    <s v="P1"/>
    <s v="GS"/>
    <n v="90"/>
    <n v="1"/>
    <s v="CTLP"/>
    <s v="BNUP_AM_017"/>
    <s v="LOS TRAPENSES"/>
    <x v="0"/>
    <m/>
    <n v="1"/>
    <n v="203"/>
  </r>
  <r>
    <s v="PROD"/>
    <s v="203-001121016"/>
    <s v="3218-LA DEHESA 1A"/>
    <s v="Sondajes"/>
    <x v="4"/>
    <n v="0"/>
    <s v="P2"/>
    <s v="GS"/>
    <n v="90"/>
    <n v="1"/>
    <s v="CTLP"/>
    <s v="BNUP_AM_018"/>
    <s v="LOS TRAPENSES"/>
    <x v="0"/>
    <m/>
    <n v="1"/>
    <n v="203"/>
  </r>
  <r>
    <s v="PROD"/>
    <s v="203-002121005"/>
    <s v="3111-SANTA MARIA 11"/>
    <s v="Sondajes"/>
    <x v="4"/>
    <n v="0"/>
    <s v="P2"/>
    <s v="GS"/>
    <n v="223"/>
    <n v="1"/>
    <s v="CTLP"/>
    <s v="BNUP_AM_021"/>
    <s v="SANTA MARIA DE MANQUEHUE - HUECHURABA - VITACURA"/>
    <x v="0"/>
    <m/>
    <n v="1"/>
    <n v="203"/>
  </r>
  <r>
    <s v="PROD"/>
    <s v="203-002121006"/>
    <s v="3112-SANTA MARIA 12"/>
    <s v="Sondajes"/>
    <x v="4"/>
    <n v="0"/>
    <s v="P2"/>
    <s v="GS"/>
    <n v="223"/>
    <n v="1"/>
    <s v="CTLP"/>
    <s v="BNUP_AM_022"/>
    <s v="SANTA MARIA DE MANQUEHUE - HUECHURABA - VITACURA"/>
    <x v="0"/>
    <m/>
    <n v="1"/>
    <n v="203"/>
  </r>
  <r>
    <s v="PROD"/>
    <s v="203-002121008"/>
    <s v="3114-SANTA MARIA 14"/>
    <s v="Sondajes"/>
    <x v="4"/>
    <n v="0"/>
    <s v="P2"/>
    <s v="GS"/>
    <n v="223"/>
    <n v="1"/>
    <s v="CTLP"/>
    <s v="BNUP_AM_024"/>
    <s v="SANTA MARIA DE MANQUEHUE - HUECHURABA - VITACURA"/>
    <x v="0"/>
    <m/>
    <n v="1"/>
    <n v="203"/>
  </r>
  <r>
    <s v="PROD"/>
    <s v="203-002121010"/>
    <s v="3116-SANTA MARIA 16"/>
    <s v="Sondajes"/>
    <x v="4"/>
    <n v="0"/>
    <s v="P2"/>
    <s v="GS"/>
    <n v="223"/>
    <n v="1"/>
    <s v="CTLP"/>
    <s v="BNUP_AM_025"/>
    <s v="SANTA MARIA DE MANQUEHUE - HUECHURABA - VITACURA"/>
    <x v="0"/>
    <m/>
    <n v="1"/>
    <n v="203"/>
  </r>
  <r>
    <s v="PROD"/>
    <s v="203-002121014"/>
    <s v="3123-SANTA MARIA 23"/>
    <s v="Sondajes"/>
    <x v="4"/>
    <n v="0"/>
    <s v="P2"/>
    <s v="GS"/>
    <n v="223"/>
    <n v="1"/>
    <s v="CTLP"/>
    <s v="BNUP_AM_030"/>
    <s v="SANTA MARIA DE MANQUEHUE - HUECHURABA - VITACURA"/>
    <x v="0"/>
    <m/>
    <n v="1"/>
    <n v="203"/>
  </r>
  <r>
    <s v="PROD"/>
    <s v="203-002121015"/>
    <s v="3124-SANTA MARIA 24"/>
    <s v="Sondajes"/>
    <x v="4"/>
    <n v="0"/>
    <s v="P2"/>
    <s v="GS"/>
    <n v="223"/>
    <n v="1"/>
    <s v="CTLP"/>
    <s v="BNUP_AM_031"/>
    <s v="SANTA MARIA DE MANQUEHUE - HUECHURABA - VITACURA"/>
    <x v="0"/>
    <m/>
    <n v="1"/>
    <n v="203"/>
  </r>
  <r>
    <s v="PROD"/>
    <s v="203-002121016"/>
    <s v="3125-SANTA MARIA 25"/>
    <s v="Sondajes"/>
    <x v="4"/>
    <n v="0"/>
    <s v="P2"/>
    <s v="GS"/>
    <n v="223"/>
    <n v="1"/>
    <s v="CTLP"/>
    <s v="BNUP_AM_032"/>
    <s v="SANTA MARIA DE MANQUEHUE - HUECHURABA - VITACURA"/>
    <x v="0"/>
    <m/>
    <n v="1"/>
    <n v="203"/>
  </r>
  <r>
    <s v="PROD"/>
    <s v="203-002121025"/>
    <s v="3121-SANTA MARIA 21"/>
    <s v="Sondajes"/>
    <x v="4"/>
    <n v="0"/>
    <s v="P2"/>
    <s v="GS"/>
    <n v="223"/>
    <n v="1"/>
    <s v="CTLP"/>
    <s v="BNUP_AM_028"/>
    <s v="SANTA MARIA DE MANQUEHUE - HUECHURABA - VITACURA"/>
    <x v="0"/>
    <m/>
    <n v="1"/>
    <n v="203"/>
  </r>
  <r>
    <s v="PROD"/>
    <s v="203-003121002"/>
    <s v="3310-CHICUREO 10"/>
    <s v="Sondajes"/>
    <x v="4"/>
    <n v="0"/>
    <s v="P2"/>
    <s v="GS"/>
    <n v="89"/>
    <n v="1"/>
    <s v="CTLP"/>
    <s v="serv_AM_235"/>
    <s v="CIUDAD DE CHICUREO"/>
    <x v="0"/>
    <m/>
    <n v="1"/>
    <n v="203"/>
  </r>
  <r>
    <s v="PROD"/>
    <s v="203-003121003"/>
    <s v="3311-CHICUREO 11"/>
    <s v="Sondajes"/>
    <x v="4"/>
    <n v="0"/>
    <s v="P2"/>
    <s v="GS"/>
    <n v="89"/>
    <n v="1"/>
    <s v="CTLP"/>
    <s v="BNUP_AM_045"/>
    <s v="CIUDAD DE CHICUREO"/>
    <x v="0"/>
    <m/>
    <n v="1"/>
    <n v="203"/>
  </r>
  <r>
    <s v="PROD"/>
    <s v="203-003121005"/>
    <s v="3303-CHICUREO 3"/>
    <s v="Sondajes"/>
    <x v="4"/>
    <n v="0"/>
    <s v="P2"/>
    <s v="GS"/>
    <n v="89"/>
    <n v="1"/>
    <s v="CTLP"/>
    <s v="BNUP_AM_040"/>
    <s v="CIUDAD DE CHICUREO"/>
    <x v="0"/>
    <m/>
    <n v="1"/>
    <n v="203"/>
  </r>
  <r>
    <s v="PROD"/>
    <s v="203-003121009"/>
    <s v="3307-CHICUREO 7"/>
    <s v="Sondajes"/>
    <x v="4"/>
    <n v="0"/>
    <s v="P2"/>
    <s v="GS"/>
    <n v="89"/>
    <n v="1"/>
    <s v="CTLP"/>
    <s v="BNUP_AM_042"/>
    <s v="CIUDAD DE CHICUREO"/>
    <x v="0"/>
    <m/>
    <n v="1"/>
    <n v="203"/>
  </r>
  <r>
    <s v="PROD"/>
    <s v="203-003221028"/>
    <s v="ALTO LAMPA POZO 2"/>
    <s v="Sondajes"/>
    <x v="4"/>
    <n v="0"/>
    <s v="P2"/>
    <s v="GS"/>
    <n v="89"/>
    <n v="1"/>
    <s v="CTLP"/>
    <s v="R3174"/>
    <s v="CIUDAD DE CHICUREO"/>
    <x v="0"/>
    <m/>
    <n v="1"/>
    <n v="203"/>
  </r>
  <r>
    <s v="PROD"/>
    <s v="203-003221029"/>
    <s v="ALTO LAMPA POZO 1"/>
    <s v="Sondajes"/>
    <x v="4"/>
    <n v="0"/>
    <s v="P2"/>
    <s v="GS"/>
    <n v="89"/>
    <n v="1"/>
    <s v="CTLP"/>
    <s v="R3175"/>
    <s v="CIUDAD DE CHICUREO"/>
    <x v="0"/>
    <m/>
    <n v="1"/>
    <n v="203"/>
  </r>
  <r>
    <s v="PROD"/>
    <s v="203-004121002"/>
    <s v="3602-Chamisero 9"/>
    <s v="Sondajes"/>
    <x v="4"/>
    <n v="0"/>
    <s v="P2"/>
    <s v="GS"/>
    <n v="89"/>
    <n v="1"/>
    <s v="CTLP"/>
    <s v="BNUP_AM_070"/>
    <s v="CIUDAD DE CHICUREO"/>
    <x v="0"/>
    <m/>
    <n v="1"/>
    <n v="203"/>
  </r>
  <r>
    <s v="PROD"/>
    <s v="203-004121003"/>
    <s v="3603-Chamisero 10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004121005"/>
    <s v="3604-Chamisero11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93121005"/>
    <s v="LO PINTO 11"/>
    <s v="Sondajes"/>
    <x v="4"/>
    <n v="0"/>
    <s v="P2"/>
    <s v="GS"/>
    <n v="89"/>
    <n v="1"/>
    <s v="CTLP"/>
    <s v="serv_AM_270"/>
    <s v="CIUDAD DE CHICUREO"/>
    <x v="0"/>
    <m/>
    <n v="1"/>
    <n v="203"/>
  </r>
  <r>
    <s v="PROD"/>
    <s v="203-003121013"/>
    <s v="3510-LO PINTO 10"/>
    <s v="Sondajes"/>
    <x v="4"/>
    <n v="0"/>
    <s v="P1"/>
    <s v="GS"/>
    <n v="89"/>
    <n v="1"/>
    <s v="CTLP"/>
    <s v="BNUP_AM_060"/>
    <s v="CIUDAD DE CHICUREO"/>
    <x v="0"/>
    <m/>
    <n v="1"/>
    <n v="203"/>
  </r>
  <r>
    <s v="PROD"/>
    <s v="102-1101002"/>
    <s v="Captación canal La Dehesa"/>
    <s v="Captación Superficial en Canal"/>
    <x v="5"/>
    <s v="TELECONTROL"/>
    <s v="P321"/>
    <s v="GS"/>
    <n v="223"/>
    <n v="1"/>
    <s v="CTLP"/>
    <s v="BNUP_AM_053"/>
    <s v="SANTA MARIA DE MANQUEHUE - HUECHURABA - VITACURA"/>
    <x v="0"/>
    <m/>
    <n v="1"/>
    <n v="102"/>
  </r>
  <r>
    <s v="PROD"/>
    <s v="Z30201"/>
    <s v="Captación Canal Batuco"/>
    <s v="Captación Superficial en Canal"/>
    <x v="5"/>
    <s v="TELECONTROL"/>
    <s v="P4"/>
    <s v="GS"/>
    <n v="89"/>
    <n v="1"/>
    <s v="CTLP"/>
    <s v="serv_AM_249"/>
    <s v="CIUDAD DE CHICUREO"/>
    <x v="0"/>
    <m/>
    <n v="1"/>
    <n v="102"/>
  </r>
  <r>
    <s v="PROD"/>
    <s v="101-001101001"/>
    <s v="Captación Hualtatas"/>
    <s v="Captación Superficial en Río"/>
    <x v="6"/>
    <s v="MANUAL"/>
    <s v="P301"/>
    <s v="GS"/>
    <n v="90"/>
    <n v="1"/>
    <s v="CTLP"/>
    <s v="BNUP_AM_052"/>
    <s v="LOS TRAPENSES"/>
    <x v="0"/>
    <m/>
    <n v="1"/>
    <n v="101"/>
  </r>
  <r>
    <s v="PROD"/>
    <s v="203-001121002"/>
    <s v="SUB-3202-LA DEHESA 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09"/>
    <s v="SUB-3211-LA DEHESA 11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0"/>
    <s v="SUB-3212-LA DEHESA 1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1"/>
    <s v="SUB-3213-LA DEHESA 13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2"/>
    <s v="SUB-3215-LA DEHESA 15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3"/>
    <s v="SUB-3216-LA DEHESA 16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4"/>
    <s v="SUB-3217-LA DEHESA 17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6"/>
    <s v="SUB-3218-LA DEHESA 1A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2121005"/>
    <s v="SUB-3111-SANTA MARIA 1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08"/>
    <s v="SUB-3114-SANTA MARIA 14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0"/>
    <s v="SUB-3116-SANTA MARIA 16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4"/>
    <s v="SUB-3123-SANTA MARIA 23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5"/>
    <s v="SUB-3124-SANTA MARIA 24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2121016"/>
    <s v="SUB-3125-SANTA MARIA 25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25"/>
    <s v="SUB-3121-SANTA MARIA 2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3121002"/>
    <s v="SUB-3310-CHICURE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3"/>
    <s v="SUB-3311-CHICUREO 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5"/>
    <s v="SUB-3303-CHICUREO 3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9"/>
    <s v="SUB-3307-CHICUREO 7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221029"/>
    <s v="SUB-ALTO LAMPA POZO 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2"/>
    <s v="SUB-3602-Chamisero 9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3"/>
    <s v="SUB-3603-Chamiser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5"/>
    <s v="SUB-3604-Chamisero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13"/>
    <s v="SUB-3510-LO PINT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Z30201"/>
    <s v="SUP-Captación Canal Batuco"/>
    <s v="Derechos de Agua - Superficial"/>
    <x v="8"/>
    <n v="0"/>
    <s v="P18"/>
    <s v="GS"/>
    <n v="89"/>
    <n v="1"/>
    <s v="CTLP"/>
    <n v="0"/>
    <s v="CIUDAD DE CHICUREO"/>
    <x v="0"/>
    <m/>
    <n v="1"/>
    <n v="0"/>
  </r>
  <r>
    <s v="PROD"/>
    <s v="102-1101002"/>
    <s v="SUP-Captación canal La Dehesa"/>
    <s v="Derechos de Agua - Superficial"/>
    <x v="8"/>
    <n v="0"/>
    <s v="P18"/>
    <s v="GS"/>
    <n v="90"/>
    <n v="1"/>
    <s v="CTLP"/>
    <n v="0"/>
    <s v="LOS TRAPENSES"/>
    <x v="0"/>
    <m/>
    <n v="1"/>
    <n v="0"/>
  </r>
  <r>
    <s v="PROD"/>
    <s v="101-001101001"/>
    <s v="SUP-Captación Hualtatas"/>
    <s v="Derechos de Agua - Superficial"/>
    <x v="8"/>
    <n v="0"/>
    <s v="P18"/>
    <s v="GS"/>
    <n v="90"/>
    <n v="1"/>
    <s v="CTLP"/>
    <n v="0"/>
    <s v="LOS TRAPENSES"/>
    <x v="0"/>
    <m/>
    <n v="1"/>
    <n v="0"/>
  </r>
  <r>
    <s v="DIST"/>
    <s v="Z201401ERP00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2ERP02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3ERP014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04ERP242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5ERP246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6VALV01905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7VALV01895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8VALV0187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9VALV01889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0VALV01221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1VALV01339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2VALV0147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3VALV0130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4VALV01565"/>
    <s v="ERPR RED 35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15VALV0183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6VALV01475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7VALV01783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8ERP00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9VALV01210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0VALV01469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1VALV01840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2VALV0184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3VALV0183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24VALV0156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5VALV0188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6ERP004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7ERP008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8ERP24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9VALV02406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0VALV0156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1VALV01837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2VALV0156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3VALV02398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4ERP245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5VALV02841"/>
    <s v="ERPR RED 300 LOS TRAPENSES"/>
    <s v="Estación Reductora de Presión"/>
    <x v="9"/>
    <s v="CONTROL AUTOMATICO LOCAL"/>
    <s v="D6"/>
    <s v="GS"/>
    <n v="90"/>
    <n v="2"/>
    <s v="CTLP"/>
    <n v="0"/>
    <s v="LOS TRAPENSES"/>
    <x v="0"/>
    <m/>
    <n v="1"/>
    <n v="0"/>
  </r>
  <r>
    <s v="DIST"/>
    <s v="Z201436VALV0284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7VALV02408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8VALV01213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39VALV0240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0ERP02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1VALV01844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2VALV01211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3VALV0134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4VALV0121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5VALV01564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6VALV01839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7VALV01479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8ERP0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9ERP009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0ERP006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1VALV0189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2VALV0240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3VALV01477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4VALV0148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5VALV0156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6VALV01871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7ERP005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8ERP023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9ERP241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0VALV0189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1VALV024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2VALV0184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3VALV01310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64VALV02409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5VALV01476"/>
    <s v="ERPR RED 15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6VALV01478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7VALV01888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8ERP24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9VALV01882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0VALV0189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1VALV0189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2VALV01212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3VALV01397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4VALV02410"/>
    <s v="ERPR RED 450 LOTEO EL  CHAMISER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75VALV02403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PROD"/>
    <n v="1103001"/>
    <s v="PUNTA DE AGUILAS 1"/>
    <s v="Estanque Semienterrado"/>
    <x v="10"/>
    <s v="TELECONTROL"/>
    <s v="P146"/>
    <s v="GS"/>
    <n v="90"/>
    <n v="1"/>
    <s v="CTLP"/>
    <s v="R3151"/>
    <s v="LOS TRAPENSES"/>
    <x v="0"/>
    <m/>
    <n v="1"/>
    <n v="401"/>
  </r>
  <r>
    <s v="DIST"/>
    <n v="1207002"/>
    <s v="MANSO DE VELASCO 1"/>
    <s v="Estanque Semienterrado"/>
    <x v="10"/>
    <s v="Telemedición"/>
    <s v="D22"/>
    <s v="GS"/>
    <n v="90"/>
    <n v="2"/>
    <s v="CTLP"/>
    <s v="R3149"/>
    <s v="LOS TRAPENSES"/>
    <x v="0"/>
    <m/>
    <n v="1"/>
    <n v="401"/>
  </r>
  <r>
    <s v="DIST"/>
    <n v="1207003"/>
    <s v="CARBONERA 1"/>
    <s v="Estanque Semienterrado"/>
    <x v="10"/>
    <s v="Telemedición"/>
    <s v="D22"/>
    <s v="GS"/>
    <n v="90"/>
    <n v="2"/>
    <s v="CTLP"/>
    <s v="R3157"/>
    <s v="LOS TRAPENSES"/>
    <x v="0"/>
    <m/>
    <n v="1"/>
    <n v="401"/>
  </r>
  <r>
    <s v="DIST"/>
    <n v="1207004"/>
    <s v="CARBONERA 2"/>
    <s v="Estanque Semienterrado"/>
    <x v="10"/>
    <s v="Telemedición"/>
    <s v="D21"/>
    <s v="GS"/>
    <n v="90"/>
    <n v="2"/>
    <s v="CTLP"/>
    <s v="R3158"/>
    <s v="LOS TRAPENSES"/>
    <x v="0"/>
    <m/>
    <n v="1"/>
    <n v="401"/>
  </r>
  <r>
    <s v="DIST"/>
    <n v="1207005"/>
    <s v="MANSO DE VELASCO 2"/>
    <s v="Estanque Semienterrado"/>
    <x v="10"/>
    <s v="Telemedición"/>
    <s v="D21"/>
    <s v="GS"/>
    <n v="90"/>
    <n v="2"/>
    <s v="CTLP"/>
    <s v="R3149"/>
    <s v="LOS TRAPENSES"/>
    <x v="0"/>
    <m/>
    <n v="1"/>
    <n v="401"/>
  </r>
  <r>
    <s v="DIST"/>
    <n v="1207006"/>
    <s v="LOS BRAVOS"/>
    <s v="Estanque Semienterrado"/>
    <x v="10"/>
    <s v="Telemedición"/>
    <s v="D21"/>
    <s v="GS"/>
    <n v="90"/>
    <n v="2"/>
    <s v="CTLP"/>
    <s v="serv_AM_242"/>
    <s v="LOS TRAPENSES"/>
    <x v="0"/>
    <m/>
    <n v="1"/>
    <n v="401"/>
  </r>
  <r>
    <s v="DIST"/>
    <n v="1207008"/>
    <s v="EL LITRE"/>
    <s v="Estanque Semienterrado"/>
    <x v="10"/>
    <s v="Telemedición"/>
    <s v="D21"/>
    <s v="GS"/>
    <n v="90"/>
    <n v="2"/>
    <s v="CTLP"/>
    <s v="serv_AM_250"/>
    <s v="LOS TRAPENSES"/>
    <x v="0"/>
    <m/>
    <n v="1"/>
    <n v="401"/>
  </r>
  <r>
    <s v="DIST"/>
    <n v="2207001"/>
    <s v="VENDIMIA 1"/>
    <s v="Estanque Semienterrado"/>
    <x v="10"/>
    <s v="Telemedición"/>
    <s v="D22"/>
    <s v="GS"/>
    <n v="223"/>
    <n v="2"/>
    <s v="CTLP"/>
    <s v="serv_AM_243"/>
    <s v="SANTA MARIA DE MANQUEHUE - HUECHURABA - VITACURA"/>
    <x v="0"/>
    <m/>
    <n v="1"/>
    <n v="401"/>
  </r>
  <r>
    <s v="DIST"/>
    <n v="2207004"/>
    <s v="PINOT 1"/>
    <s v="Estanque Semienterrado"/>
    <x v="10"/>
    <s v="Telemedición"/>
    <s v="D21"/>
    <s v="GS"/>
    <n v="223"/>
    <n v="2"/>
    <s v="CTLP"/>
    <s v="R3161"/>
    <s v="SANTA MARIA DE MANQUEHUE - HUECHURABA - VITACURA"/>
    <x v="0"/>
    <m/>
    <n v="1"/>
    <n v="401"/>
  </r>
  <r>
    <s v="DIST"/>
    <n v="2207005"/>
    <s v="PINOT 2"/>
    <s v="Estanque Semienterrado"/>
    <x v="10"/>
    <s v="Telemedición"/>
    <s v="D21"/>
    <s v="GS"/>
    <n v="223"/>
    <n v="2"/>
    <s v="CTLP"/>
    <s v="R3166"/>
    <s v="SANTA MARIA DE MANQUEHUE - HUECHURABA - VITACURA"/>
    <x v="0"/>
    <m/>
    <n v="1"/>
    <n v="401"/>
  </r>
  <r>
    <s v="DIST"/>
    <n v="2207007"/>
    <s v="CONDOR 1"/>
    <s v="Estanque Semienterrado"/>
    <x v="10"/>
    <s v="Telemedición"/>
    <s v="D21"/>
    <s v="GS"/>
    <n v="223"/>
    <n v="2"/>
    <s v="CTLP"/>
    <s v="R3162"/>
    <s v="SANTA MARIA DE MANQUEHUE - HUECHURABA - VITACURA"/>
    <x v="0"/>
    <m/>
    <n v="1"/>
    <n v="401"/>
  </r>
  <r>
    <s v="DIST"/>
    <n v="2207008"/>
    <s v="AGUA DEL PADRE 2"/>
    <s v="Estanque Semienterrado"/>
    <x v="10"/>
    <s v="Telemedición"/>
    <s v="D21"/>
    <s v="GS"/>
    <n v="223"/>
    <n v="2"/>
    <s v="CTLP"/>
    <s v="R3167"/>
    <s v="SANTA MARIA DE MANQUEHUE - HUECHURABA - VITACURA"/>
    <x v="0"/>
    <m/>
    <n v="1"/>
    <n v="401"/>
  </r>
  <r>
    <s v="DIST"/>
    <n v="2207009"/>
    <s v="CONDOR 2"/>
    <s v="Estanque Semienterrado"/>
    <x v="10"/>
    <s v="Telemedición"/>
    <s v="D21"/>
    <s v="GS"/>
    <n v="223"/>
    <n v="2"/>
    <s v="CTLP"/>
    <s v="R3163"/>
    <s v="SANTA MARIA DE MANQUEHUE - HUECHURABA - VITACURA"/>
    <x v="0"/>
    <m/>
    <n v="1"/>
    <n v="401"/>
  </r>
  <r>
    <s v="DIST"/>
    <n v="2207010"/>
    <s v="CONDOR 3"/>
    <s v="Estanque Semienterrado"/>
    <x v="10"/>
    <s v="Telemedición"/>
    <s v="D21"/>
    <s v="GS"/>
    <n v="223"/>
    <n v="2"/>
    <s v="CTLP"/>
    <s v="R3168"/>
    <s v="SANTA MARIA DE MANQUEHUE - HUECHURABA - VITACURA"/>
    <x v="0"/>
    <m/>
    <n v="1"/>
    <n v="401"/>
  </r>
  <r>
    <s v="DIST"/>
    <n v="2207011"/>
    <s v="EL ALMENDRAL BAJO"/>
    <s v="Estanque Semienterrado"/>
    <x v="10"/>
    <s v="CONTROL AUTOMATICO LOCAL"/>
    <s v="D17"/>
    <s v="GS"/>
    <n v="223"/>
    <n v="2"/>
    <s v="CTLP"/>
    <s v="R3147"/>
    <s v="SANTA MARIA DE MANQUEHUE - HUECHURABA - VITACURA"/>
    <x v="0"/>
    <m/>
    <n v="1"/>
    <n v="401"/>
  </r>
  <r>
    <s v="DIST"/>
    <n v="2207012"/>
    <s v="EL ALMENDRAL ALTO"/>
    <s v="Estanque Semienterrado"/>
    <x v="10"/>
    <s v="CONTROL AUTOMATICO LOCAL"/>
    <s v="D17"/>
    <s v="GS"/>
    <n v="223"/>
    <n v="2"/>
    <s v="CTLP"/>
    <s v="serv_AM_241"/>
    <s v="SANTA MARIA DE MANQUEHUE - HUECHURABA - VITACURA"/>
    <x v="0"/>
    <m/>
    <n v="1"/>
    <n v="401"/>
  </r>
  <r>
    <s v="DIST"/>
    <n v="2207020"/>
    <s v="AGUA DEL PADRE 1"/>
    <s v="Estanque Semienterrado"/>
    <x v="10"/>
    <s v="Telemedición"/>
    <s v="D21"/>
    <s v="GS"/>
    <n v="223"/>
    <n v="2"/>
    <s v="CTLP"/>
    <s v="R3164"/>
    <s v="SANTA MARIA DE MANQUEHUE - HUECHURABA - VITACURA"/>
    <x v="0"/>
    <m/>
    <n v="1"/>
    <n v="401"/>
  </r>
  <r>
    <s v="DIST"/>
    <n v="3207001"/>
    <s v="CHICUREO 1"/>
    <s v="Estanque Semienterrado"/>
    <x v="10"/>
    <s v="Telemedición"/>
    <s v="D22"/>
    <s v="GS"/>
    <n v="89"/>
    <n v="2"/>
    <s v="CTLP"/>
    <s v="serv_AM_235"/>
    <s v="CIUDAD DE CHICUREO"/>
    <x v="0"/>
    <m/>
    <n v="1"/>
    <n v="401"/>
  </r>
  <r>
    <s v="DIST"/>
    <n v="3207002"/>
    <s v="CHICUREO 2"/>
    <s v="Estanque Semienterrado"/>
    <x v="10"/>
    <s v="Telemedición"/>
    <s v="D22"/>
    <s v="GS"/>
    <n v="89"/>
    <n v="2"/>
    <s v="CTLP"/>
    <s v="serv_AM_239"/>
    <s v="CIUDAD DE CHICUREO"/>
    <x v="0"/>
    <m/>
    <n v="1"/>
    <n v="401"/>
  </r>
  <r>
    <s v="DIST"/>
    <n v="3207003"/>
    <s v="CHICUREO 2-B"/>
    <s v="Estanque Semienterrado"/>
    <x v="10"/>
    <s v="Telemedición"/>
    <s v="D22"/>
    <s v="GS"/>
    <n v="89"/>
    <n v="2"/>
    <s v="CTLP"/>
    <s v="serv_AM_230"/>
    <s v="CIUDAD DE CHICUREO"/>
    <x v="0"/>
    <m/>
    <n v="1"/>
    <n v="401"/>
  </r>
  <r>
    <s v="DIST"/>
    <n v="3207005"/>
    <s v="ESTANQUE 3-B"/>
    <s v="Estanque Semienterrado"/>
    <x v="10"/>
    <s v="TELECONTROL"/>
    <s v="D83"/>
    <s v="GS"/>
    <n v="89"/>
    <n v="2"/>
    <s v="CTLP"/>
    <s v="Serv_2520"/>
    <s v="CIUDAD DE CHICUREO"/>
    <x v="0"/>
    <m/>
    <n v="1"/>
    <n v="401"/>
  </r>
  <r>
    <s v="PROD"/>
    <n v="4103004"/>
    <s v="CHAMISERO BASE "/>
    <s v="Estanque Semienterrado"/>
    <x v="10"/>
    <s v="TELECONTROL"/>
    <s v="P147"/>
    <s v="GS"/>
    <n v="89"/>
    <n v="1"/>
    <s v="CTLP"/>
    <s v="serv_AM_249"/>
    <s v="CIUDAD DE CHICUREO"/>
    <x v="0"/>
    <m/>
    <n v="1"/>
    <n v="401"/>
  </r>
  <r>
    <s v="DIST"/>
    <n v="4207001"/>
    <s v="CHAMISERO"/>
    <s v="Estanque Semienterrado"/>
    <x v="10"/>
    <s v="CONTROL AUTOMATICO LOCAL"/>
    <s v="D18"/>
    <s v="GS"/>
    <n v="89"/>
    <n v="2"/>
    <s v="CTLP"/>
    <s v="serv_AM_232"/>
    <s v="CIUDAD DE CHICUREO"/>
    <x v="0"/>
    <m/>
    <n v="1"/>
    <n v="401"/>
  </r>
  <r>
    <s v="DIST"/>
    <n v="4207002"/>
    <s v="VALLE GRANDE"/>
    <s v="Estanque Semienterrado"/>
    <x v="10"/>
    <s v="Telemedición"/>
    <s v="D21"/>
    <s v="GS"/>
    <n v="89"/>
    <n v="2"/>
    <s v="CTLP"/>
    <s v="R3145"/>
    <s v="CIUDAD DE CHICUREO"/>
    <x v="0"/>
    <m/>
    <n v="1"/>
    <n v="401"/>
  </r>
  <r>
    <s v="PROD"/>
    <n v="267107005"/>
    <s v="ALTO LAMPA"/>
    <s v="Estanque Semienterrado"/>
    <x v="10"/>
    <s v="TELECONTROL"/>
    <s v="P146"/>
    <s v="GS"/>
    <n v="89"/>
    <n v="1"/>
    <s v="CTLP"/>
    <s v="R3173"/>
    <s v="CIUDAD DE CHICUREO"/>
    <x v="0"/>
    <m/>
    <n v="1"/>
    <n v="401"/>
  </r>
  <r>
    <s v="DIST"/>
    <n v="90207009"/>
    <s v="CARBONERA 3"/>
    <s v="Estanque Semienterrado"/>
    <x v="10"/>
    <s v="Telemedición"/>
    <s v="D21"/>
    <s v="GS"/>
    <n v="90"/>
    <n v="2"/>
    <s v="CTLP"/>
    <s v="R3155"/>
    <s v="LOS TRAPENSES"/>
    <x v="0"/>
    <m/>
    <n v="1"/>
    <n v="401"/>
  </r>
  <r>
    <s v="DIST"/>
    <s v="Z32102"/>
    <s v="CHAMISERO MEDIO"/>
    <s v="Estanque Semienterrado"/>
    <x v="10"/>
    <s v="Telemedición"/>
    <s v="D21"/>
    <s v="GS"/>
    <n v="89"/>
    <n v="2"/>
    <s v="CTLP"/>
    <s v="Inv. Chamisero Medio "/>
    <s v="CIUDAD DE CHICUREO"/>
    <x v="0"/>
    <m/>
    <n v="1"/>
    <n v="401"/>
  </r>
  <r>
    <s v="DIST"/>
    <s v="Z32103"/>
    <s v="VITACURA 6"/>
    <s v="Estanque Semienterrado"/>
    <x v="10"/>
    <s v="Telemedición"/>
    <s v="D21"/>
    <s v="GS"/>
    <n v="223"/>
    <n v="2"/>
    <s v="CTLP"/>
    <s v="Inv. Vitacura 6"/>
    <s v="SANTA MARIA DE MANQUEHUE - HUECHURABA - VITACURA"/>
    <x v="0"/>
    <m/>
    <n v="1"/>
    <n v="401"/>
  </r>
  <r>
    <s v="DIST"/>
    <s v="Z31100229"/>
    <s v="Medidores D=19 VALLE GRANDE (INCLUYE ALTO LAMPA)"/>
    <s v="Medidores AP"/>
    <x v="11"/>
    <n v="0"/>
    <s v="D27"/>
    <s v="GS"/>
    <n v="89"/>
    <n v="2"/>
    <s v="CTLP"/>
    <n v="0"/>
    <s v="CIUDAD DE CHICUREO"/>
    <x v="0"/>
    <m/>
    <n v="300"/>
    <n v="0"/>
  </r>
  <r>
    <s v="DIST"/>
    <s v="Z31100229"/>
    <s v="Medidores D=20 VALLE GRANDE (INCLUYE ALTO LAMPA)"/>
    <s v="Medidores AP"/>
    <x v="11"/>
    <n v="0"/>
    <s v="D27"/>
    <s v="GS"/>
    <n v="89"/>
    <n v="2"/>
    <s v="CTLP"/>
    <n v="0"/>
    <s v="CIUDAD DE CHICUREO"/>
    <x v="0"/>
    <m/>
    <n v="776"/>
    <n v="0"/>
  </r>
  <r>
    <s v="DIST"/>
    <s v="Z31100229"/>
    <s v="Medidores D=25 VALLE GRANDE (INCLUYE ALTO LAMPA)"/>
    <s v="Medidores AP"/>
    <x v="11"/>
    <n v="0"/>
    <s v="D27"/>
    <s v="GS"/>
    <n v="89"/>
    <n v="2"/>
    <s v="CTLP"/>
    <n v="0"/>
    <s v="CIUDAD DE CHICUREO"/>
    <x v="0"/>
    <m/>
    <n v="381"/>
    <n v="0"/>
  </r>
  <r>
    <s v="DIST"/>
    <s v="Z31100229"/>
    <s v="Medidores D=32 VALLE GRANDE (INCLUYE ALTO LAMPA)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VALLE GRANDE (INCLUYE ALTO LAMPA)"/>
    <s v="Medidores AP"/>
    <x v="11"/>
    <n v="0"/>
    <s v="D27"/>
    <s v="GS"/>
    <n v="89"/>
    <n v="2"/>
    <s v="CTLP"/>
    <n v="0"/>
    <s v="CIUDAD DE CHICUREO"/>
    <x v="0"/>
    <m/>
    <n v="24"/>
    <n v="0"/>
  </r>
  <r>
    <s v="DIST"/>
    <s v="Z31100229"/>
    <s v="Medidores D=75 VALLE GRANDE (INCLUYE ALTO LAMPA)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27"/>
    <n v="0"/>
  </r>
  <r>
    <s v="DIST"/>
    <s v="Z31100229"/>
    <s v="Medidores D=19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68"/>
    <n v="0"/>
  </r>
  <r>
    <s v="DIST"/>
    <s v="Z31100229"/>
    <s v="Medidores D=25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313"/>
    <n v="0"/>
  </r>
  <r>
    <s v="DIST"/>
    <s v="Z31100229"/>
    <s v="Medidores D=38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548"/>
    <n v="0"/>
  </r>
  <r>
    <s v="DIST"/>
    <s v="Z31100229"/>
    <s v="Medidores D=5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9"/>
    <n v="0"/>
  </r>
  <r>
    <s v="DIST"/>
    <s v="Z31100229"/>
    <s v="Medidores D=75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0"/>
    <n v="0"/>
  </r>
  <r>
    <s v="DIST"/>
    <s v="Z31100229"/>
    <s v="Medidores D=8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10"/>
    <n v="0"/>
  </r>
  <r>
    <s v="DIST"/>
    <s v="Z31100229"/>
    <s v="Medidores D=10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"/>
    <n v="0"/>
  </r>
  <r>
    <s v="DIST"/>
    <s v="Z31100229"/>
    <s v="Medidores D=13 LOS TRAPENSES"/>
    <s v="Medidores AP"/>
    <x v="11"/>
    <n v="0"/>
    <s v="D27"/>
    <s v="GS"/>
    <n v="90"/>
    <n v="2"/>
    <s v="CTLP"/>
    <n v="0"/>
    <s v="LOS TRAPENSES"/>
    <x v="0"/>
    <m/>
    <n v="27"/>
    <n v="0"/>
  </r>
  <r>
    <s v="DIST"/>
    <s v="Z31100229"/>
    <s v="Medidores D=19 LOS TRAPENSES"/>
    <s v="Medidores AP"/>
    <x v="11"/>
    <n v="0"/>
    <s v="D27"/>
    <s v="GS"/>
    <n v="90"/>
    <n v="2"/>
    <s v="CTLP"/>
    <n v="0"/>
    <s v="LOS TRAPENSES"/>
    <x v="0"/>
    <m/>
    <n v="37"/>
    <n v="0"/>
  </r>
  <r>
    <s v="DIST"/>
    <s v="Z31100229"/>
    <s v="Medidores D=25 LOS TRAPENSES"/>
    <s v="Medidores AP"/>
    <x v="11"/>
    <n v="0"/>
    <s v="D27"/>
    <s v="GS"/>
    <n v="90"/>
    <n v="2"/>
    <s v="CTLP"/>
    <n v="0"/>
    <s v="LOS TRAPENSES"/>
    <x v="0"/>
    <m/>
    <n v="1853"/>
    <n v="0"/>
  </r>
  <r>
    <s v="DIST"/>
    <s v="Z31100229"/>
    <s v="Medidores D=38 LOS TRAPENSES"/>
    <s v="Medidores AP"/>
    <x v="11"/>
    <n v="0"/>
    <s v="D27"/>
    <s v="GS"/>
    <n v="90"/>
    <n v="2"/>
    <s v="CTLP"/>
    <n v="0"/>
    <s v="LOS TRAPENSES"/>
    <x v="0"/>
    <m/>
    <n v="1399"/>
    <n v="0"/>
  </r>
  <r>
    <s v="DIST"/>
    <s v="Z31100229"/>
    <s v="Medidores D=40 LOS TRAPENSES"/>
    <s v="Medidores AP"/>
    <x v="11"/>
    <n v="0"/>
    <s v="D27"/>
    <s v="GS"/>
    <n v="90"/>
    <n v="2"/>
    <s v="CTLP"/>
    <n v="0"/>
    <s v="LOS TRAPENSES"/>
    <x v="0"/>
    <m/>
    <n v="9"/>
    <n v="0"/>
  </r>
  <r>
    <s v="DIST"/>
    <s v="Z31100229"/>
    <s v="Medidores D=50 LOS TRAPENSES"/>
    <s v="Medidores AP"/>
    <x v="11"/>
    <n v="0"/>
    <s v="D28"/>
    <s v="GS"/>
    <n v="90"/>
    <n v="2"/>
    <s v="CTLP"/>
    <n v="0"/>
    <s v="LOS TRAPENSES"/>
    <x v="0"/>
    <m/>
    <n v="23"/>
    <n v="0"/>
  </r>
  <r>
    <s v="DIST"/>
    <s v="Z31100229"/>
    <s v="Medidores D=75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80 LOS TRAPENSES"/>
    <s v="Medidores AP"/>
    <x v="11"/>
    <n v="0"/>
    <s v="D28"/>
    <s v="GS"/>
    <n v="90"/>
    <n v="2"/>
    <s v="CTLP"/>
    <n v="0"/>
    <s v="LOS TRAPENSES"/>
    <x v="0"/>
    <m/>
    <n v="14"/>
    <n v="0"/>
  </r>
  <r>
    <s v="DIST"/>
    <s v="Z31100229"/>
    <s v="Medidores D=100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13 EL CHAMISERO"/>
    <s v="Medidores AP"/>
    <x v="11"/>
    <n v="0"/>
    <s v="D27"/>
    <s v="GS"/>
    <n v="89"/>
    <n v="2"/>
    <s v="CTLP"/>
    <n v="0"/>
    <s v="CIUDAD DE CHICUREO"/>
    <x v="0"/>
    <m/>
    <n v="1"/>
    <n v="0"/>
  </r>
  <r>
    <s v="DIST"/>
    <s v="Z31100229"/>
    <s v="Medidores D=19 EL CHAMISERO"/>
    <s v="Medidores AP"/>
    <x v="11"/>
    <n v="0"/>
    <s v="D27"/>
    <s v="GS"/>
    <n v="89"/>
    <n v="2"/>
    <s v="CTLP"/>
    <n v="0"/>
    <s v="CIUDAD DE CHICUREO"/>
    <x v="0"/>
    <m/>
    <n v="13"/>
    <n v="0"/>
  </r>
  <r>
    <s v="DIST"/>
    <s v="Z31100229"/>
    <s v="Medidores D=25 EL CHAMISERO"/>
    <s v="Medidores AP"/>
    <x v="11"/>
    <n v="0"/>
    <s v="D27"/>
    <s v="GS"/>
    <n v="89"/>
    <n v="2"/>
    <s v="CTLP"/>
    <n v="0"/>
    <s v="CIUDAD DE CHICUREO"/>
    <x v="0"/>
    <m/>
    <n v="730"/>
    <n v="0"/>
  </r>
  <r>
    <s v="DIST"/>
    <s v="Z31100229"/>
    <s v="Medidores D=32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EL CHAMISERO"/>
    <s v="Medidores AP"/>
    <x v="11"/>
    <n v="0"/>
    <s v="D27"/>
    <s v="GS"/>
    <n v="89"/>
    <n v="2"/>
    <s v="CTLP"/>
    <n v="0"/>
    <s v="CIUDAD DE CHICUREO"/>
    <x v="0"/>
    <m/>
    <n v="23"/>
    <n v="0"/>
  </r>
  <r>
    <s v="DIST"/>
    <s v="Z31100229"/>
    <s v="Medidores D=40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50 EL CHAMISERO"/>
    <s v="Medidores AP"/>
    <x v="11"/>
    <n v="0"/>
    <s v="D28"/>
    <s v="GS"/>
    <n v="89"/>
    <n v="2"/>
    <s v="CTLP"/>
    <n v="0"/>
    <s v="CIUDAD DE CHICUREO"/>
    <x v="0"/>
    <m/>
    <n v="3"/>
    <n v="0"/>
  </r>
  <r>
    <s v="DIST"/>
    <s v="Z31100229"/>
    <s v="Medidores D=75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00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CHICUREO"/>
    <s v="Medidores AP"/>
    <x v="11"/>
    <n v="0"/>
    <s v="D27"/>
    <s v="GS"/>
    <n v="89"/>
    <n v="2"/>
    <s v="CTLP"/>
    <n v="0"/>
    <s v="CIUDAD DE CHICUREO"/>
    <x v="0"/>
    <m/>
    <n v="32"/>
    <n v="0"/>
  </r>
  <r>
    <s v="DIST"/>
    <s v="Z31100229"/>
    <s v="Medidores D=19 CHICUREO"/>
    <s v="Medidores AP"/>
    <x v="11"/>
    <n v="0"/>
    <s v="D27"/>
    <s v="GS"/>
    <n v="89"/>
    <n v="2"/>
    <s v="CTLP"/>
    <n v="0"/>
    <s v="CIUDAD DE CHICUREO"/>
    <x v="0"/>
    <m/>
    <n v="9"/>
    <n v="0"/>
  </r>
  <r>
    <s v="DIST"/>
    <s v="Z31100229"/>
    <s v="Medidores D=25 CHICUREO"/>
    <s v="Medidores AP"/>
    <x v="11"/>
    <n v="0"/>
    <s v="D27"/>
    <s v="GS"/>
    <n v="89"/>
    <n v="2"/>
    <s v="CTLP"/>
    <n v="0"/>
    <s v="CIUDAD DE CHICUREO"/>
    <x v="0"/>
    <m/>
    <n v="126"/>
    <n v="0"/>
  </r>
  <r>
    <s v="DIST"/>
    <s v="Z31100229"/>
    <s v="Medidores D=38 CHICUREO"/>
    <s v="Medidores AP"/>
    <x v="11"/>
    <n v="0"/>
    <s v="D27"/>
    <s v="GS"/>
    <n v="89"/>
    <n v="2"/>
    <s v="CTLP"/>
    <n v="0"/>
    <s v="CIUDAD DE CHICUREO"/>
    <x v="0"/>
    <m/>
    <n v="1178"/>
    <n v="0"/>
  </r>
  <r>
    <s v="DIST"/>
    <s v="Z31100229"/>
    <s v="Medidores D=50 CHICUREO"/>
    <s v="Medidores AP"/>
    <x v="11"/>
    <n v="0"/>
    <s v="D28"/>
    <s v="GS"/>
    <n v="89"/>
    <n v="2"/>
    <s v="CTLP"/>
    <n v="0"/>
    <s v="CIUDAD DE CHICUREO"/>
    <x v="0"/>
    <m/>
    <n v="7"/>
    <n v="0"/>
  </r>
  <r>
    <s v="DIST"/>
    <s v="Z31100229"/>
    <s v="Medidores D=75 CHICURE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80 CHICUREO"/>
    <s v="Medidores AP"/>
    <x v="11"/>
    <n v="0"/>
    <s v="D28"/>
    <s v="GS"/>
    <n v="89"/>
    <n v="2"/>
    <s v="CTLP"/>
    <n v="0"/>
    <s v="CIUDAD DE CHICUREO"/>
    <x v="0"/>
    <m/>
    <n v="4"/>
    <n v="0"/>
  </r>
  <r>
    <s v="DIST"/>
    <s v="Z31100229"/>
    <s v="Medidores D=100 CHICUREO"/>
    <s v="Medidores AP"/>
    <x v="11"/>
    <n v="0"/>
    <s v="D28"/>
    <s v="GS"/>
    <n v="89"/>
    <n v="2"/>
    <s v="CTLP"/>
    <n v="0"/>
    <s v="CIUDAD DE CHICUREO"/>
    <x v="0"/>
    <m/>
    <n v="8"/>
    <n v="0"/>
  </r>
  <r>
    <s v="DIST"/>
    <s v="Z31100229"/>
    <s v="Medidores D=15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16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2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3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n v="1142001"/>
    <s v="PUNTA DE AGUILAS 1 ( Manso Velasco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12"/>
    <s v="CARBONERA 1"/>
    <s v="Planta Elevadora de Agua Potable Tipo A"/>
    <x v="12"/>
    <s v="TELECONTROL"/>
    <s v="D304"/>
    <s v="GS"/>
    <n v="90"/>
    <n v="2"/>
    <s v="CTLP"/>
    <s v="R3157"/>
    <s v="LOS TRAPENSES"/>
    <x v="0"/>
    <m/>
    <n v="1"/>
    <n v="0"/>
  </r>
  <r>
    <s v="DIST"/>
    <n v="1208013"/>
    <s v="MANSO DE VELASCO"/>
    <s v="Planta Elevadora de Agua Potable Tipo A"/>
    <x v="12"/>
    <s v="Telemedición"/>
    <s v="D302"/>
    <s v="GS"/>
    <n v="90"/>
    <n v="2"/>
    <s v="CTLP"/>
    <s v="R3149"/>
    <s v="LOS TRAPENSES"/>
    <x v="0"/>
    <m/>
    <n v="1"/>
    <n v="0"/>
  </r>
  <r>
    <s v="DIST"/>
    <n v="1208015"/>
    <s v="PUNTA DE AGUILAS 3 (Los Bravos)"/>
    <s v="Planta Elevadora de Agua Potable Tipo A"/>
    <x v="12"/>
    <s v="TELECONTROL"/>
    <s v="D304"/>
    <s v="GS"/>
    <n v="90"/>
    <n v="2"/>
    <s v="CTLP"/>
    <s v="R3151"/>
    <s v="LOS TRAPENSES"/>
    <x v="0"/>
    <m/>
    <n v="1"/>
    <n v="0"/>
  </r>
  <r>
    <s v="DIST"/>
    <n v="1208016"/>
    <s v="PUNTA DE AGUILAS 2 (Carbonera 1 red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24"/>
    <s v="EL LITRE"/>
    <s v="Planta Elevadora de Agua Potable Tipo A"/>
    <x v="12"/>
    <s v="TELECONTROL"/>
    <s v="D304"/>
    <s v="GS"/>
    <n v="90"/>
    <n v="2"/>
    <s v="CTLP"/>
    <s v="R3149"/>
    <s v="LOS TRAPENSES"/>
    <x v="0"/>
    <m/>
    <n v="1"/>
    <n v="0"/>
  </r>
  <r>
    <s v="DIST"/>
    <n v="2208014"/>
    <s v="LA VENDIMIA 1 (a Agua del Padre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5"/>
    <s v="LA VENDIMIA 2 (a Condor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6"/>
    <s v="AGUA DEL PADRE 1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17"/>
    <s v="LA VENDIMIA (Red a Estq. Pinot 1)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20"/>
    <s v="EL CONDOR 2"/>
    <s v="Planta Elevadora de Agua Potable Tipo A"/>
    <x v="12"/>
    <s v="TELECONTROL"/>
    <s v="D304"/>
    <s v="GS"/>
    <n v="223"/>
    <n v="2"/>
    <s v="CTLP"/>
    <s v="R3163"/>
    <s v="SANTA MARIA DE MANQUEHUE - HUECHURABA - VITACURA"/>
    <x v="0"/>
    <m/>
    <n v="1"/>
    <n v="0"/>
  </r>
  <r>
    <s v="DIST"/>
    <n v="2208023"/>
    <s v="AGUA DEL PADRE 2"/>
    <s v="Planta Elevadora de Agua Potable Tipo A"/>
    <x v="12"/>
    <s v="TELECONTROL"/>
    <s v="D304"/>
    <s v="GS"/>
    <n v="223"/>
    <n v="2"/>
    <s v="CTLP"/>
    <s v="R3167"/>
    <s v="SANTA MARIA DE MANQUEHUE - HUECHURABA - VITACURA"/>
    <x v="0"/>
    <m/>
    <n v="1"/>
    <n v="0"/>
  </r>
  <r>
    <s v="DIST"/>
    <n v="3208022"/>
    <s v="CHICUREO MEDIO"/>
    <s v="Planta Elevadora de Agua Potable Tipo A"/>
    <x v="12"/>
    <s v="TELECONTROL"/>
    <s v="D305"/>
    <s v="GS"/>
    <n v="89"/>
    <n v="2"/>
    <s v="CTLP"/>
    <s v="serv_AM_235"/>
    <s v="CIUDAD DE CHICUREO"/>
    <x v="0"/>
    <m/>
    <n v="1"/>
    <n v="0"/>
  </r>
  <r>
    <s v="DIST"/>
    <n v="3208023"/>
    <s v="CHICUREO 2-B (PBP)"/>
    <s v="Planta Elevadora de Agua Potable Tipo A"/>
    <x v="12"/>
    <s v="TELECONTROL"/>
    <s v="D304"/>
    <s v="GS"/>
    <n v="89"/>
    <n v="2"/>
    <s v="CTLP"/>
    <s v="serv_AM_230"/>
    <s v="CIUDAD DE CHICUREO"/>
    <x v="0"/>
    <m/>
    <n v="1"/>
    <n v="0"/>
  </r>
  <r>
    <s v="PROD"/>
    <n v="3208026"/>
    <s v="VALLE GRANDE (PBP)"/>
    <s v="Planta Elevadora de Agua Potable Tipo A"/>
    <x v="12"/>
    <s v="TELECONTROL"/>
    <s v="P53"/>
    <s v="GS"/>
    <n v="89"/>
    <n v="1"/>
    <s v="CTLP"/>
    <s v="R3145"/>
    <s v="CIUDAD DE CHICUREO"/>
    <x v="0"/>
    <m/>
    <n v="1"/>
    <n v="0"/>
  </r>
  <r>
    <s v="DIST"/>
    <n v="3208027"/>
    <s v="CHAMISERO 2"/>
    <s v="Planta Elevadora de Agua Potable Tipo A"/>
    <x v="12"/>
    <s v="TELECONTROL"/>
    <s v="D70"/>
    <s v="GS"/>
    <n v="89"/>
    <n v="2"/>
    <s v="CTLP"/>
    <s v="serv_AM_249"/>
    <s v="CIUDAD DE CHICUREO"/>
    <x v="0"/>
    <m/>
    <n v="1"/>
    <n v="0"/>
  </r>
  <r>
    <s v="DIST"/>
    <s v="Z31601"/>
    <s v="PTAP CHAMISERO"/>
    <s v="Planta Elevadora de Agua Potable Tipo A"/>
    <x v="12"/>
    <s v="TELECONTROL"/>
    <s v="D304"/>
    <s v="GS"/>
    <n v="89"/>
    <n v="2"/>
    <s v="CTLP"/>
    <s v="serv_AM_249"/>
    <s v="CIUDAD DE CHICUREO"/>
    <x v="0"/>
    <m/>
    <n v="1"/>
    <n v="0"/>
  </r>
  <r>
    <s v="DIST"/>
    <s v="Z31602"/>
    <s v="CHAMISERO 3"/>
    <s v="Planta Elevadora de Agua Potable Tipo A"/>
    <x v="12"/>
    <s v="TELECONTROL"/>
    <s v="D305"/>
    <s v="GS"/>
    <n v="89"/>
    <n v="2"/>
    <s v="CTLP"/>
    <s v="serv_AM_249"/>
    <s v="CIUDAD DE CHICUREO"/>
    <x v="0"/>
    <m/>
    <n v="1"/>
    <n v="0"/>
  </r>
  <r>
    <s v="DIST"/>
    <s v="Z31604"/>
    <s v="CHAMISERO MEDIO "/>
    <s v="Planta Elevadora de Agua Potable Tipo A"/>
    <x v="12"/>
    <s v="TELECONTROL"/>
    <s v="D304"/>
    <s v="GS"/>
    <n v="89"/>
    <n v="2"/>
    <s v="CTLP"/>
    <s v="serv_AM_232"/>
    <s v="CIUDAD DE CHICUREO"/>
    <x v="0"/>
    <m/>
    <n v="1"/>
    <n v="0"/>
  </r>
  <r>
    <s v="DIST"/>
    <s v="Z31605"/>
    <s v="ALMENDRAL 3 - HUECHURABA 4"/>
    <s v="Planta Elevadora de Agua Potable Tipo A"/>
    <x v="12"/>
    <s v="TELECONTROL"/>
    <s v="D304"/>
    <s v="GS"/>
    <n v="223"/>
    <n v="2"/>
    <s v="CTLP"/>
    <s v="Inv. Almendral - Huechuraba"/>
    <s v="SANTA MARIA DE MANQUEHUE - HUECHURABA - VITACURA"/>
    <x v="0"/>
    <m/>
    <n v="1"/>
    <n v="0"/>
  </r>
  <r>
    <s v="DIST"/>
    <n v="1208014"/>
    <s v="CARBONERA 2"/>
    <s v="Planta Elevadora de Agua Potable Tipo B"/>
    <x v="13"/>
    <s v="Telemedición"/>
    <s v="D44"/>
    <s v="GS"/>
    <n v="90"/>
    <n v="2"/>
    <s v="CTLP"/>
    <s v="R3158"/>
    <s v="LOS TRAPENSES"/>
    <x v="0"/>
    <m/>
    <n v="1"/>
    <n v="0"/>
  </r>
  <r>
    <s v="DIST"/>
    <n v="2208021"/>
    <s v="EL ALMENDRAL 1"/>
    <s v="Planta Elevadora de Agua Potable Tipo B"/>
    <x v="13"/>
    <s v="CONTROL AUTOMATICO LOCAL"/>
    <s v="D43"/>
    <s v="GS"/>
    <n v="223"/>
    <n v="2"/>
    <s v="CTLP"/>
    <s v="R3147"/>
    <s v="SANTA MARIA DE MANQUEHUE - HUECHURABA - VITACURA"/>
    <x v="0"/>
    <m/>
    <n v="1"/>
    <n v="0"/>
  </r>
  <r>
    <s v="PROD"/>
    <n v="1142002"/>
    <s v="LAS PATAGUAS"/>
    <s v="Planta Elevadora de Agua Potable Tipo B"/>
    <x v="13"/>
    <s v="CONTROL AUTOMATICO LOCAL"/>
    <s v="P310"/>
    <s v="GS"/>
    <n v="90"/>
    <n v="1"/>
    <s v="CTLP"/>
    <s v="BNUP_AM_014"/>
    <s v="LOS TRAPENSES"/>
    <x v="0"/>
    <m/>
    <n v="1"/>
    <n v="0"/>
  </r>
  <r>
    <s v="PROD"/>
    <n v="1122001"/>
    <s v="3202-LA DEHESA 2"/>
    <s v="Planta Elevadora de Agua Potable Tipo C"/>
    <x v="14"/>
    <s v="CONTROL AUTOMATICO LOCAL"/>
    <s v="P60"/>
    <s v="GS"/>
    <n v="90"/>
    <n v="1"/>
    <s v="CTLP"/>
    <s v="BNUP_AM_015"/>
    <s v="LOS TRAPENSES"/>
    <x v="0"/>
    <m/>
    <n v="1"/>
    <n v="0"/>
  </r>
  <r>
    <s v="PROD"/>
    <n v="1122007"/>
    <s v="3211-LA DEHESA 11"/>
    <s v="Planta Elevadora de Agua Potable Tipo C"/>
    <x v="14"/>
    <s v="TELECONTROL"/>
    <s v="P67"/>
    <s v="GS"/>
    <n v="90"/>
    <n v="1"/>
    <s v="CTLP"/>
    <s v="BNUP_AM_048"/>
    <s v="LOS TRAPENSES"/>
    <x v="0"/>
    <m/>
    <n v="1"/>
    <n v="0"/>
  </r>
  <r>
    <s v="PROD"/>
    <n v="1122008"/>
    <s v="3212-LA DEHESA 12"/>
    <s v="Planta Elevadora de Agua Potable Tipo C"/>
    <x v="14"/>
    <s v="TELECONTROL"/>
    <s v="P67"/>
    <s v="GS"/>
    <n v="90"/>
    <n v="1"/>
    <s v="CTLP"/>
    <s v="BNUP_AM_049"/>
    <s v="LOS TRAPENSES"/>
    <x v="0"/>
    <m/>
    <n v="1"/>
    <n v="0"/>
  </r>
  <r>
    <s v="PROD"/>
    <n v="1122009"/>
    <s v="3213-LA DEHESA 13"/>
    <s v="Planta Elevadora de Agua Potable Tipo C"/>
    <x v="14"/>
    <s v="TELECONTROL"/>
    <s v="P68"/>
    <s v="GS"/>
    <n v="90"/>
    <n v="1"/>
    <s v="CTLP"/>
    <s v="BNUP_AM_050"/>
    <s v="LOS TRAPENSES"/>
    <x v="0"/>
    <m/>
    <n v="1"/>
    <n v="0"/>
  </r>
  <r>
    <s v="PROD"/>
    <n v="1122010"/>
    <s v="3215-LA DEHESA 15"/>
    <s v="Planta Elevadora de Agua Potable Tipo C"/>
    <x v="14"/>
    <s v="TELECONTROL"/>
    <s v="P68"/>
    <s v="GS"/>
    <n v="90"/>
    <n v="1"/>
    <s v="CTLP"/>
    <s v="BNUP_AM_051"/>
    <s v="LOS TRAPENSES"/>
    <x v="0"/>
    <m/>
    <n v="1"/>
    <n v="0"/>
  </r>
  <r>
    <s v="PROD"/>
    <n v="1122011"/>
    <s v="3216-LA DEHESA 16"/>
    <s v="Planta Elevadora de Agua Potable Tipo C"/>
    <x v="14"/>
    <s v="TELECONTROL"/>
    <s v="P67"/>
    <s v="GS"/>
    <n v="90"/>
    <n v="1"/>
    <s v="CTLP"/>
    <s v="BNUP_AM_016"/>
    <s v="LOS TRAPENSES"/>
    <x v="0"/>
    <m/>
    <n v="1"/>
    <n v="0"/>
  </r>
  <r>
    <s v="PROD"/>
    <n v="1122012"/>
    <s v="3217-LA DEHESA 17"/>
    <s v="Planta Elevadora de Agua Potable Tipo C"/>
    <x v="14"/>
    <s v="CONTROL AUTOMATICO LOCAL"/>
    <s v="P59"/>
    <s v="GS"/>
    <n v="90"/>
    <n v="1"/>
    <s v="CTLP"/>
    <s v="BNUP_AM_017"/>
    <s v="LOS TRAPENSES"/>
    <x v="0"/>
    <m/>
    <n v="1"/>
    <n v="0"/>
  </r>
  <r>
    <s v="PROD"/>
    <n v="1122013"/>
    <s v="3218-LA DEHESA 1A"/>
    <s v="Planta Elevadora de Agua Potable Tipo C"/>
    <x v="14"/>
    <s v="TELECONTROL"/>
    <s v="P67"/>
    <s v="GS"/>
    <n v="90"/>
    <n v="1"/>
    <s v="CTLP"/>
    <s v="BNUP_AM_018"/>
    <s v="LOS TRAPENSES"/>
    <x v="0"/>
    <m/>
    <n v="1"/>
    <n v="0"/>
  </r>
  <r>
    <s v="PROD"/>
    <n v="2122005"/>
    <s v="3111-SANTA MARIA 11"/>
    <s v="Planta Elevadora de Agua Potable Tipo C"/>
    <x v="14"/>
    <s v="CONTROL AUTOMATICO LOCAL"/>
    <s v="P60"/>
    <s v="GS"/>
    <n v="223"/>
    <n v="1"/>
    <s v="CTLP"/>
    <s v="BNUP_AM_021"/>
    <s v="SANTA MARIA DE MANQUEHUE - HUECHURABA - VITACURA"/>
    <x v="0"/>
    <m/>
    <n v="1"/>
    <n v="0"/>
  </r>
  <r>
    <s v="PROD"/>
    <n v="2122006"/>
    <s v="3112-SANTA MARIA 12"/>
    <s v="Planta Elevadora de Agua Potable Tipo C"/>
    <x v="14"/>
    <s v="CONTROL AUTOMATICO LOCAL"/>
    <s v="P59"/>
    <s v="GS"/>
    <n v="223"/>
    <n v="1"/>
    <s v="CTLP"/>
    <s v="BNUP_AM_022"/>
    <s v="SANTA MARIA DE MANQUEHUE - HUECHURABA - VITACURA"/>
    <x v="0"/>
    <m/>
    <n v="1"/>
    <n v="0"/>
  </r>
  <r>
    <s v="PROD"/>
    <n v="2122008"/>
    <s v="3114-SANTA MARIA 14"/>
    <s v="Planta Elevadora de Agua Potable Tipo C"/>
    <x v="14"/>
    <s v="CONTROL AUTOMATICO LOCAL"/>
    <s v="P60"/>
    <s v="GS"/>
    <n v="223"/>
    <n v="1"/>
    <s v="CTLP"/>
    <s v="BNUP_AM_024"/>
    <s v="SANTA MARIA DE MANQUEHUE - HUECHURABA - VITACURA"/>
    <x v="0"/>
    <m/>
    <n v="1"/>
    <n v="0"/>
  </r>
  <r>
    <s v="PROD"/>
    <n v="2122010"/>
    <s v="3116-SANTA MARIA 16"/>
    <s v="Planta Elevadora de Agua Potable Tipo C"/>
    <x v="14"/>
    <s v="CONTROL AUTOMATICO LOCAL"/>
    <s v="P60"/>
    <s v="GS"/>
    <n v="223"/>
    <n v="1"/>
    <s v="CTLP"/>
    <s v="BNUP_AM_025"/>
    <s v="SANTA MARIA DE MANQUEHUE - HUECHURABA - VITACURA"/>
    <x v="0"/>
    <m/>
    <n v="1"/>
    <n v="0"/>
  </r>
  <r>
    <s v="PROD"/>
    <n v="2122012"/>
    <s v="3121-SANTA MARIA 21"/>
    <s v="Planta Elevadora de Agua Potable Tipo C"/>
    <x v="14"/>
    <s v="TELECONTROL"/>
    <s v="P68"/>
    <s v="GS"/>
    <n v="223"/>
    <n v="1"/>
    <s v="CTLP"/>
    <s v="BNUP_AM_028"/>
    <s v="SANTA MARIA DE MANQUEHUE - HUECHURABA - VITACURA"/>
    <x v="0"/>
    <m/>
    <n v="1"/>
    <n v="0"/>
  </r>
  <r>
    <s v="PROD"/>
    <n v="2122014"/>
    <s v="3123-SANTA MARIA 23"/>
    <s v="Planta Elevadora de Agua Potable Tipo C"/>
    <x v="14"/>
    <s v="TELECONTROL"/>
    <s v="P69"/>
    <s v="GS"/>
    <n v="223"/>
    <n v="1"/>
    <s v="CTLP"/>
    <s v="BNUP_AM_030"/>
    <s v="SANTA MARIA DE MANQUEHUE - HUECHURABA - VITACURA"/>
    <x v="0"/>
    <m/>
    <n v="1"/>
    <n v="0"/>
  </r>
  <r>
    <s v="PROD"/>
    <n v="2122015"/>
    <s v="3124-SANTA MARIA 24"/>
    <s v="Planta Elevadora de Agua Potable Tipo C"/>
    <x v="14"/>
    <s v="TELECONTROL"/>
    <s v="P69"/>
    <s v="GS"/>
    <n v="223"/>
    <n v="1"/>
    <s v="CTLP"/>
    <s v="BNUP_AM_031"/>
    <s v="SANTA MARIA DE MANQUEHUE - HUECHURABA - VITACURA"/>
    <x v="0"/>
    <m/>
    <n v="1"/>
    <n v="0"/>
  </r>
  <r>
    <s v="PROD"/>
    <n v="2122016"/>
    <s v="3125-SANTA MARIA 25"/>
    <s v="Planta Elevadora de Agua Potable Tipo C"/>
    <x v="14"/>
    <s v="TELECONTROL"/>
    <s v="P69"/>
    <s v="GS"/>
    <n v="223"/>
    <n v="1"/>
    <s v="CTLP"/>
    <s v="BNUP_AM_032"/>
    <s v="SANTA MARIA DE MANQUEHUE - HUECHURABA - VITACURA"/>
    <x v="0"/>
    <m/>
    <n v="1"/>
    <n v="0"/>
  </r>
  <r>
    <s v="PROD"/>
    <n v="3122003"/>
    <s v="3303-CHICUREO 3"/>
    <s v="Planta Elevadora de Agua Potable Tipo C"/>
    <x v="14"/>
    <s v="TELECONTROL"/>
    <s v="P68"/>
    <s v="GS"/>
    <n v="89"/>
    <n v="1"/>
    <s v="CTLP"/>
    <s v="BNUP_AM_040"/>
    <s v="CIUDAD DE CHICUREO"/>
    <x v="0"/>
    <m/>
    <n v="1"/>
    <n v="0"/>
  </r>
  <r>
    <s v="PROD"/>
    <n v="3122007"/>
    <s v="3307-CHICUREO 7"/>
    <s v="Planta Elevadora de Agua Potable Tipo C"/>
    <x v="14"/>
    <s v="TELECONTROL"/>
    <s v="P68"/>
    <s v="GS"/>
    <n v="89"/>
    <n v="1"/>
    <s v="CTLP"/>
    <s v="BNUP_AM_042"/>
    <s v="CIUDAD DE CHICUREO"/>
    <x v="0"/>
    <m/>
    <n v="1"/>
    <n v="0"/>
  </r>
  <r>
    <s v="PROD"/>
    <n v="3122010"/>
    <s v="3310-CHICUREO 10"/>
    <s v="Planta Elevadora de Agua Potable Tipo C"/>
    <x v="14"/>
    <s v="TELECONTROL"/>
    <s v="P68"/>
    <s v="GS"/>
    <n v="89"/>
    <n v="1"/>
    <s v="CTLP"/>
    <s v="serv_AM_235"/>
    <s v="CIUDAD DE CHICUREO"/>
    <x v="0"/>
    <m/>
    <n v="1"/>
    <n v="0"/>
  </r>
  <r>
    <s v="PROD"/>
    <n v="3122011"/>
    <s v="3311-CHICUREO 11"/>
    <s v="Planta Elevadora de Agua Potable Tipo C"/>
    <x v="14"/>
    <s v="TELECONTROL"/>
    <s v="P69"/>
    <s v="GS"/>
    <n v="89"/>
    <n v="1"/>
    <s v="CTLP"/>
    <s v="BNUP_AM_045"/>
    <s v="CIUDAD DE CHICUREO"/>
    <x v="0"/>
    <m/>
    <n v="1"/>
    <n v="0"/>
  </r>
  <r>
    <s v="PROD"/>
    <n v="3122021"/>
    <s v="3510-LO PINTO 10"/>
    <s v="Planta Elevadora de Agua Potable Tipo C"/>
    <x v="14"/>
    <s v="TELECONTROL"/>
    <s v="P67"/>
    <s v="GS"/>
    <n v="89"/>
    <n v="1"/>
    <s v="CTLP"/>
    <s v="BNUP_AM_060"/>
    <s v="CIUDAD DE CHICUREO"/>
    <x v="0"/>
    <m/>
    <n v="1"/>
    <n v="0"/>
  </r>
  <r>
    <s v="PROD"/>
    <n v="4122002"/>
    <s v="3602-Chamisero 9"/>
    <s v="Planta Elevadora de Agua Potable Tipo C"/>
    <x v="14"/>
    <s v="TELECONTROL"/>
    <s v="P68"/>
    <s v="GS"/>
    <n v="89"/>
    <n v="1"/>
    <s v="CTLP"/>
    <s v="BNUP_AM_070"/>
    <s v="CIUDAD DE CHICUREO"/>
    <x v="0"/>
    <m/>
    <n v="1"/>
    <n v="0"/>
  </r>
  <r>
    <s v="PROD"/>
    <n v="4122003"/>
    <s v="3603-Chamisero 10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122005"/>
    <s v="3604-Chamisero11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222030"/>
    <s v="ALTO LAMPA POZO 2"/>
    <s v="Planta Elevadora de Agua Potable Tipo C"/>
    <x v="14"/>
    <s v="TELECONTROL"/>
    <s v="P67"/>
    <s v="GS"/>
    <n v="89"/>
    <n v="1"/>
    <s v="CTLP"/>
    <s v="R3174"/>
    <s v="CIUDAD DE CHICUREO"/>
    <x v="0"/>
    <m/>
    <n v="1"/>
    <n v="0"/>
  </r>
  <r>
    <s v="PROD"/>
    <n v="4222031"/>
    <s v="ALTO LAMPA POZO 1"/>
    <s v="Planta Elevadora de Agua Potable Tipo C"/>
    <x v="14"/>
    <s v="TELECONTROL"/>
    <s v="P67"/>
    <s v="GS"/>
    <n v="89"/>
    <n v="1"/>
    <s v="CTLP"/>
    <s v="R3175"/>
    <s v="CIUDAD DE CHICUREO"/>
    <x v="0"/>
    <m/>
    <n v="1"/>
    <n v="0"/>
  </r>
  <r>
    <s v="PROD"/>
    <n v="93122005"/>
    <s v="LO PINTO 11"/>
    <s v="Planta Elevadora de Agua Potable Tipo C"/>
    <x v="14"/>
    <s v="CONTROL AUTOMATICO LOCAL"/>
    <s v="P59"/>
    <s v="GS"/>
    <n v="89"/>
    <n v="1"/>
    <s v="CTLP"/>
    <s v="serv_AM_270"/>
    <s v="CIUDAD DE CHICUREO"/>
    <x v="0"/>
    <m/>
    <n v="1"/>
    <n v="0"/>
  </r>
  <r>
    <s v="DIST"/>
    <n v="2208018"/>
    <s v="PINOT (a Estq. Pinot 2)"/>
    <s v="Planta Elevadora de Agua Potable Tipo E"/>
    <x v="15"/>
    <s v="TELECONTROL"/>
    <s v="D57"/>
    <s v="GS"/>
    <n v="223"/>
    <n v="2"/>
    <s v="CTLP"/>
    <s v="R3161"/>
    <s v="SANTA MARIA DE MANQUEHUE - HUECHURABA - VITACURA"/>
    <x v="0"/>
    <m/>
    <n v="1"/>
    <n v="0"/>
  </r>
  <r>
    <s v="DIST"/>
    <s v="Z32001"/>
    <s v="CHAMISERO (PBP)"/>
    <s v="Planta Elevadora de Agua Potable Tipo E"/>
    <x v="15"/>
    <s v="TELECONTROL"/>
    <s v="D77"/>
    <s v="GS"/>
    <n v="89"/>
    <n v="2"/>
    <s v="CTLP"/>
    <s v="serv_AM_232"/>
    <s v="CIUDAD DE CHICUREO"/>
    <x v="0"/>
    <m/>
    <n v="1"/>
    <n v="0"/>
  </r>
  <r>
    <s v="DIST"/>
    <n v="4208028"/>
    <s v="ALTO LAMPA"/>
    <s v="Planta Elevadora de Agua Potable Tipo E"/>
    <x v="15"/>
    <s v="TELECONTROL"/>
    <s v="D77"/>
    <s v="GS"/>
    <n v="89"/>
    <n v="2"/>
    <s v="CTLP"/>
    <s v="R3173"/>
    <s v="CIUDAD DE CHICUREO"/>
    <x v="0"/>
    <m/>
    <n v="1"/>
    <n v="0"/>
  </r>
  <r>
    <s v="REC"/>
    <n v="6311001"/>
    <s v="Altos de Lampa"/>
    <s v="Plantas Elevadoras de Aguas Servidas"/>
    <x v="16"/>
    <s v="Telemedición"/>
    <s v="R9"/>
    <s v="GS"/>
    <n v="89"/>
    <n v="3"/>
    <s v="CTLP"/>
    <s v="R3201"/>
    <s v="CIUDAD DE CHICUREO"/>
    <x v="0"/>
    <m/>
    <n v="1"/>
    <n v="0"/>
  </r>
  <r>
    <s v="PROD"/>
    <n v="1105001"/>
    <s v="PLANTA PUNTA DE AGUILA"/>
    <s v="Planta de Tratamiento Agua Potable Convencional"/>
    <x v="17"/>
    <s v="TELECONTROL"/>
    <s v="P319"/>
    <s v="GS"/>
    <n v="90"/>
    <n v="1"/>
    <s v="CTLP"/>
    <s v="R3151"/>
    <s v="LOS TRAPENSES"/>
    <x v="0"/>
    <m/>
    <n v="1"/>
    <n v="501"/>
  </r>
  <r>
    <s v="PROD"/>
    <n v="92105004"/>
    <s v="PLANTA CHAMISERO"/>
    <s v="Planta de Tratamiento Agua Potable Convencional"/>
    <x v="17"/>
    <s v="TELECONTROL"/>
    <s v="P320"/>
    <s v="GS"/>
    <n v="89"/>
    <n v="1"/>
    <s v="CTLP"/>
    <s v="serv_AM_249"/>
    <s v="CIUDAD DE CHICUREO"/>
    <x v="0"/>
    <m/>
    <n v="1"/>
    <n v="501"/>
  </r>
  <r>
    <s v="PROD"/>
    <n v="3105003"/>
    <s v="PLANTA POZOS LO PINTO"/>
    <s v="Planta de Tratamiento Agua Potable Compacta"/>
    <x v="18"/>
    <s v="TELECONTROL"/>
    <s v="P144"/>
    <s v="GS"/>
    <n v="89"/>
    <n v="1"/>
    <s v="CTLP"/>
    <s v="R3145"/>
    <s v="CIUDAD DE CHICUREO"/>
    <x v="0"/>
    <m/>
    <n v="1"/>
    <n v="501"/>
  </r>
  <r>
    <s v="PROD"/>
    <n v="4105002"/>
    <s v="Alto Lampa"/>
    <s v="Planta de Tratamiento Agua Potable Compacta"/>
    <x v="18"/>
    <s v="TELECONTROL"/>
    <s v="P144"/>
    <s v="GS"/>
    <n v="93"/>
    <n v="1"/>
    <s v="CTLP"/>
    <s v="R3173"/>
    <s v="VALLE GRANDE ETAPA III"/>
    <x v="0"/>
    <m/>
    <n v="1"/>
    <n v="501"/>
  </r>
  <r>
    <s v="DIST"/>
    <s v="Z3080101"/>
    <s v="Red Mayor AP D=200 mm CTLP LOS TRAPENSES"/>
    <s v="Red de Distribución"/>
    <x v="19"/>
    <n v="0"/>
    <s v="D36"/>
    <s v="GS"/>
    <n v="90"/>
    <n v="2"/>
    <s v="CTLP"/>
    <n v="0"/>
    <s v="LOS TRAPENSES"/>
    <x v="0"/>
    <m/>
    <n v="6562.9686898709288"/>
    <n v="801"/>
  </r>
  <r>
    <s v="DIST"/>
    <s v="Z3080102"/>
    <s v="Red Mayor AP D=250 mm CTLP LOS TRAPENSES"/>
    <s v="Red de Distribución"/>
    <x v="19"/>
    <n v="0"/>
    <s v="D36"/>
    <s v="GS"/>
    <n v="90"/>
    <n v="2"/>
    <s v="CTLP"/>
    <n v="0"/>
    <s v="LOS TRAPENSES"/>
    <x v="0"/>
    <m/>
    <n v="4614.3929229042196"/>
    <n v="801"/>
  </r>
  <r>
    <s v="DIST"/>
    <s v="Z3080103"/>
    <s v="Red Mayor AP D=300 mm CTLP LOS TRAPENSES"/>
    <s v="Red de Distribución"/>
    <x v="19"/>
    <n v="0"/>
    <s v="D36"/>
    <s v="GS"/>
    <n v="90"/>
    <n v="2"/>
    <s v="CTLP"/>
    <n v="0"/>
    <s v="LOS TRAPENSES"/>
    <x v="0"/>
    <m/>
    <n v="1544.7190096214347"/>
    <n v="801"/>
  </r>
  <r>
    <s v="DIST"/>
    <s v="Z3080104"/>
    <s v="Red Mayor AP D=350 mm CTLP LOS TRAPENSES"/>
    <s v="Red de Distribución"/>
    <x v="19"/>
    <n v="0"/>
    <s v="D34"/>
    <s v="GS"/>
    <n v="90"/>
    <n v="2"/>
    <s v="CTLP"/>
    <n v="0"/>
    <s v="LOS TRAPENSES"/>
    <x v="0"/>
    <m/>
    <n v="760.06319705314104"/>
    <n v="801"/>
  </r>
  <r>
    <s v="DIST"/>
    <s v="Z3080105"/>
    <s v="Red Mayor AP D=400 mm CTLP LOS TRAPENSES"/>
    <s v="Red de Distribución"/>
    <x v="19"/>
    <n v="0"/>
    <s v="D34"/>
    <s v="GS"/>
    <n v="90"/>
    <n v="2"/>
    <s v="CTLP"/>
    <n v="0"/>
    <s v="LOS TRAPENSES"/>
    <x v="0"/>
    <m/>
    <n v="512.54178050114865"/>
    <n v="801"/>
  </r>
  <r>
    <s v="DIST"/>
    <s v="Z3080106"/>
    <s v="Red Mayor AP D=450 mm CTLP LOS TRAPENSES"/>
    <s v="Red de Distribución"/>
    <x v="19"/>
    <n v="0"/>
    <s v="D34"/>
    <s v="GS"/>
    <n v="90"/>
    <n v="2"/>
    <s v="CTLP"/>
    <n v="0"/>
    <s v="LOS TRAPENSES"/>
    <x v="0"/>
    <m/>
    <n v="272.70313147687057"/>
    <n v="801"/>
  </r>
  <r>
    <s v="DIST"/>
    <s v="Z3080107"/>
    <s v="Red Mayor AP D=500 mm CTLP LOS TRAPENSES"/>
    <s v="Red de Distribución"/>
    <x v="19"/>
    <n v="0"/>
    <s v="D34"/>
    <s v="GS"/>
    <n v="90"/>
    <n v="2"/>
    <s v="CTLP"/>
    <n v="0"/>
    <s v="LOS TRAPENSES"/>
    <x v="0"/>
    <m/>
    <n v="5.7613069776568295"/>
    <n v="801"/>
  </r>
  <r>
    <s v="DIST"/>
    <s v="Z3080108"/>
    <s v="Red Mayor AP D=18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30.127984552785783"/>
    <n v="801"/>
  </r>
  <r>
    <s v="DIST"/>
    <s v="Z3080109"/>
    <s v="Red Mayor AP D=2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681.5039955868838"/>
    <n v="801"/>
  </r>
  <r>
    <s v="DIST"/>
    <s v="Z3080110"/>
    <s v="Red Mayor AP D=25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1384.1027466637722"/>
    <n v="801"/>
  </r>
  <r>
    <s v="DIST"/>
    <s v="Z3080111"/>
    <s v="Red Mayor AP D=3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11.00325326240798"/>
    <n v="801"/>
  </r>
  <r>
    <s v="DIST"/>
    <s v="Z3080112"/>
    <s v="Red Mayor AP D=3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32.088244106202666"/>
    <n v="801"/>
  </r>
  <r>
    <s v="DIST"/>
    <s v="Z3080113"/>
    <s v="Red Mayor AP D=40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5.866276666166325"/>
    <n v="801"/>
  </r>
  <r>
    <s v="DIST"/>
    <s v="Z3080114"/>
    <s v="Red Mayor AP D=4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7.373165144821026"/>
    <n v="801"/>
  </r>
  <r>
    <s v="DIST"/>
    <s v="Z3080115"/>
    <s v="Red Mayor AP D=200 mm CTLP CIUDAD DE CHICUREO"/>
    <s v="Red de Distribución"/>
    <x v="19"/>
    <n v="0"/>
    <s v="D36"/>
    <s v="GS"/>
    <n v="89"/>
    <n v="2"/>
    <s v="CTLP"/>
    <n v="0"/>
    <s v="CIUDAD DE CHICUREO"/>
    <x v="0"/>
    <m/>
    <n v="8729.9922792529942"/>
    <n v="801"/>
  </r>
  <r>
    <s v="DIST"/>
    <s v="Z3080116"/>
    <s v="Red Mayor AP D=250 mm CTLP CIUDAD DE CHICUREO"/>
    <s v="Red de Distribución"/>
    <x v="19"/>
    <n v="0"/>
    <s v="D36"/>
    <s v="GS"/>
    <n v="89"/>
    <n v="2"/>
    <s v="CTLP"/>
    <n v="0"/>
    <s v="CIUDAD DE CHICUREO"/>
    <x v="0"/>
    <m/>
    <n v="3567.7570279197971"/>
    <n v="801"/>
  </r>
  <r>
    <s v="DIST"/>
    <s v="Z3080117"/>
    <s v="Red Mayor AP D=300 mm CTLP CIUDAD DE CHICUREO"/>
    <s v="Red de Distribución"/>
    <x v="19"/>
    <n v="0"/>
    <s v="D36"/>
    <s v="GS"/>
    <n v="89"/>
    <n v="2"/>
    <s v="CTLP"/>
    <n v="0"/>
    <s v="CIUDAD DE CHICUREO"/>
    <x v="0"/>
    <m/>
    <n v="3330.3184352500521"/>
    <n v="801"/>
  </r>
  <r>
    <s v="DIST"/>
    <s v="Z3080118"/>
    <s v="Red Mayor AP D=350 mm CTLP CIUDAD DE CHICUREO"/>
    <s v="Red de Distribución"/>
    <x v="19"/>
    <n v="0"/>
    <s v="D34"/>
    <s v="GS"/>
    <n v="89"/>
    <n v="2"/>
    <s v="CTLP"/>
    <n v="0"/>
    <s v="CIUDAD DE CHICUREO"/>
    <x v="0"/>
    <m/>
    <n v="2021.2307203296759"/>
    <n v="801"/>
  </r>
  <r>
    <s v="DIST"/>
    <s v="Z3080119"/>
    <s v="Red Mayor AP D=400 mm CTLP CIUDAD DE CHICUREO"/>
    <s v="Red de Distribución"/>
    <x v="19"/>
    <n v="0"/>
    <s v="D34"/>
    <s v="GS"/>
    <n v="89"/>
    <n v="2"/>
    <s v="CTLP"/>
    <n v="0"/>
    <s v="CIUDAD DE CHICUREO"/>
    <x v="0"/>
    <m/>
    <n v="1753.8657442448473"/>
    <n v="801"/>
  </r>
  <r>
    <s v="DIST"/>
    <s v="Z3080120"/>
    <s v="Red Mayor AP D=450 mm CTLP CIUDAD DE CHICUREO"/>
    <s v="Red de Distribución"/>
    <x v="19"/>
    <n v="0"/>
    <s v="D34"/>
    <s v="GS"/>
    <n v="89"/>
    <n v="2"/>
    <s v="CTLP"/>
    <n v="0"/>
    <s v="CIUDAD DE CHICUREO"/>
    <x v="0"/>
    <m/>
    <n v="1204.9795173589009"/>
    <n v="801"/>
  </r>
  <r>
    <s v="DIST"/>
    <s v="Z3080121"/>
    <s v="Red Mayor AP D=500 mm CTLP CIUDAD DE CHICUREO"/>
    <s v="Red de Distribución"/>
    <x v="19"/>
    <n v="0"/>
    <s v="D34"/>
    <s v="GS"/>
    <n v="89"/>
    <n v="2"/>
    <s v="CTLP"/>
    <n v="0"/>
    <s v="CIUDAD DE CHICUREO"/>
    <x v="0"/>
    <m/>
    <n v="1105.1385641416136"/>
    <n v="801"/>
  </r>
  <r>
    <s v="DIST"/>
    <s v="Z3080122"/>
    <s v="Red Mayor AP D=600 mm CTLP CIUDAD DE CHICUREO"/>
    <s v="Red de Distribución"/>
    <x v="19"/>
    <n v="0"/>
    <s v="D34"/>
    <s v="GS"/>
    <n v="89"/>
    <n v="2"/>
    <s v="CTLP"/>
    <n v="0"/>
    <s v="CIUDAD DE CHICUREO"/>
    <x v="0"/>
    <m/>
    <n v="17.22762592406729"/>
    <n v="801"/>
  </r>
  <r>
    <s v="DIST"/>
    <s v="Z3080123"/>
    <s v="Red Mayor AP D=180 mm CTLP EL CHAMISERO"/>
    <s v="Red de Distribución"/>
    <x v="19"/>
    <n v="0"/>
    <s v="D36"/>
    <s v="GS"/>
    <n v="89"/>
    <n v="2"/>
    <s v="CTLP"/>
    <n v="0"/>
    <s v="CIUDAD DE CHICUREO"/>
    <x v="0"/>
    <m/>
    <n v="1825.1115021685803"/>
    <n v="801"/>
  </r>
  <r>
    <s v="DIST"/>
    <s v="Z3080124"/>
    <s v="Red Mayor AP D=200 mm CTLP EL CHAMISERO"/>
    <s v="Red de Distribución"/>
    <x v="19"/>
    <n v="0"/>
    <s v="D36"/>
    <s v="GS"/>
    <n v="89"/>
    <n v="2"/>
    <s v="CTLP"/>
    <n v="0"/>
    <s v="CIUDAD DE CHICUREO"/>
    <x v="0"/>
    <m/>
    <n v="4547.8204870061181"/>
    <n v="801"/>
  </r>
  <r>
    <s v="DIST"/>
    <s v="Z3080125"/>
    <s v="Red Mayor AP D=250 mm CTLP EL CHAMISERO"/>
    <s v="Red de Distribución"/>
    <x v="19"/>
    <n v="0"/>
    <s v="D36"/>
    <s v="GS"/>
    <n v="89"/>
    <n v="2"/>
    <s v="CTLP"/>
    <n v="0"/>
    <s v="CIUDAD DE CHICUREO"/>
    <x v="0"/>
    <m/>
    <n v="292.69684779803481"/>
    <n v="801"/>
  </r>
  <r>
    <s v="DIST"/>
    <s v="Z3080126"/>
    <s v="Red Mayor AP D=300 mm CTLP EL CHAMISERO"/>
    <s v="Red de Distribución"/>
    <x v="19"/>
    <n v="0"/>
    <s v="D36"/>
    <s v="GS"/>
    <n v="89"/>
    <n v="2"/>
    <s v="CTLP"/>
    <n v="0"/>
    <s v="CIUDAD DE CHICUREO"/>
    <x v="0"/>
    <m/>
    <n v="313.66675844049689"/>
    <n v="801"/>
  </r>
  <r>
    <s v="DIST"/>
    <s v="Z3080127"/>
    <s v="Red Mayor AP D=450 mm CTLP EL CHAMISERO"/>
    <s v="Red de Distribución"/>
    <x v="19"/>
    <n v="0"/>
    <s v="D34"/>
    <s v="GS"/>
    <n v="89"/>
    <n v="2"/>
    <s v="CTLP"/>
    <n v="0"/>
    <s v="CIUDAD DE CHICUREO"/>
    <x v="0"/>
    <m/>
    <n v="56.318201093845261"/>
    <n v="801"/>
  </r>
  <r>
    <s v="DIST"/>
    <s v="Z3080128"/>
    <s v="Red Mayor AP D=140 mm CTLP VALLE GRANDE ETAPA III"/>
    <s v="Red de Distribución"/>
    <x v="19"/>
    <n v="0"/>
    <s v="D36"/>
    <s v="GS"/>
    <n v="89"/>
    <n v="2"/>
    <s v="CTLP"/>
    <n v="0"/>
    <s v="CIUDAD DE CHICUREO"/>
    <x v="0"/>
    <m/>
    <n v="24.810632182539855"/>
    <n v="801"/>
  </r>
  <r>
    <s v="DIST"/>
    <s v="Z3080129"/>
    <s v="Red Mayor AP D=200 mm CTLP VALLE GRANDE ETAPA III"/>
    <s v="Red de Distribución"/>
    <x v="19"/>
    <n v="0"/>
    <s v="D36"/>
    <s v="GS"/>
    <n v="89"/>
    <n v="2"/>
    <s v="CTLP"/>
    <n v="0"/>
    <s v="CIUDAD DE CHICUREO"/>
    <x v="0"/>
    <m/>
    <n v="208.3283910122239"/>
    <n v="801"/>
  </r>
  <r>
    <s v="DIST"/>
    <s v="Z3080130"/>
    <s v="Red Mayor AP D=250 mm CTLP VALLE GRANDE ETAPA III"/>
    <s v="Red de Distribución"/>
    <x v="19"/>
    <n v="0"/>
    <s v="D36"/>
    <s v="GS"/>
    <n v="89"/>
    <n v="2"/>
    <s v="CTLP"/>
    <n v="0"/>
    <s v="CIUDAD DE CHICUREO"/>
    <x v="0"/>
    <m/>
    <n v="491.78759584331596"/>
    <n v="801"/>
  </r>
  <r>
    <s v="DIST"/>
    <s v="Z3080201"/>
    <s v="Red Menor AP D=90 mm CTLP LOS TRAPENSES"/>
    <s v="Red de Distribución"/>
    <x v="20"/>
    <n v="0"/>
    <s v="D36"/>
    <s v="GS"/>
    <n v="90"/>
    <n v="2"/>
    <s v="CTLP"/>
    <n v="0"/>
    <s v="LOS TRAPENSES"/>
    <x v="0"/>
    <m/>
    <n v="64.324813827745601"/>
    <n v="801"/>
  </r>
  <r>
    <s v="DIST"/>
    <s v="Z3080202"/>
    <s v="Red Menor AP D=100 mm CTLP LOS TRAPENSES"/>
    <s v="Red de Distribución"/>
    <x v="20"/>
    <n v="0"/>
    <s v="D36"/>
    <s v="GS"/>
    <n v="90"/>
    <n v="2"/>
    <s v="CTLP"/>
    <n v="0"/>
    <s v="LOS TRAPENSES"/>
    <x v="0"/>
    <m/>
    <n v="32390.400068731993"/>
    <n v="801"/>
  </r>
  <r>
    <s v="DIST"/>
    <s v="Z3080203"/>
    <s v="Red Menor AP D=140 mm CTLP LOS TRAPENSES"/>
    <s v="Red de Distribución"/>
    <x v="20"/>
    <n v="0"/>
    <s v="D36"/>
    <s v="GS"/>
    <n v="90"/>
    <n v="2"/>
    <s v="CTLP"/>
    <n v="0"/>
    <s v="LOS TRAPENSES"/>
    <x v="0"/>
    <m/>
    <n v="888.88617969007271"/>
    <n v="801"/>
  </r>
  <r>
    <s v="DIST"/>
    <s v="Z3080204"/>
    <s v="Red Menor AP D=160 mm CTLP LOS TRAPENSES"/>
    <s v="Red de Distribución"/>
    <x v="20"/>
    <n v="0"/>
    <s v="D36"/>
    <s v="GS"/>
    <n v="90"/>
    <n v="2"/>
    <s v="CTLP"/>
    <n v="0"/>
    <s v="LOS TRAPENSES"/>
    <x v="0"/>
    <m/>
    <n v="36688.882776993152"/>
    <n v="801"/>
  </r>
  <r>
    <s v="DIST"/>
    <s v="Z3080205"/>
    <s v="Red Menor AP D=9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20.186638086831714"/>
    <n v="801"/>
  </r>
  <r>
    <s v="DIST"/>
    <s v="Z3080206"/>
    <s v="Red Menor AP D=10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8064.331198505763"/>
    <n v="801"/>
  </r>
  <r>
    <s v="DIST"/>
    <s v="Z3080207"/>
    <s v="Red Menor AP D=14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2173.028873067058"/>
    <n v="801"/>
  </r>
  <r>
    <s v="DIST"/>
    <s v="Z3080208"/>
    <s v="Red Menor AP D=16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4661.9748419594052"/>
    <n v="801"/>
  </r>
  <r>
    <s v="DIST"/>
    <s v="Z3080209"/>
    <s v="Red Menor AP D=90 mm CTLP CIUDAD DE CHICUREO"/>
    <s v="Red de Distribución"/>
    <x v="20"/>
    <n v="0"/>
    <s v="D36"/>
    <s v="GS"/>
    <n v="89"/>
    <n v="2"/>
    <s v="CTLP"/>
    <n v="0"/>
    <s v="CIUDAD DE CHICUREO"/>
    <x v="0"/>
    <m/>
    <n v="0.42754096059123281"/>
    <n v="801"/>
  </r>
  <r>
    <s v="DIST"/>
    <s v="Z3080210"/>
    <s v="Red Menor AP D=100 mm CTLP CIUDAD DE CHICUREO"/>
    <s v="Red de Distribución"/>
    <x v="20"/>
    <n v="0"/>
    <s v="D36"/>
    <s v="GS"/>
    <n v="89"/>
    <n v="2"/>
    <s v="CTLP"/>
    <n v="0"/>
    <s v="CIUDAD DE CHICUREO"/>
    <x v="0"/>
    <m/>
    <n v="7584.1705184615357"/>
    <n v="801"/>
  </r>
  <r>
    <s v="DIST"/>
    <s v="Z3080211"/>
    <s v="Red Menor AP D=140 mm CTLP CIUDAD DE CHICUREO"/>
    <s v="Red de Distribución"/>
    <x v="20"/>
    <n v="0"/>
    <s v="D36"/>
    <s v="GS"/>
    <n v="89"/>
    <n v="2"/>
    <s v="CTLP"/>
    <n v="0"/>
    <s v="CIUDAD DE CHICUREO"/>
    <x v="0"/>
    <m/>
    <n v="15.83413820404958"/>
    <n v="801"/>
  </r>
  <r>
    <s v="DIST"/>
    <s v="Z3080212"/>
    <s v="Red Menor AP D=160 mm CTLP CIUDAD DE CHICUREO"/>
    <s v="Red de Distribución"/>
    <x v="20"/>
    <n v="0"/>
    <s v="D36"/>
    <s v="GS"/>
    <n v="89"/>
    <n v="2"/>
    <s v="CTLP"/>
    <n v="0"/>
    <s v="CIUDAD DE CHICUREO"/>
    <x v="0"/>
    <m/>
    <n v="20471.232384489904"/>
    <n v="801"/>
  </r>
  <r>
    <s v="DIST"/>
    <s v="Z3080213"/>
    <s v="Red Menor AP D=90 mm CTLP EL CHAMISERO"/>
    <s v="Red de Distribución"/>
    <x v="20"/>
    <n v="0"/>
    <s v="D36"/>
    <s v="GS"/>
    <n v="89"/>
    <n v="2"/>
    <s v="CTLP"/>
    <n v="0"/>
    <s v="CIUDAD DE CHICUREO"/>
    <x v="0"/>
    <m/>
    <n v="1.352704960334294"/>
    <n v="801"/>
  </r>
  <r>
    <s v="DIST"/>
    <s v="Z3080214"/>
    <s v="Red Menor AP D=100 mm CTLP EL CHAMISERO"/>
    <s v="Red de Distribución"/>
    <x v="20"/>
    <n v="0"/>
    <s v="D36"/>
    <s v="GS"/>
    <n v="89"/>
    <n v="2"/>
    <s v="CTLP"/>
    <n v="0"/>
    <s v="CIUDAD DE CHICUREO"/>
    <x v="0"/>
    <m/>
    <n v="11791.538428795049"/>
    <n v="801"/>
  </r>
  <r>
    <s v="DIST"/>
    <s v="Z3080215"/>
    <s v="Red Menor AP D=140 mm CTLP EL CHAMISERO"/>
    <s v="Red de Distribución"/>
    <x v="20"/>
    <n v="0"/>
    <s v="D36"/>
    <s v="GS"/>
    <n v="89"/>
    <n v="2"/>
    <s v="CTLP"/>
    <n v="0"/>
    <s v="CIUDAD DE CHICUREO"/>
    <x v="0"/>
    <m/>
    <n v="23.008198674298544"/>
    <n v="801"/>
  </r>
  <r>
    <s v="DIST"/>
    <s v="Z3080216"/>
    <s v="Red Menor AP D=160 mm CTLP EL CHAMISERO"/>
    <s v="Red de Distribución"/>
    <x v="20"/>
    <n v="0"/>
    <s v="D36"/>
    <s v="GS"/>
    <n v="89"/>
    <n v="2"/>
    <s v="CTLP"/>
    <n v="0"/>
    <s v="CIUDAD DE CHICUREO"/>
    <x v="0"/>
    <m/>
    <n v="11915.654797311126"/>
    <n v="801"/>
  </r>
  <r>
    <s v="DIST"/>
    <s v="Z3080217"/>
    <s v="Red Menor AP D=90 mm CTLP VALLE GRANDE ETAPA III"/>
    <s v="Red de Distribución"/>
    <x v="20"/>
    <n v="0"/>
    <s v="D36"/>
    <s v="GS"/>
    <n v="89"/>
    <n v="2"/>
    <s v="CTLP"/>
    <n v="0"/>
    <s v="CIUDAD DE CHICUREO"/>
    <x v="0"/>
    <m/>
    <n v="0.13437280719159456"/>
    <n v="801"/>
  </r>
  <r>
    <s v="DIST"/>
    <s v="Z3080218"/>
    <s v="Red Menor AP D=100 mm CTLP VALLE GRANDE ETAPA III"/>
    <s v="Red de Distribución"/>
    <x v="20"/>
    <n v="0"/>
    <s v="D36"/>
    <s v="GS"/>
    <n v="89"/>
    <n v="2"/>
    <s v="CTLP"/>
    <n v="0"/>
    <s v="CIUDAD DE CHICUREO"/>
    <x v="0"/>
    <m/>
    <n v="3864.4145288645373"/>
    <n v="801"/>
  </r>
  <r>
    <s v="DIST"/>
    <s v="Z3080219"/>
    <s v="Red Menor AP D=140 mm CTLP VALLE GRANDE ETAPA III"/>
    <s v="Red de Distribución"/>
    <x v="20"/>
    <n v="0"/>
    <s v="D36"/>
    <s v="GS"/>
    <n v="89"/>
    <n v="2"/>
    <s v="CTLP"/>
    <n v="0"/>
    <s v="CIUDAD DE CHICUREO"/>
    <x v="0"/>
    <m/>
    <n v="6.6932252642841208"/>
    <n v="801"/>
  </r>
  <r>
    <s v="DIST"/>
    <s v="Z3080220"/>
    <s v="Red Menor AP D=160 mm CTLP VALLE GRANDE ETAPA III"/>
    <s v="Red de Distribución"/>
    <x v="20"/>
    <n v="0"/>
    <s v="D36"/>
    <s v="GS"/>
    <n v="89"/>
    <n v="2"/>
    <s v="CTLP"/>
    <n v="0"/>
    <s v="CIUDAD DE CHICUREO"/>
    <x v="0"/>
    <m/>
    <n v="5543.506917462234"/>
    <n v="801"/>
  </r>
  <r>
    <s v="REC"/>
    <s v="Z3090101"/>
    <s v="Red Mayor AS D=300 mm CTLP LOS TRAPENSES"/>
    <s v="Red de Recolección"/>
    <x v="21"/>
    <n v="0"/>
    <s v="R3"/>
    <s v="GS"/>
    <n v="90"/>
    <n v="3"/>
    <s v="CTLP"/>
    <n v="0"/>
    <s v="LOS TRAPENSES"/>
    <x v="0"/>
    <m/>
    <n v="3916.38"/>
    <n v="0"/>
  </r>
  <r>
    <s v="REC"/>
    <s v="Z3090102"/>
    <s v="Red Mayor AS D=350 mm CTLP LOS TRAPENSES"/>
    <s v="Red de Recolección"/>
    <x v="21"/>
    <n v="0"/>
    <s v="R3"/>
    <s v="GS"/>
    <n v="90"/>
    <n v="3"/>
    <s v="CTLP"/>
    <n v="0"/>
    <s v="LOS TRAPENSES"/>
    <x v="0"/>
    <m/>
    <n v="92.01"/>
    <n v="0"/>
  </r>
  <r>
    <s v="REC"/>
    <s v="Z3090103"/>
    <s v="Red Mayor AS D=400 mm CTLP LOS TRAPENSES"/>
    <s v="Red de Recolección"/>
    <x v="21"/>
    <n v="0"/>
    <s v="R3"/>
    <s v="GS"/>
    <n v="90"/>
    <n v="3"/>
    <s v="CTLP"/>
    <n v="0"/>
    <s v="LOS TRAPENSES"/>
    <x v="0"/>
    <m/>
    <n v="2150.518720808037"/>
    <n v="0"/>
  </r>
  <r>
    <s v="REC"/>
    <s v="Z3090104"/>
    <s v="Red Mayor AS D=450 mm CTLP LOS TRAPENSES"/>
    <s v="Red de Recolección"/>
    <x v="21"/>
    <n v="0"/>
    <s v="R3"/>
    <s v="GS"/>
    <n v="90"/>
    <n v="3"/>
    <s v="CTLP"/>
    <n v="0"/>
    <s v="LOS TRAPENSES"/>
    <x v="0"/>
    <m/>
    <n v="1550.4505332650654"/>
    <n v="0"/>
  </r>
  <r>
    <s v="REC"/>
    <s v="Z3090105"/>
    <s v="Red Mayor AS D=2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2617.995140338795"/>
    <n v="0"/>
  </r>
  <r>
    <s v="REC"/>
    <s v="Z3090106"/>
    <s v="Red Mayor AS D=30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553.38"/>
    <n v="0"/>
  </r>
  <r>
    <s v="REC"/>
    <s v="Z3090107"/>
    <s v="Red Mayor AS D=3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337.94"/>
    <n v="0"/>
  </r>
  <r>
    <s v="REC"/>
    <s v="Z3090108"/>
    <s v="Red Mayor AS D=250 mm CTLP CIUDAD DE CHICUREO"/>
    <s v="Red de Recolección"/>
    <x v="21"/>
    <n v="0"/>
    <s v="R3"/>
    <s v="GS"/>
    <n v="89"/>
    <n v="3"/>
    <s v="CTLP"/>
    <n v="0"/>
    <s v="CIUDAD DE CHICUREO"/>
    <x v="0"/>
    <m/>
    <n v="3814.58"/>
    <n v="0"/>
  </r>
  <r>
    <s v="REC"/>
    <s v="Z3090109"/>
    <s v="Red Mayor AS D=300 mm CTLP CIUDAD DE CHICUREO"/>
    <s v="Red de Recolección"/>
    <x v="21"/>
    <n v="0"/>
    <s v="R3"/>
    <s v="GS"/>
    <n v="89"/>
    <n v="3"/>
    <s v="CTLP"/>
    <n v="0"/>
    <s v="CIUDAD DE CHICUREO"/>
    <x v="0"/>
    <m/>
    <n v="4349.8900000000003"/>
    <n v="0"/>
  </r>
  <r>
    <s v="REC"/>
    <s v="Z3090110"/>
    <s v="Red Mayor AS D=400 mm CTLP CIUDAD DE CHICUREO"/>
    <s v="Red de Recolección"/>
    <x v="21"/>
    <n v="0"/>
    <s v="R3"/>
    <s v="GS"/>
    <n v="89"/>
    <n v="3"/>
    <s v="CTLP"/>
    <n v="0"/>
    <s v="CIUDAD DE CHICUREO"/>
    <x v="0"/>
    <m/>
    <n v="1761.89"/>
    <n v="0"/>
  </r>
  <r>
    <s v="REC"/>
    <s v="Z3090111"/>
    <s v="Red Mayor AS D=250 mm CTLP EL CHAMISERO"/>
    <s v="Red de Recolección"/>
    <x v="21"/>
    <n v="0"/>
    <s v="R3"/>
    <s v="GS"/>
    <n v="89"/>
    <n v="3"/>
    <s v="CTLP"/>
    <n v="0"/>
    <s v="CIUDAD DE CHICUREO"/>
    <x v="0"/>
    <m/>
    <n v="3590.6"/>
    <n v="0"/>
  </r>
  <r>
    <s v="REC"/>
    <s v="Z3090112"/>
    <s v="Red Mayor AS D=300 mm CTLP EL CHAMISERO"/>
    <s v="Red de Recolección"/>
    <x v="21"/>
    <n v="0"/>
    <s v="R3"/>
    <s v="GS"/>
    <n v="89"/>
    <n v="3"/>
    <s v="CTLP"/>
    <n v="0"/>
    <s v="CIUDAD DE CHICUREO"/>
    <x v="0"/>
    <m/>
    <n v="2578.37"/>
    <n v="0"/>
  </r>
  <r>
    <s v="REC"/>
    <s v="Z3090113"/>
    <s v="Red Mayor AS D=350 mm CTLP EL CHAMISERO"/>
    <s v="Red de Recolección"/>
    <x v="21"/>
    <n v="0"/>
    <s v="R3"/>
    <s v="GS"/>
    <n v="89"/>
    <n v="3"/>
    <s v="CTLP"/>
    <n v="0"/>
    <s v="CIUDAD DE CHICUREO"/>
    <x v="0"/>
    <m/>
    <n v="1948.1000000000004"/>
    <n v="0"/>
  </r>
  <r>
    <s v="REC"/>
    <s v="Z3090114"/>
    <s v="Red Mayor AS D=200 mm CTLP VALLE GRANDE III"/>
    <s v="Red de Recolección"/>
    <x v="21"/>
    <n v="0"/>
    <s v="R3"/>
    <s v="GS"/>
    <n v="89"/>
    <n v="3"/>
    <s v="CTLP"/>
    <n v="0"/>
    <s v="CIUDAD DE CHICUREO"/>
    <x v="0"/>
    <m/>
    <n v="7470.0245405270252"/>
    <n v="0"/>
  </r>
  <r>
    <s v="REC"/>
    <s v="Z3090201"/>
    <s v="Red Menor AS D=180 mm CTLP LOS TRAPENSES"/>
    <s v="Red de Recolección"/>
    <x v="22"/>
    <n v="0"/>
    <s v="R3"/>
    <s v="GS"/>
    <n v="90"/>
    <n v="3"/>
    <s v="CTLP"/>
    <n v="0"/>
    <s v="LOS TRAPENSES"/>
    <x v="0"/>
    <m/>
    <n v="69.423866078845947"/>
    <n v="0"/>
  </r>
  <r>
    <s v="REC"/>
    <s v="Z3090202"/>
    <s v="Red Menor AS D=200 mm CTLP LOS TRAPENSES"/>
    <s v="Red de Recolección"/>
    <x v="22"/>
    <n v="0"/>
    <s v="R3"/>
    <s v="GS"/>
    <n v="90"/>
    <n v="3"/>
    <s v="CTLP"/>
    <n v="0"/>
    <s v="LOS TRAPENSES"/>
    <x v="0"/>
    <m/>
    <n v="60765.450174623373"/>
    <n v="0"/>
  </r>
  <r>
    <s v="REC"/>
    <s v="Z3090203"/>
    <s v="Red Menor AS D=250 mm CTLP LOS TRAPENSES"/>
    <s v="Red de Recolección"/>
    <x v="22"/>
    <n v="0"/>
    <s v="R3"/>
    <s v="GS"/>
    <n v="90"/>
    <n v="3"/>
    <s v="CTLP"/>
    <n v="0"/>
    <s v="LOS TRAPENSES"/>
    <x v="0"/>
    <m/>
    <n v="2787.0901509504251"/>
    <n v="0"/>
  </r>
  <r>
    <s v="REC"/>
    <s v="Z3090204"/>
    <s v="Red Menor AS D=200 mm CTLP SANTA MARIA"/>
    <s v="Red de Recolección"/>
    <x v="22"/>
    <n v="0"/>
    <s v="R3"/>
    <s v="GS"/>
    <n v="223"/>
    <n v="3"/>
    <s v="CTLP"/>
    <n v="0"/>
    <s v="SANTA MARIA DE MANQUEHUE - HUECHURABA - VITACURA"/>
    <x v="0"/>
    <m/>
    <n v="25312.26721836039"/>
    <n v="0"/>
  </r>
  <r>
    <s v="REC"/>
    <s v="Z3090205"/>
    <s v="Red Menor AS D=180 mm CTLP CIUDAD DE CHICUREO"/>
    <s v="Red de Recolección"/>
    <x v="22"/>
    <n v="0"/>
    <s v="R3"/>
    <s v="GS"/>
    <n v="89"/>
    <n v="3"/>
    <s v="CTLP"/>
    <n v="0"/>
    <s v="CIUDAD DE CHICUREO"/>
    <x v="0"/>
    <m/>
    <n v="6.1824000000000003"/>
    <n v="0"/>
  </r>
  <r>
    <s v="REC"/>
    <s v="Z3090206"/>
    <s v="Red Menor AS D=200 mm CTLP CIUDAD DE CHICUREO"/>
    <s v="Red de Recolección"/>
    <x v="22"/>
    <n v="0"/>
    <s v="R3"/>
    <s v="GS"/>
    <n v="89"/>
    <n v="3"/>
    <s v="CTLP"/>
    <n v="0"/>
    <s v="CIUDAD DE CHICUREO"/>
    <x v="0"/>
    <m/>
    <n v="27307.747600000002"/>
    <n v="0"/>
  </r>
  <r>
    <s v="REC"/>
    <s v="Z3090207"/>
    <s v="Red Menor AS D=200 mm CTLP EL CHAMISERO"/>
    <s v="Red de Recolección"/>
    <x v="22"/>
    <n v="0"/>
    <s v="R3"/>
    <s v="GS"/>
    <n v="89"/>
    <n v="3"/>
    <s v="CTLP"/>
    <n v="0"/>
    <s v="CIUDAD DE CHICUREO"/>
    <x v="0"/>
    <m/>
    <n v="16886.41048539328"/>
    <n v="0"/>
  </r>
  <r>
    <s v="REC"/>
    <s v="Z3090208"/>
    <s v="Red Menor AS D=180 mm CTLP VALLE GRANDE III"/>
    <s v="Red de Recolección"/>
    <x v="22"/>
    <n v="0"/>
    <s v="R3"/>
    <s v="GS"/>
    <n v="89"/>
    <n v="3"/>
    <s v="CTLP"/>
    <n v="0"/>
    <s v="CIUDAD DE CHICUREO"/>
    <x v="0"/>
    <m/>
    <n v="6.9963432367048268"/>
    <n v="0"/>
  </r>
  <r>
    <s v="REC"/>
    <s v="Z3090209"/>
    <s v="Red Menor AS D=200 mm CTLP VALLE GRANDE III"/>
    <s v="Red de Recolección"/>
    <x v="22"/>
    <n v="0"/>
    <s v="R3"/>
    <s v="GS"/>
    <n v="89"/>
    <n v="3"/>
    <s v="CTLP"/>
    <n v="0"/>
    <s v="CIUDAD DE CHICUREO"/>
    <x v="0"/>
    <m/>
    <n v="4331.7874173777436"/>
    <n v="0"/>
  </r>
  <r>
    <s v="PROD"/>
    <n v="115001"/>
    <s v="PUNTA DE AGUILA"/>
    <s v="Sistema de Cloración"/>
    <x v="23"/>
    <s v="TELECONTROL"/>
    <s v="P323"/>
    <s v="GS"/>
    <n v="90"/>
    <n v="1"/>
    <s v="CTLP"/>
    <s v="R3151"/>
    <s v="LOS TRAPENSES"/>
    <x v="0"/>
    <m/>
    <n v="1"/>
    <n v="0"/>
  </r>
  <r>
    <s v="PROD"/>
    <n v="425005"/>
    <s v="ALTO LAMPA"/>
    <s v="Sistema de Cloración"/>
    <x v="23"/>
    <s v="TELECONTROL"/>
    <s v="P325"/>
    <s v="GS"/>
    <n v="89"/>
    <n v="1"/>
    <s v="CTLP"/>
    <s v="R3173"/>
    <s v="CIUDAD DE CHICUREO"/>
    <x v="0"/>
    <m/>
    <n v="1"/>
    <n v="0"/>
  </r>
  <r>
    <s v="PROD"/>
    <s v="Z31401"/>
    <s v="SANTA MARIA"/>
    <s v="Sistema de Cloración"/>
    <x v="23"/>
    <s v="CONTROL AUTOMATICO LOCAL"/>
    <s v="P139"/>
    <s v="GS"/>
    <n v="223"/>
    <n v="1"/>
    <s v="CTLP"/>
    <s v="serv_AM_243"/>
    <s v="SANTA MARIA DE MANQUEHUE - HUECHURABA - VITACURA"/>
    <x v="0"/>
    <m/>
    <n v="1"/>
    <n v="0"/>
  </r>
  <r>
    <s v="PROD"/>
    <s v="Z31404"/>
    <s v="CHICUREO 1"/>
    <s v="Sistema de Cloración"/>
    <x v="23"/>
    <s v="CONTROL AUTOMATICO LOCAL"/>
    <s v="P88"/>
    <s v="GS"/>
    <n v="89"/>
    <n v="1"/>
    <s v="CTLP"/>
    <s v="serv_AM_235"/>
    <s v="CIUDAD DE CHICUREO"/>
    <x v="0"/>
    <m/>
    <n v="1"/>
    <n v="0"/>
  </r>
  <r>
    <s v="PROD"/>
    <s v="Z31405"/>
    <s v="CHAMISERO BASE"/>
    <s v="Sistema de Cloración"/>
    <x v="23"/>
    <s v="CONTROL AUTOMATICO LOCAL"/>
    <s v="P327"/>
    <s v="GS"/>
    <n v="89"/>
    <n v="1"/>
    <s v="CTLP"/>
    <s v="serv_AM_249"/>
    <s v="CIUDAD DE CHICUREO"/>
    <x v="0"/>
    <m/>
    <n v="1"/>
    <n v="0"/>
  </r>
  <r>
    <s v="PROD"/>
    <s v="Z31406"/>
    <s v="VALLE GRANDE"/>
    <s v="Sistema de Cloración"/>
    <x v="23"/>
    <s v="CONTROL AUTOMATICO LOCAL"/>
    <s v="P84"/>
    <s v="GS"/>
    <n v="89"/>
    <n v="1"/>
    <s v="CTLP"/>
    <s v="R3145"/>
    <s v="CIUDAD DE CHICUREO"/>
    <x v="0"/>
    <m/>
    <n v="1"/>
    <n v="0"/>
  </r>
  <r>
    <s v="PROD"/>
    <n v="1151001"/>
    <s v="PUNTA DE AGUILA"/>
    <s v="Sistema de Fluoruración"/>
    <x v="24"/>
    <s v="TELECONTROL"/>
    <s v="P324"/>
    <s v="GS"/>
    <n v="90"/>
    <n v="1"/>
    <s v="CTLP"/>
    <s v="R3151"/>
    <s v="LOS TRAPENSES"/>
    <x v="1"/>
    <m/>
    <n v="1"/>
    <n v="0"/>
  </r>
  <r>
    <s v="PROD"/>
    <n v="4251002"/>
    <s v="ALTO LAMPA"/>
    <s v="Sistema de Fluoruración"/>
    <x v="24"/>
    <s v="TELECONTROL"/>
    <s v="P326"/>
    <s v="GS"/>
    <n v="89"/>
    <n v="1"/>
    <s v="CTLP"/>
    <s v="R3173"/>
    <s v="CIUDAD DE CHICUREO"/>
    <x v="1"/>
    <m/>
    <n v="1"/>
    <n v="0"/>
  </r>
  <r>
    <s v="PROD"/>
    <s v="Z31503"/>
    <s v="CHICUREO 1"/>
    <s v="Sistema de Fluoruración"/>
    <x v="24"/>
    <s v="CONTROL AUTOMATICO LOCAL"/>
    <s v="P142"/>
    <s v="GS"/>
    <n v="89"/>
    <n v="1"/>
    <s v="CTLP"/>
    <s v="serv_AM_235"/>
    <s v="CIUDAD DE CHICUREO"/>
    <x v="1"/>
    <m/>
    <n v="1"/>
    <n v="0"/>
  </r>
  <r>
    <s v="PROD"/>
    <s v="Z31504"/>
    <s v="CHAMISERO BASE"/>
    <s v="Sistema de Fluoruración"/>
    <x v="24"/>
    <s v="CONTROL AUTOMATICO LOCAL"/>
    <s v="P328"/>
    <s v="GS"/>
    <n v="89"/>
    <n v="1"/>
    <s v="CTLP"/>
    <s v="serv_AM_249"/>
    <s v="CIUDAD DE CHICUREO"/>
    <x v="1"/>
    <m/>
    <n v="1"/>
    <n v="0"/>
  </r>
  <r>
    <s v="PROD"/>
    <s v="Z31505"/>
    <s v="VALLE GRANDE"/>
    <s v="Sistema de Fluoruración"/>
    <x v="24"/>
    <s v="CONTROL AUTOMATICO LOCAL"/>
    <s v="P141"/>
    <s v="GS"/>
    <n v="89"/>
    <n v="1"/>
    <s v="CTLP"/>
    <s v="R3145"/>
    <s v="CIUDAD DE CHICUREO"/>
    <x v="1"/>
    <m/>
    <n v="1"/>
    <n v="0"/>
  </r>
  <r>
    <s v="PROD"/>
    <s v="Z31506"/>
    <s v="SANTA MARIA"/>
    <s v="Sistema de Fluoruración"/>
    <x v="24"/>
    <s v="CONTROL AUTOMATICO LOCAL"/>
    <s v="P100"/>
    <s v="GS"/>
    <n v="223"/>
    <n v="1"/>
    <s v="CTLP"/>
    <s v="serv_AM_243"/>
    <s v="SANTA MARIA DE MANQUEHUE - HUECHURABA - VITACURA"/>
    <x v="1"/>
    <m/>
    <n v="1"/>
    <n v="0"/>
  </r>
  <r>
    <s v="REC"/>
    <s v="Z30100301"/>
    <s v="UD =180 CHICUREO"/>
    <s v="Uniones Domiciliarias"/>
    <x v="25"/>
    <n v="0"/>
    <s v="R1"/>
    <s v="GS"/>
    <n v="89"/>
    <n v="3"/>
    <s v="CTLP"/>
    <n v="0"/>
    <s v="CIUDAD DE CHICUREO"/>
    <x v="0"/>
    <m/>
    <n v="4.5597536403935859"/>
    <n v="0"/>
  </r>
  <r>
    <s v="REC"/>
    <s v="Z30100302"/>
    <s v="UD =110 CHICUREO"/>
    <s v="Uniones Domiciliarias"/>
    <x v="25"/>
    <n v="0"/>
    <s v="R1"/>
    <s v="GS"/>
    <n v="89"/>
    <n v="3"/>
    <s v="CTLP"/>
    <n v="0"/>
    <s v="CIUDAD DE CHICUREO"/>
    <x v="0"/>
    <m/>
    <n v="54.717043684723023"/>
    <n v="0"/>
  </r>
  <r>
    <s v="REC"/>
    <s v="Z30100303"/>
    <s v="UD =5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4"/>
    <s v="UD =3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5"/>
    <s v="UD =200 CHICUREO"/>
    <s v="Uniones Domiciliarias"/>
    <x v="25"/>
    <n v="0"/>
    <s v="R1"/>
    <s v="GS"/>
    <n v="89"/>
    <n v="3"/>
    <s v="CTLP"/>
    <n v="0"/>
    <s v="CIUDAD DE CHICUREO"/>
    <x v="0"/>
    <m/>
    <n v="23.938706612066323"/>
    <n v="0"/>
  </r>
  <r>
    <s v="REC"/>
    <s v="Z30100306"/>
    <s v="UD =15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7"/>
    <s v="UD =10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8"/>
    <s v="UD =100 CHICUREO"/>
    <s v="Uniones Domiciliarias"/>
    <x v="25"/>
    <n v="0"/>
    <s v="R1"/>
    <s v="GS"/>
    <n v="89"/>
    <n v="3"/>
    <s v="CTLP"/>
    <n v="0"/>
    <s v="CIUDAD DE CHICUREO"/>
    <x v="0"/>
    <m/>
    <n v="5.6996920504919819"/>
    <n v="0"/>
  </r>
  <r>
    <s v="REC"/>
    <s v="Z30100309"/>
    <s v="UD =100 CHICUREO"/>
    <s v="Uniones Domiciliarias"/>
    <x v="25"/>
    <n v="0"/>
    <s v="R1"/>
    <s v="GS"/>
    <n v="89"/>
    <n v="3"/>
    <s v="CTLP"/>
    <n v="0"/>
    <s v="CIUDAD DE CHICUREO"/>
    <x v="0"/>
    <m/>
    <n v="1.1399384100983965"/>
    <n v="0"/>
  </r>
  <r>
    <s v="REC"/>
    <s v="Z30100310"/>
    <s v="UD =100 CHICUREO"/>
    <s v="Uniones Domiciliarias"/>
    <x v="25"/>
    <n v="0"/>
    <s v="R1"/>
    <s v="GS"/>
    <n v="89"/>
    <n v="3"/>
    <s v="CTLP"/>
    <n v="0"/>
    <s v="CIUDAD DE CHICUREO"/>
    <x v="0"/>
    <m/>
    <n v="176.69045356525146"/>
    <n v="0"/>
  </r>
  <r>
    <s v="REC"/>
    <s v="Z30100311"/>
    <s v="UD =100 CHICUREO"/>
    <s v="Uniones Domiciliarias"/>
    <x v="25"/>
    <n v="0"/>
    <s v="R1"/>
    <s v="GS"/>
    <n v="89"/>
    <n v="3"/>
    <s v="CTLP"/>
    <n v="0"/>
    <s v="CIUDAD DE CHICUREO"/>
    <x v="0"/>
    <m/>
    <n v="44.45759799383746"/>
    <n v="0"/>
  </r>
  <r>
    <s v="REC"/>
    <s v="Z30100312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3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4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5"/>
    <s v="UD =250 CHAMISERO"/>
    <s v="Uniones Domiciliarias"/>
    <x v="25"/>
    <n v="0"/>
    <s v="R2"/>
    <s v="GS"/>
    <n v="89"/>
    <n v="3"/>
    <s v="CTLP"/>
    <n v="0"/>
    <s v="CIUDAD DE CHICUREO"/>
    <x v="0"/>
    <m/>
    <n v="1.1507870014069266"/>
    <n v="0"/>
  </r>
  <r>
    <s v="REC"/>
    <s v="Z30100316"/>
    <s v="UD =110 CHAMISERO"/>
    <s v="Uniones Domiciliarias"/>
    <x v="25"/>
    <n v="0"/>
    <s v="R1"/>
    <s v="GS"/>
    <n v="89"/>
    <n v="3"/>
    <s v="CTLP"/>
    <n v="0"/>
    <s v="CIUDAD DE CHICUREO"/>
    <x v="0"/>
    <m/>
    <n v="151.9038841857143"/>
    <n v="0"/>
  </r>
  <r>
    <s v="REC"/>
    <s v="Z30100317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8"/>
    <s v="UD =100 CHAMISERO"/>
    <s v="Uniones Domiciliarias"/>
    <x v="25"/>
    <n v="0"/>
    <s v="R1"/>
    <s v="GS"/>
    <n v="89"/>
    <n v="3"/>
    <s v="CTLP"/>
    <n v="0"/>
    <s v="CIUDAD DE CHICUREO"/>
    <x v="0"/>
    <m/>
    <n v="3.4523610042207795"/>
    <n v="0"/>
  </r>
  <r>
    <s v="REC"/>
    <s v="Z30100319"/>
    <s v="UD =100 CHAMISERO"/>
    <s v="Uniones Domiciliarias"/>
    <x v="25"/>
    <n v="0"/>
    <s v="R1"/>
    <s v="GS"/>
    <n v="89"/>
    <n v="3"/>
    <s v="CTLP"/>
    <n v="0"/>
    <s v="CIUDAD DE CHICUREO"/>
    <x v="0"/>
    <m/>
    <n v="415.43410750790053"/>
    <n v="0"/>
  </r>
  <r>
    <s v="REC"/>
    <s v="Z30100320"/>
    <s v="UD =100 CHAMISERO"/>
    <s v="Uniones Domiciliarias"/>
    <x v="25"/>
    <n v="0"/>
    <s v="R1"/>
    <s v="GS"/>
    <n v="89"/>
    <n v="3"/>
    <s v="CTLP"/>
    <n v="0"/>
    <s v="CIUDAD DE CHICUREO"/>
    <x v="0"/>
    <m/>
    <n v="4.6031480056277063"/>
    <n v="0"/>
  </r>
  <r>
    <s v="REC"/>
    <s v="Z30100321"/>
    <s v="UD =200 CHAMISERO"/>
    <s v="Uniones Domiciliarias"/>
    <x v="25"/>
    <n v="0"/>
    <s v="R1"/>
    <s v="GS"/>
    <n v="89"/>
    <n v="3"/>
    <s v="CTLP"/>
    <n v="0"/>
    <s v="CIUDAD DE CHICUREO"/>
    <x v="0"/>
    <m/>
    <n v="14.960231018290045"/>
    <n v="0"/>
  </r>
  <r>
    <s v="REC"/>
    <s v="Z30100322"/>
    <s v="UD =110 LOS TRAPENSES"/>
    <s v="Uniones Domiciliarias"/>
    <x v="25"/>
    <n v="0"/>
    <s v="R1"/>
    <s v="GS"/>
    <n v="90"/>
    <n v="3"/>
    <s v="CTLP"/>
    <n v="0"/>
    <s v="LOS TRAPENSES"/>
    <x v="0"/>
    <m/>
    <n v="52.741347427893373"/>
    <n v="0"/>
  </r>
  <r>
    <s v="REC"/>
    <s v="Z30100323"/>
    <s v="UD =10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24"/>
    <s v="UD =100 LOS TRAPENSES"/>
    <s v="Uniones Domiciliarias"/>
    <x v="25"/>
    <n v="0"/>
    <s v="R1"/>
    <s v="GS"/>
    <n v="90"/>
    <n v="3"/>
    <s v="CTLP"/>
    <n v="0"/>
    <s v="LOS TRAPENSES"/>
    <x v="0"/>
    <m/>
    <n v="26.370673713946687"/>
    <n v="0"/>
  </r>
  <r>
    <s v="REC"/>
    <s v="Z30100325"/>
    <s v="UD =100 LOS TRAPENSES"/>
    <s v="Uniones Domiciliarias"/>
    <x v="25"/>
    <n v="0"/>
    <s v="R1"/>
    <s v="GS"/>
    <n v="90"/>
    <n v="3"/>
    <s v="CTLP"/>
    <n v="0"/>
    <s v="LOS TRAPENSES"/>
    <x v="0"/>
    <m/>
    <n v="44.715490210605253"/>
    <n v="0"/>
  </r>
  <r>
    <s v="REC"/>
    <s v="Z30100326"/>
    <s v="UD =100 LOS TRAPENSES"/>
    <s v="Uniones Domiciliarias"/>
    <x v="25"/>
    <n v="0"/>
    <s v="R1"/>
    <s v="GS"/>
    <n v="90"/>
    <n v="3"/>
    <s v="CTLP"/>
    <n v="0"/>
    <s v="LOS TRAPENSES"/>
    <x v="0"/>
    <m/>
    <n v="810.61157894610028"/>
    <n v="0"/>
  </r>
  <r>
    <s v="REC"/>
    <s v="Z30100327"/>
    <s v="UD =100 LOS TRAPENSES"/>
    <s v="Uniones Domiciliarias"/>
    <x v="25"/>
    <n v="0"/>
    <s v="R1"/>
    <s v="GS"/>
    <n v="90"/>
    <n v="3"/>
    <s v="CTLP"/>
    <n v="0"/>
    <s v="LOS TRAPENSES"/>
    <x v="0"/>
    <m/>
    <n v="1364.3957269389805"/>
    <n v="0"/>
  </r>
  <r>
    <s v="REC"/>
    <s v="Z30100328"/>
    <s v="UD =100 LOS TRAPENSES"/>
    <s v="Uniones Domiciliarias"/>
    <x v="25"/>
    <n v="0"/>
    <s v="R1"/>
    <s v="GS"/>
    <n v="90"/>
    <n v="3"/>
    <s v="CTLP"/>
    <n v="0"/>
    <s v="LOS TRAPENSES"/>
    <x v="0"/>
    <m/>
    <n v="8.025857217288122"/>
    <n v="0"/>
  </r>
  <r>
    <s v="REC"/>
    <s v="Z30100329"/>
    <s v="UD =100 LOS TRAPENSES"/>
    <s v="Uniones Domiciliarias"/>
    <x v="25"/>
    <n v="0"/>
    <s v="R1"/>
    <s v="GS"/>
    <n v="90"/>
    <n v="3"/>
    <s v="CTLP"/>
    <n v="0"/>
    <s v="LOS TRAPENSES"/>
    <x v="0"/>
    <m/>
    <n v="10.318959279370443"/>
    <n v="0"/>
  </r>
  <r>
    <s v="REC"/>
    <s v="Z30100330"/>
    <s v="UD =18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31"/>
    <s v="UD =200 LOS TRAPENSES"/>
    <s v="Uniones Domiciliarias"/>
    <x v="25"/>
    <n v="0"/>
    <s v="R1"/>
    <s v="GS"/>
    <n v="90"/>
    <n v="3"/>
    <s v="CTLP"/>
    <n v="0"/>
    <s v="LOS TRAPENSES"/>
    <x v="0"/>
    <m/>
    <n v="13.758612372493923"/>
    <n v="0"/>
  </r>
  <r>
    <s v="REC"/>
    <s v="Z30100332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.0770049321539175"/>
    <n v="0"/>
  </r>
  <r>
    <s v="REC"/>
    <s v="Z30100333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8.6160394572313397"/>
    <n v="0"/>
  </r>
  <r>
    <s v="REC"/>
    <s v="Z30100334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4.001064118000929"/>
    <n v="0"/>
  </r>
  <r>
    <s v="REC"/>
    <s v="Z30100335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77.86727249571072"/>
    <n v="0"/>
  </r>
  <r>
    <s v="REC"/>
    <s v="Z30100336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086.6979765433027"/>
    <n v="0"/>
  </r>
  <r>
    <s v="REC"/>
    <s v="Z30100337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6.155073982308764"/>
    <n v="0"/>
  </r>
  <r>
    <s v="REC"/>
    <s v="Z30100338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49.542226879080211"/>
    <n v="0"/>
  </r>
  <r>
    <s v="REC"/>
    <s v="Z30100339"/>
    <s v="UD =11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.1540098643078349"/>
    <n v="0"/>
  </r>
  <r>
    <s v="REC"/>
    <s v="Z30100340"/>
    <s v="UD =110 VALLE GRANDE ETAPA III"/>
    <s v="Uniones Domiciliarias"/>
    <x v="25"/>
    <n v="0"/>
    <s v="R1"/>
    <s v="GS"/>
    <n v="89"/>
    <n v="3"/>
    <s v="CTLP"/>
    <n v="0"/>
    <s v="CIUDAD DE CHICUREO"/>
    <x v="0"/>
    <m/>
    <n v="210.32056026163906"/>
    <n v="0"/>
  </r>
  <r>
    <s v="REC"/>
    <s v="Z30100341"/>
    <s v="UD =18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2"/>
    <s v="UD =16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3"/>
    <s v="UD =200 VALLE GRANDE ETAPA III"/>
    <s v="Uniones Domiciliarias"/>
    <x v="25"/>
    <n v="0"/>
    <s v="R1"/>
    <s v="GS"/>
    <n v="89"/>
    <n v="3"/>
    <s v="CTLP"/>
    <n v="0"/>
    <s v="CIUDAD DE CHICUREO"/>
    <x v="0"/>
    <m/>
    <n v="60.389071758292403"/>
    <n v="0"/>
  </r>
  <r>
    <s v="PROD"/>
    <s v="1501-BNUP_AM_014"/>
    <s v="REC-  LAS PATAGUAS"/>
    <s v="Recintos y Servidumbres"/>
    <x v="26"/>
    <n v="0"/>
    <s v="P77"/>
    <s v="GS"/>
    <n v="90"/>
    <n v="1"/>
    <s v="CTLP"/>
    <s v="BNUP_AM_014"/>
    <s v="LOS TRAPENSES"/>
    <x v="0"/>
    <m/>
    <n v="1"/>
    <n v="0"/>
  </r>
  <r>
    <s v="PROD"/>
    <s v="1501-BNUP_AM_015"/>
    <s v="REC-  3202-LA DEHESA 2"/>
    <s v="Recintos y Servidumbres"/>
    <x v="26"/>
    <n v="0"/>
    <s v="P77"/>
    <s v="GS"/>
    <n v="90"/>
    <n v="1"/>
    <s v="CTLP"/>
    <s v="BNUP_AM_015"/>
    <s v="LOS TRAPENSES"/>
    <x v="0"/>
    <m/>
    <n v="1"/>
    <n v="0"/>
  </r>
  <r>
    <s v="PROD"/>
    <s v="1501-BNUP_AM_016"/>
    <s v="REC-  3216-LA DEHESA 16"/>
    <s v="Recintos y Servidumbres"/>
    <x v="26"/>
    <n v="0"/>
    <s v="P77"/>
    <s v="GS"/>
    <n v="90"/>
    <n v="1"/>
    <s v="CTLP"/>
    <s v="BNUP_AM_016"/>
    <s v="LOS TRAPENSES"/>
    <x v="0"/>
    <m/>
    <n v="1"/>
    <n v="0"/>
  </r>
  <r>
    <s v="PROD"/>
    <s v="1501-BNUP_AM_017"/>
    <s v="REC-  3217-LA DEHESA 17"/>
    <s v="Recintos y Servidumbres"/>
    <x v="26"/>
    <n v="0"/>
    <s v="P77"/>
    <s v="GS"/>
    <n v="90"/>
    <n v="1"/>
    <s v="CTLP"/>
    <s v="BNUP_AM_017"/>
    <s v="LOS TRAPENSES"/>
    <x v="0"/>
    <m/>
    <n v="1"/>
    <n v="0"/>
  </r>
  <r>
    <s v="PROD"/>
    <s v="1501-BNUP_AM_018"/>
    <s v="REC-  3218-LA DEHESA 1A"/>
    <s v="Recintos y Servidumbres"/>
    <x v="26"/>
    <n v="0"/>
    <s v="P77"/>
    <s v="GS"/>
    <n v="90"/>
    <n v="1"/>
    <s v="CTLP"/>
    <s v="BNUP_AM_018"/>
    <s v="LOS TRAPENSES"/>
    <x v="0"/>
    <m/>
    <n v="1"/>
    <n v="0"/>
  </r>
  <r>
    <s v="PROD"/>
    <s v="1501-BNUP_AM_021"/>
    <s v="REC-  3111-SANTA MARIA 11"/>
    <s v="Recintos y Servidumbres"/>
    <x v="26"/>
    <n v="0"/>
    <s v="P77"/>
    <s v="GS"/>
    <n v="223"/>
    <n v="1"/>
    <s v="CTLP"/>
    <s v="BNUP_AM_021"/>
    <s v="SANTA MARIA DE MANQUEHUE - HUECHURABA - VITACURA"/>
    <x v="0"/>
    <m/>
    <n v="1"/>
    <n v="0"/>
  </r>
  <r>
    <s v="PROD"/>
    <s v="1501-BNUP_AM_022"/>
    <s v="REC-  3112-SANTA MARIA 12"/>
    <s v="Recintos y Servidumbres"/>
    <x v="26"/>
    <n v="0"/>
    <s v="P77"/>
    <s v="GS"/>
    <n v="223"/>
    <n v="1"/>
    <s v="CTLP"/>
    <s v="BNUP_AM_022"/>
    <s v="SANTA MARIA DE MANQUEHUE - HUECHURABA - VITACURA"/>
    <x v="0"/>
    <m/>
    <n v="1"/>
    <n v="0"/>
  </r>
  <r>
    <s v="PROD"/>
    <s v="1501-BNUP_AM_024"/>
    <s v="REC-  3114-SANTA MARIA 14"/>
    <s v="Recintos y Servidumbres"/>
    <x v="26"/>
    <n v="0"/>
    <s v="P77"/>
    <s v="GS"/>
    <n v="223"/>
    <n v="1"/>
    <s v="CTLP"/>
    <s v="BNUP_AM_024"/>
    <s v="SANTA MARIA DE MANQUEHUE - HUECHURABA - VITACURA"/>
    <x v="0"/>
    <m/>
    <n v="1"/>
    <n v="0"/>
  </r>
  <r>
    <s v="PROD"/>
    <s v="1501-BNUP_AM_025"/>
    <s v="REC-  3116-SANTA MARIA 16"/>
    <s v="Recintos y Servidumbres"/>
    <x v="26"/>
    <n v="0"/>
    <s v="P77"/>
    <s v="GS"/>
    <n v="223"/>
    <n v="1"/>
    <s v="CTLP"/>
    <s v="BNUP_AM_025"/>
    <s v="SANTA MARIA DE MANQUEHUE - HUECHURABA - VITACURA"/>
    <x v="0"/>
    <m/>
    <n v="1"/>
    <n v="0"/>
  </r>
  <r>
    <s v="PROD"/>
    <s v="1501-BNUP_AM_028"/>
    <s v="REC-  3121-SANTA MARIA 21"/>
    <s v="Recintos y Servidumbres"/>
    <x v="26"/>
    <n v="0"/>
    <s v="P77"/>
    <s v="GS"/>
    <n v="223"/>
    <n v="1"/>
    <s v="CTLP"/>
    <s v="BNUP_AM_028"/>
    <s v="SANTA MARIA DE MANQUEHUE - HUECHURABA - VITACURA"/>
    <x v="0"/>
    <m/>
    <n v="1"/>
    <n v="0"/>
  </r>
  <r>
    <s v="PROD"/>
    <s v="1501-BNUP_AM_030"/>
    <s v="REC-  3123-SANTA MARIA 23"/>
    <s v="Recintos y Servidumbres"/>
    <x v="26"/>
    <n v="0"/>
    <s v="P77"/>
    <s v="GS"/>
    <n v="223"/>
    <n v="1"/>
    <s v="CTLP"/>
    <s v="BNUP_AM_030"/>
    <s v="SANTA MARIA DE MANQUEHUE - HUECHURABA - VITACURA"/>
    <x v="0"/>
    <m/>
    <n v="1"/>
    <n v="0"/>
  </r>
  <r>
    <s v="PROD"/>
    <s v="1501-BNUP_AM_031"/>
    <s v="REC-  3124-SANTA MARIA 24"/>
    <s v="Recintos y Servidumbres"/>
    <x v="26"/>
    <n v="0"/>
    <s v="P77"/>
    <s v="GS"/>
    <n v="223"/>
    <n v="1"/>
    <s v="CTLP"/>
    <s v="BNUP_AM_031"/>
    <s v="SANTA MARIA DE MANQUEHUE - HUECHURABA - VITACURA"/>
    <x v="0"/>
    <m/>
    <n v="1"/>
    <n v="0"/>
  </r>
  <r>
    <s v="PROD"/>
    <s v="1501-BNUP_AM_032"/>
    <s v="REC-  3125-SANTA MARIA 25"/>
    <s v="Recintos y Servidumbres"/>
    <x v="26"/>
    <n v="0"/>
    <s v="P77"/>
    <s v="GS"/>
    <n v="223"/>
    <n v="1"/>
    <s v="CTLP"/>
    <s v="BNUP_AM_032"/>
    <s v="SANTA MARIA DE MANQUEHUE - HUECHURABA - VITACURA"/>
    <x v="0"/>
    <m/>
    <n v="1"/>
    <n v="0"/>
  </r>
  <r>
    <s v="PROD"/>
    <s v="1501-BNUP_AM_040"/>
    <s v="REC-  3303-CHICUREO 3"/>
    <s v="Recintos y Servidumbres"/>
    <x v="26"/>
    <n v="0"/>
    <s v="P77"/>
    <s v="GS"/>
    <n v="89"/>
    <n v="1"/>
    <s v="CTLP"/>
    <s v="BNUP_AM_040"/>
    <s v="CIUDAD DE CHICUREO"/>
    <x v="0"/>
    <m/>
    <n v="1"/>
    <n v="0"/>
  </r>
  <r>
    <s v="PROD"/>
    <s v="1501-BNUP_AM_042"/>
    <s v="REC-  3307-CHICUREO 7"/>
    <s v="Recintos y Servidumbres"/>
    <x v="26"/>
    <n v="0"/>
    <s v="P77"/>
    <s v="GS"/>
    <n v="89"/>
    <n v="1"/>
    <s v="CTLP"/>
    <s v="BNUP_AM_042"/>
    <s v="CIUDAD DE CHICUREO"/>
    <x v="0"/>
    <m/>
    <n v="1"/>
    <n v="0"/>
  </r>
  <r>
    <s v="PROD"/>
    <s v="1501-BNUP_AM_045"/>
    <s v="REC-  3311-CHICUREO 11"/>
    <s v="Recintos y Servidumbres"/>
    <x v="26"/>
    <n v="0"/>
    <s v="P77"/>
    <s v="GS"/>
    <n v="89"/>
    <n v="1"/>
    <s v="CTLP"/>
    <s v="BNUP_AM_045"/>
    <s v="CIUDAD DE CHICUREO"/>
    <x v="0"/>
    <m/>
    <n v="1"/>
    <n v="0"/>
  </r>
  <r>
    <s v="PROD"/>
    <s v="1501-BNUP_AM_048"/>
    <s v="REC-  3211-LA DEHESA 11"/>
    <s v="Recintos y Servidumbres"/>
    <x v="26"/>
    <n v="0"/>
    <s v="P77"/>
    <s v="GS"/>
    <n v="90"/>
    <n v="1"/>
    <s v="CTLP"/>
    <s v="BNUP_AM_048"/>
    <s v="LOS TRAPENSES"/>
    <x v="0"/>
    <m/>
    <n v="1"/>
    <n v="0"/>
  </r>
  <r>
    <s v="PROD"/>
    <s v="1501-BNUP_AM_049"/>
    <s v="REC-  3212-LA DEHESA 12"/>
    <s v="Recintos y Servidumbres"/>
    <x v="26"/>
    <n v="0"/>
    <s v="P77"/>
    <s v="GS"/>
    <n v="90"/>
    <n v="1"/>
    <s v="CTLP"/>
    <s v="BNUP_AM_049"/>
    <s v="LOS TRAPENSES"/>
    <x v="0"/>
    <m/>
    <n v="1"/>
    <n v="0"/>
  </r>
  <r>
    <s v="PROD"/>
    <s v="1501-BNUP_AM_050"/>
    <s v="REC-  3213-LA DEHESA 13"/>
    <s v="Recintos y Servidumbres"/>
    <x v="26"/>
    <n v="0"/>
    <s v="P77"/>
    <s v="GS"/>
    <n v="90"/>
    <n v="1"/>
    <s v="CTLP"/>
    <s v="BNUP_AM_050"/>
    <s v="LOS TRAPENSES"/>
    <x v="0"/>
    <m/>
    <n v="1"/>
    <n v="0"/>
  </r>
  <r>
    <s v="PROD"/>
    <s v="1501-BNUP_AM_051"/>
    <s v="REC-  3215-LA DEHESA 15"/>
    <s v="Recintos y Servidumbres"/>
    <x v="26"/>
    <n v="0"/>
    <s v="P77"/>
    <s v="GS"/>
    <n v="90"/>
    <n v="1"/>
    <s v="CTLP"/>
    <s v="BNUP_AM_051"/>
    <s v="LOS TRAPENSES"/>
    <x v="0"/>
    <m/>
    <n v="1"/>
    <n v="0"/>
  </r>
  <r>
    <s v="PROD"/>
    <s v="1501-BNUP_AM_060"/>
    <s v="REC-  3510-LO PINTO 10"/>
    <s v="Recintos y Servidumbres"/>
    <x v="26"/>
    <n v="0"/>
    <s v="P77"/>
    <s v="GS"/>
    <n v="89"/>
    <n v="1"/>
    <s v="CTLP"/>
    <s v="BNUP_AM_060"/>
    <s v="CIUDAD DE CHICUREO"/>
    <x v="0"/>
    <m/>
    <n v="1"/>
    <n v="0"/>
  </r>
  <r>
    <s v="PROD"/>
    <s v="1501-BNUP_AM_070"/>
    <s v="REC-  3602-Chamisero 9"/>
    <s v="Recintos y Servidumbres"/>
    <x v="26"/>
    <n v="0"/>
    <s v="P77"/>
    <s v="GS"/>
    <n v="89"/>
    <n v="1"/>
    <s v="CTLP"/>
    <s v="BNUP_AM_070"/>
    <s v="CIUDAD DE CHICUREO"/>
    <x v="0"/>
    <m/>
    <n v="1"/>
    <n v="0"/>
  </r>
  <r>
    <s v="DIST"/>
    <s v="1501-Inv. Almendral - Huechuraba"/>
    <s v="REC-  ALMENDRAL 3 - HUECHURABA 4"/>
    <s v="Recintos y Servidumbres"/>
    <x v="26"/>
    <n v="0"/>
    <s v="D30"/>
    <s v="GS"/>
    <n v="223"/>
    <n v="2"/>
    <s v="CTLP"/>
    <s v="Inv. Almendral - Huechuraba"/>
    <s v="SANTA MARIA DE MANQUEHUE - HUECHURABA - VITACURA"/>
    <x v="0"/>
    <m/>
    <n v="1"/>
    <n v="0"/>
  </r>
  <r>
    <s v="DIST"/>
    <s v="1501-Inv. Chamisero Medio "/>
    <s v="REC- Est. CHAMISERO MEDIO"/>
    <s v="Recintos y Servidumbres"/>
    <x v="26"/>
    <n v="0"/>
    <s v="D31"/>
    <s v="GS"/>
    <n v="89"/>
    <n v="2"/>
    <s v="CTLP"/>
    <s v="Inv. Chamisero Medio "/>
    <s v="CIUDAD DE CHICUREO"/>
    <x v="0"/>
    <m/>
    <n v="1"/>
    <n v="0"/>
  </r>
  <r>
    <s v="DIST"/>
    <s v="1501-Inv. Vitacura 6"/>
    <s v="REC- Est. VITACURA 6"/>
    <s v="Recintos y Servidumbres"/>
    <x v="26"/>
    <n v="0"/>
    <s v="D31"/>
    <s v="GS"/>
    <n v="223"/>
    <n v="2"/>
    <s v="CTLP"/>
    <s v="Inv. Vitacura 6"/>
    <s v="SANTA MARIA DE MANQUEHUE - HUECHURABA - VITACURA"/>
    <x v="0"/>
    <m/>
    <n v="1"/>
    <n v="0"/>
  </r>
  <r>
    <s v="DIST"/>
    <s v="1501-R3147"/>
    <s v="REC- Est. EL ALMENDRAL BAJO"/>
    <s v="Recintos y Servidumbres"/>
    <x v="26"/>
    <n v="0"/>
    <s v="D31"/>
    <s v="GS"/>
    <n v="223"/>
    <n v="2"/>
    <s v="CTLP"/>
    <s v="R3147"/>
    <s v="SANTA MARIA DE MANQUEHUE - HUECHURABA - VITACURA"/>
    <x v="0"/>
    <m/>
    <n v="1"/>
    <n v="0"/>
  </r>
  <r>
    <s v="DIST"/>
    <s v="1501-R3149"/>
    <s v="REC- Est. EL ALMENDRAL BAJO"/>
    <s v="Recintos y Servidumbres"/>
    <x v="26"/>
    <n v="0"/>
    <s v="D31"/>
    <s v="GS"/>
    <n v="90"/>
    <n v="2"/>
    <s v="CTLP"/>
    <s v="R3149"/>
    <s v="LOS TRAPENSES"/>
    <x v="0"/>
    <m/>
    <n v="1"/>
    <n v="0"/>
  </r>
  <r>
    <s v="DIST"/>
    <s v="1501-R3155"/>
    <s v="REC- Est. CARBONERA 3"/>
    <s v="Recintos y Servidumbres"/>
    <x v="26"/>
    <n v="0"/>
    <s v="D31"/>
    <s v="GS"/>
    <n v="90"/>
    <n v="2"/>
    <s v="CTLP"/>
    <s v="R3155"/>
    <s v="LOS TRAPENSES"/>
    <x v="0"/>
    <m/>
    <n v="1"/>
    <n v="0"/>
  </r>
  <r>
    <s v="DIST"/>
    <s v="1501-R3157"/>
    <s v="REC- Est. CARBONERA 1"/>
    <s v="Recintos y Servidumbres"/>
    <x v="26"/>
    <n v="0"/>
    <s v="D31"/>
    <s v="GS"/>
    <n v="90"/>
    <n v="2"/>
    <s v="CTLP"/>
    <s v="R3157"/>
    <s v="LOS TRAPENSES"/>
    <x v="0"/>
    <m/>
    <n v="1"/>
    <n v="0"/>
  </r>
  <r>
    <s v="DIST"/>
    <s v="1501-R3158"/>
    <s v="REC- Est. CARBONERA 2"/>
    <s v="Recintos y Servidumbres"/>
    <x v="26"/>
    <n v="0"/>
    <s v="D31"/>
    <s v="GS"/>
    <n v="90"/>
    <n v="2"/>
    <s v="CTLP"/>
    <s v="R3158"/>
    <s v="LOS TRAPENSES"/>
    <x v="0"/>
    <m/>
    <n v="1"/>
    <n v="0"/>
  </r>
  <r>
    <s v="DIST"/>
    <s v="1501-R3161"/>
    <s v="REC- Est. PINOT 1"/>
    <s v="Recintos y Servidumbres"/>
    <x v="26"/>
    <n v="0"/>
    <s v="D31"/>
    <s v="GS"/>
    <n v="223"/>
    <n v="2"/>
    <s v="CTLP"/>
    <s v="R3161"/>
    <s v="SANTA MARIA DE MANQUEHUE - HUECHURABA - VITACURA"/>
    <x v="0"/>
    <m/>
    <n v="1"/>
    <n v="0"/>
  </r>
  <r>
    <s v="DIST"/>
    <s v="1501-R3162"/>
    <s v="REC- Est. CONDOR 1"/>
    <s v="Recintos y Servidumbres"/>
    <x v="26"/>
    <n v="0"/>
    <s v="D31"/>
    <s v="GS"/>
    <n v="223"/>
    <n v="2"/>
    <s v="CTLP"/>
    <s v="R3162"/>
    <s v="SANTA MARIA DE MANQUEHUE - HUECHURABA - VITACURA"/>
    <x v="0"/>
    <m/>
    <n v="1"/>
    <n v="0"/>
  </r>
  <r>
    <s v="DIST"/>
    <s v="1501-R3163"/>
    <s v="REC- Est. CONDOR 2"/>
    <s v="Recintos y Servidumbres"/>
    <x v="26"/>
    <n v="0"/>
    <s v="D31"/>
    <s v="GS"/>
    <n v="223"/>
    <n v="2"/>
    <s v="CTLP"/>
    <s v="R3163"/>
    <s v="SANTA MARIA DE MANQUEHUE - HUECHURABA - VITACURA"/>
    <x v="0"/>
    <m/>
    <n v="1"/>
    <n v="0"/>
  </r>
  <r>
    <s v="DIST"/>
    <s v="1501-R3164"/>
    <s v="REC- Est. AGUA DEL PADRE 1"/>
    <s v="Recintos y Servidumbres"/>
    <x v="26"/>
    <n v="0"/>
    <s v="D31"/>
    <s v="GS"/>
    <n v="223"/>
    <n v="2"/>
    <s v="CTLP"/>
    <s v="R3164"/>
    <s v="SANTA MARIA DE MANQUEHUE - HUECHURABA - VITACURA"/>
    <x v="0"/>
    <m/>
    <n v="1"/>
    <n v="0"/>
  </r>
  <r>
    <s v="DIST"/>
    <s v="1501-R3166"/>
    <s v="REC- Est. PINOT 2"/>
    <s v="Recintos y Servidumbres"/>
    <x v="26"/>
    <n v="0"/>
    <s v="D31"/>
    <s v="GS"/>
    <n v="223"/>
    <n v="2"/>
    <s v="CTLP"/>
    <s v="R3166"/>
    <s v="SANTA MARIA DE MANQUEHUE - HUECHURABA - VITACURA"/>
    <x v="0"/>
    <m/>
    <n v="1"/>
    <n v="0"/>
  </r>
  <r>
    <s v="DIST"/>
    <s v="1501-R3167"/>
    <s v="REC- Est. AGUA DEL PADRE 2"/>
    <s v="Recintos y Servidumbres"/>
    <x v="26"/>
    <n v="0"/>
    <s v="D31"/>
    <s v="GS"/>
    <n v="223"/>
    <n v="2"/>
    <s v="CTLP"/>
    <s v="R3167"/>
    <s v="SANTA MARIA DE MANQUEHUE - HUECHURABA - VITACURA"/>
    <x v="0"/>
    <m/>
    <n v="1"/>
    <n v="0"/>
  </r>
  <r>
    <s v="DIST"/>
    <s v="1501-R3168"/>
    <s v="REC- Est. CONDOR 3"/>
    <s v="Recintos y Servidumbres"/>
    <x v="26"/>
    <n v="0"/>
    <s v="D31"/>
    <s v="GS"/>
    <n v="223"/>
    <n v="2"/>
    <s v="CTLP"/>
    <s v="R3168"/>
    <s v="SANTA MARIA DE MANQUEHUE - HUECHURABA - VITACURA"/>
    <x v="0"/>
    <m/>
    <n v="1"/>
    <n v="0"/>
  </r>
  <r>
    <s v="PROD"/>
    <s v="1501-R3174"/>
    <s v="REC-  ALTO LAMPA POZO 2"/>
    <s v="Recintos y Servidumbres"/>
    <x v="26"/>
    <n v="0"/>
    <s v="P77"/>
    <s v="GS"/>
    <n v="89"/>
    <n v="1"/>
    <s v="CTLP"/>
    <s v="R3174"/>
    <s v="CIUDAD DE CHICUREO"/>
    <x v="0"/>
    <m/>
    <n v="1"/>
    <n v="0"/>
  </r>
  <r>
    <s v="PROD"/>
    <s v="1501-R3175"/>
    <s v="REC-  ALTO LAMPA POZO 1"/>
    <s v="Recintos y Servidumbres"/>
    <x v="26"/>
    <n v="0"/>
    <s v="P77"/>
    <s v="GS"/>
    <n v="89"/>
    <n v="1"/>
    <s v="CTLP"/>
    <s v="R3175"/>
    <s v="CIUDAD DE CHICUREO"/>
    <x v="0"/>
    <m/>
    <n v="1"/>
    <n v="0"/>
  </r>
  <r>
    <s v="DIST"/>
    <s v="1501-Serv_2520"/>
    <s v="REC- Est. ESTANQUE 3-B"/>
    <s v="Recintos y Servidumbres"/>
    <x v="26"/>
    <n v="0"/>
    <s v="D31"/>
    <s v="GS"/>
    <n v="89"/>
    <n v="2"/>
    <s v="CTLP"/>
    <s v="Serv_2520"/>
    <s v="CIUDAD DE CHICUREO"/>
    <x v="0"/>
    <m/>
    <n v="1"/>
    <n v="0"/>
  </r>
  <r>
    <s v="DIST"/>
    <s v="1501-serv_AM_230"/>
    <s v="REC- Est. CHICUREO 2-B"/>
    <s v="Recintos y Servidumbres"/>
    <x v="26"/>
    <n v="0"/>
    <s v="D31"/>
    <s v="GS"/>
    <n v="89"/>
    <n v="2"/>
    <s v="CTLP"/>
    <s v="serv_AM_230"/>
    <s v="CIUDAD DE CHICUREO"/>
    <x v="0"/>
    <m/>
    <n v="1"/>
    <n v="0"/>
  </r>
  <r>
    <s v="DIST"/>
    <s v="1501-serv_AM_232"/>
    <s v="REC- Est. CHAMISERO"/>
    <s v="Recintos y Servidumbres"/>
    <x v="26"/>
    <n v="0"/>
    <s v="D31"/>
    <s v="GS"/>
    <n v="89"/>
    <n v="2"/>
    <s v="CTLP"/>
    <s v="serv_AM_232"/>
    <s v="CIUDAD DE CHICUREO"/>
    <x v="0"/>
    <m/>
    <n v="1"/>
    <n v="0"/>
  </r>
  <r>
    <s v="DIST"/>
    <s v="1501-serv_AM_235"/>
    <s v="REC- Est. CHICUREO 1"/>
    <s v="Recintos y Servidumbres"/>
    <x v="26"/>
    <n v="0"/>
    <s v="D31"/>
    <s v="GS"/>
    <n v="89"/>
    <n v="2"/>
    <s v="CTLP"/>
    <s v="serv_AM_235"/>
    <s v="CIUDAD DE CHICUREO"/>
    <x v="0"/>
    <m/>
    <n v="1"/>
    <n v="0"/>
  </r>
  <r>
    <s v="DIST"/>
    <s v="1501-serv_AM_239"/>
    <s v="REC- Est. CHICUREO 2"/>
    <s v="Recintos y Servidumbres"/>
    <x v="26"/>
    <n v="0"/>
    <s v="D31"/>
    <s v="GS"/>
    <n v="89"/>
    <n v="2"/>
    <s v="CTLP"/>
    <s v="serv_AM_239"/>
    <s v="CIUDAD DE CHICUREO"/>
    <x v="0"/>
    <m/>
    <n v="1"/>
    <n v="0"/>
  </r>
  <r>
    <s v="DIST"/>
    <s v="1501-serv_AM_241"/>
    <s v="REC- Est. EL ALMENDRAL ALTO"/>
    <s v="Recintos y Servidumbres"/>
    <x v="26"/>
    <n v="0"/>
    <s v="D31"/>
    <s v="GS"/>
    <n v="223"/>
    <n v="2"/>
    <s v="CTLP"/>
    <s v="serv_AM_241"/>
    <s v="SANTA MARIA DE MANQUEHUE - HUECHURABA - VITACURA"/>
    <x v="0"/>
    <m/>
    <n v="1"/>
    <n v="0"/>
  </r>
  <r>
    <s v="DIST"/>
    <s v="1501-serv_AM_242"/>
    <s v="REC- Est. LOS BRAVOS"/>
    <s v="Recintos y Servidumbres"/>
    <x v="26"/>
    <n v="0"/>
    <s v="D31"/>
    <s v="GS"/>
    <n v="90"/>
    <n v="2"/>
    <s v="CTLP"/>
    <s v="serv_AM_242"/>
    <s v="LOS TRAPENSES"/>
    <x v="0"/>
    <m/>
    <n v="1"/>
    <n v="0"/>
  </r>
  <r>
    <s v="DIST"/>
    <s v="1501-serv_AM_243"/>
    <s v="REC- Est. VENDIMIA 1"/>
    <s v="Recintos y Servidumbres"/>
    <x v="26"/>
    <n v="0"/>
    <s v="D31"/>
    <s v="GS"/>
    <n v="223"/>
    <n v="2"/>
    <s v="CTLP"/>
    <s v="serv_AM_243"/>
    <s v="SANTA MARIA DE MANQUEHUE - HUECHURABA - VITACURA"/>
    <x v="0"/>
    <m/>
    <n v="1"/>
    <n v="0"/>
  </r>
  <r>
    <s v="DIST"/>
    <s v="1501-serv_AM_250"/>
    <s v="REC- Est. CHAMISERO BASE "/>
    <s v="Recintos y Servidumbres"/>
    <x v="26"/>
    <n v="0"/>
    <s v="D31"/>
    <s v="GS"/>
    <n v="90"/>
    <n v="2"/>
    <s v="CTLP"/>
    <s v="serv_AM_250"/>
    <s v="LOS TRAPENSES"/>
    <x v="0"/>
    <m/>
    <n v="1"/>
    <n v="0"/>
  </r>
  <r>
    <s v="PROD"/>
    <s v="1501-serv_AM_270"/>
    <s v="REC- Est. EL LITRE"/>
    <s v="Recintos y Servidumbres"/>
    <x v="26"/>
    <n v="0"/>
    <s v="P77"/>
    <s v="GS"/>
    <n v="89"/>
    <n v="1"/>
    <s v="CTLP"/>
    <s v="serv_AM_270"/>
    <s v="CIUDAD DE CHICUREO"/>
    <x v="0"/>
    <m/>
    <n v="1"/>
    <n v="0"/>
  </r>
  <r>
    <s v="REC"/>
    <s v="1501-R3201"/>
    <s v="REC- Est. LO PINTO 11"/>
    <s v="Recintos y Servidumbres"/>
    <x v="26"/>
    <n v="0"/>
    <s v="R19"/>
    <s v="GS"/>
    <n v="89"/>
    <n v="3"/>
    <s v="CTLP"/>
    <s v="R3201"/>
    <s v="CIUDAD DE CHICUREO"/>
    <x v="0"/>
    <m/>
    <n v="1"/>
    <n v="0"/>
  </r>
  <r>
    <s v="REC"/>
    <s v="1501-R3146"/>
    <s v="REC- Est. Altos de Lampa"/>
    <s v="Recintos y Servidumbres"/>
    <x v="26"/>
    <n v="0"/>
    <s v="R20"/>
    <s v="GS"/>
    <n v="89"/>
    <n v="3"/>
    <s v="CTLP"/>
    <s v="R3146"/>
    <s v="CIUDAD DE CHICUREO"/>
    <x v="0"/>
    <m/>
    <n v="1"/>
    <n v="0"/>
  </r>
  <r>
    <s v="PROD"/>
    <s v="1501-R3151"/>
    <s v="REC- Est. PLANTA PUNTA DE AGUILA"/>
    <s v="Recintos y Servidumbres"/>
    <x v="26"/>
    <n v="0"/>
    <s v="P79"/>
    <s v="GS"/>
    <n v="90"/>
    <n v="1"/>
    <s v="CTLP"/>
    <s v="R3151"/>
    <s v="LOS TRAPENSES"/>
    <x v="0"/>
    <m/>
    <n v="1"/>
    <n v="0"/>
  </r>
  <r>
    <s v="PROD"/>
    <s v="1501-serv_AM_249"/>
    <s v="REC- Est. PLANTA CHAMISERO"/>
    <s v="Recintos y Servidumbres"/>
    <x v="26"/>
    <n v="0"/>
    <s v="P79"/>
    <s v="GS"/>
    <n v="89"/>
    <n v="1"/>
    <s v="CTLP"/>
    <s v="serv_AM_249"/>
    <s v="CIUDAD DE CHICUREO"/>
    <x v="0"/>
    <m/>
    <n v="1"/>
    <n v="0"/>
  </r>
  <r>
    <s v="PROD"/>
    <s v="1501-R3145"/>
    <s v="REC- Est. PLANTA POZOS LO PINTO"/>
    <s v="Recintos y Servidumbres"/>
    <x v="26"/>
    <n v="0"/>
    <s v="P78"/>
    <s v="GS"/>
    <n v="89"/>
    <n v="1"/>
    <s v="CTLP"/>
    <s v="R3145"/>
    <s v="CIUDAD DE CHICUREO"/>
    <x v="0"/>
    <m/>
    <n v="1"/>
    <n v="0"/>
  </r>
  <r>
    <s v="PROD"/>
    <s v="1501-R3173"/>
    <s v="REC- Est. Alto Lampa"/>
    <s v="Recintos y Servidumbres"/>
    <x v="26"/>
    <n v="0"/>
    <s v="P78"/>
    <s v="GS"/>
    <n v="93"/>
    <n v="1"/>
    <s v="CTLP"/>
    <s v="R3173"/>
    <s v="VALLE GRANDE ETAPA III"/>
    <x v="0"/>
    <m/>
    <n v="1"/>
    <n v="0"/>
  </r>
  <r>
    <s v="DISP"/>
    <n v="5311001"/>
    <s v="VALLE GRANDE  Lampa"/>
    <s v="Plantas Elevadoras de Aguas Servidas"/>
    <x v="16"/>
    <s v="Telemedición"/>
    <s v="T310"/>
    <s v="GS"/>
    <n v="89"/>
    <n v="4"/>
    <s v="CTLP"/>
    <s v="R3146"/>
    <s v="CIUDAD DE CHICUREO"/>
    <x v="0"/>
    <m/>
    <n v="1"/>
    <n v="0"/>
  </r>
  <r>
    <s v="DIST"/>
    <s v="MMD_AM_034"/>
    <s v="Medidor MMD_AM_034 PEAPA CHICUREO MEDIO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PROD"/>
    <s v="MMD_AM_036"/>
    <s v="Medidor MMD_AM_036 PEAPB LAS PATAGUAS"/>
    <s v="Macromedidores"/>
    <x v="27"/>
    <s v="Telemedición"/>
    <s v="P45"/>
    <s v="GS"/>
    <n v="90"/>
    <n v="1"/>
    <s v="CTLP"/>
    <s v="BNUP_AM_014"/>
    <s v="LOS TRAPENSES"/>
    <x v="0"/>
    <m/>
    <n v="1"/>
    <n v="0"/>
  </r>
  <r>
    <s v="PROD"/>
    <s v="MMD_AM_013"/>
    <s v="Medidor MMD_AM_013 PEAPC 3307-CHICUREO 7"/>
    <s v="Macromedidores"/>
    <x v="27"/>
    <s v="MANUAL"/>
    <s v="D25"/>
    <s v="GS"/>
    <n v="89"/>
    <n v="1"/>
    <s v="CTLP"/>
    <s v="BNUP_AM_042"/>
    <s v="CIUDAD DE CHICUREO"/>
    <x v="0"/>
    <m/>
    <n v="1"/>
    <n v="0"/>
  </r>
  <r>
    <s v="PROD"/>
    <s v="MMD_AM_016"/>
    <s v="Medidor MMD_AM_016 PEAPC 3202-LA DEHESA 2"/>
    <s v="Macromedidores"/>
    <x v="27"/>
    <s v="MANUAL"/>
    <s v="D25"/>
    <s v="GS"/>
    <n v="90"/>
    <n v="1"/>
    <s v="CTLP"/>
    <s v="BNUP_AM_015"/>
    <s v="LOS TRAPENSES"/>
    <x v="0"/>
    <m/>
    <n v="1"/>
    <n v="0"/>
  </r>
  <r>
    <s v="PROD"/>
    <s v="MMD_AM_018"/>
    <s v="Medidor MMD_AM_018 PEAPC 3114-SANTA MARIA 14"/>
    <s v="Macromedidores"/>
    <x v="27"/>
    <s v="MANUAL"/>
    <s v="D25"/>
    <s v="GS"/>
    <n v="223"/>
    <n v="1"/>
    <s v="CTLP"/>
    <s v="BNUP_AM_024"/>
    <s v="SANTA MARIA DE MANQUEHUE - HUECHURABA - VITACURA"/>
    <x v="0"/>
    <m/>
    <n v="1"/>
    <n v="0"/>
  </r>
  <r>
    <s v="PROD"/>
    <s v="MMD_AM_020"/>
    <s v="Medidor MMD_AM_020 PEAPC 3121-SANTA MARIA 21"/>
    <s v="Macromedidores"/>
    <x v="27"/>
    <s v="MANUAL"/>
    <s v="D25"/>
    <s v="GS"/>
    <n v="223"/>
    <n v="1"/>
    <s v="CTLP"/>
    <s v="BNUP_AM_028"/>
    <s v="SANTA MARIA DE MANQUEHUE - HUECHURABA - VITACURA"/>
    <x v="0"/>
    <m/>
    <n v="1"/>
    <n v="0"/>
  </r>
  <r>
    <s v="PROD"/>
    <s v="MMD_AM_021"/>
    <s v="Medidor MMD_AM_021 PEAPC 3123-SANTA MARIA 23"/>
    <s v="Macromedidores"/>
    <x v="27"/>
    <s v="MANUAL"/>
    <s v="D25"/>
    <s v="GS"/>
    <n v="223"/>
    <n v="1"/>
    <s v="CTLP"/>
    <s v="BNUP_AM_030"/>
    <s v="SANTA MARIA DE MANQUEHUE - HUECHURABA - VITACURA"/>
    <x v="0"/>
    <m/>
    <n v="1"/>
    <n v="0"/>
  </r>
  <r>
    <s v="PROD"/>
    <s v="MMD_AM_022"/>
    <s v="Medidor MMD_AM_022 PEAPC 3124-SANTA MARIA 24"/>
    <s v="Macromedidores"/>
    <x v="27"/>
    <s v="MANUAL"/>
    <s v="D25"/>
    <s v="GS"/>
    <n v="223"/>
    <n v="1"/>
    <s v="CTLP"/>
    <s v="BNUP_AM_031"/>
    <s v="SANTA MARIA DE MANQUEHUE - HUECHURABA - VITACURA"/>
    <x v="0"/>
    <m/>
    <n v="1"/>
    <n v="0"/>
  </r>
  <r>
    <s v="PROD"/>
    <s v="MMD_AM_019"/>
    <s v="Medidor MMD_AM_019 PEAPC 3116-SANTA MARIA 16"/>
    <s v="Macromedidores"/>
    <x v="27"/>
    <s v="MANUAL"/>
    <s v="D25"/>
    <s v="GS"/>
    <n v="223"/>
    <n v="1"/>
    <s v="CTLP"/>
    <s v="BNUP_AM_025"/>
    <s v="SANTA MARIA DE MANQUEHUE - HUECHURABA - VITACURA"/>
    <x v="0"/>
    <m/>
    <n v="1"/>
    <n v="0"/>
  </r>
  <r>
    <s v="DIST"/>
    <s v="MMD_AM_009"/>
    <s v="Medidor MMD_AM_009 Est.  LOS BRAVOS"/>
    <s v="Macromedidores"/>
    <x v="27"/>
    <s v="MANUAL"/>
    <s v="D25"/>
    <s v="GS"/>
    <n v="90"/>
    <n v="2"/>
    <s v="CTLP"/>
    <s v="serv_AM_242"/>
    <s v="LOS TRAPENSES"/>
    <x v="0"/>
    <m/>
    <n v="1"/>
    <n v="0"/>
  </r>
  <r>
    <s v="DIST"/>
    <s v="MMD_AM_011"/>
    <s v="Medidor MMD_AM_011 Est.  VENDIMIA 1"/>
    <s v="Macromedidores"/>
    <x v="27"/>
    <s v="MANUAL"/>
    <s v="D25"/>
    <s v="GS"/>
    <n v="223"/>
    <n v="2"/>
    <s v="CTLP"/>
    <s v="serv_AM_243"/>
    <s v="SANTA MARIA DE MANQUEHUE - HUECHURABA - VITACURA"/>
    <x v="0"/>
    <m/>
    <n v="1"/>
    <n v="0"/>
  </r>
  <r>
    <s v="DIST"/>
    <s v="MMD_AM_006"/>
    <s v="Medidor MMD_AM_006 Est.  AGUA DEL PADRE 1"/>
    <s v="Macromedidores"/>
    <x v="27"/>
    <s v="MANUAL"/>
    <s v="D25"/>
    <s v="GS"/>
    <n v="223"/>
    <n v="2"/>
    <s v="CTLP"/>
    <s v="R3164"/>
    <s v="SANTA MARIA DE MANQUEHUE - HUECHURABA - VITACURA"/>
    <x v="0"/>
    <m/>
    <n v="1"/>
    <n v="0"/>
  </r>
  <r>
    <s v="DIST"/>
    <s v="MMD_AM_023"/>
    <s v="Medidor MMD_AM_023 Est.  AGUA DEL PADRE 2"/>
    <s v="Macromedidores"/>
    <x v="27"/>
    <s v="MANUAL"/>
    <s v="D25"/>
    <s v="GS"/>
    <n v="223"/>
    <n v="2"/>
    <s v="CTLP"/>
    <s v="R3167"/>
    <s v="SANTA MARIA DE MANQUEHUE - HUECHURABA - VITACURA"/>
    <x v="0"/>
    <m/>
    <n v="1"/>
    <n v="0"/>
  </r>
  <r>
    <s v="DIST"/>
    <s v="MMD_AM_008"/>
    <s v="Medidor MMD_AM_008 Est.  CHICUREO 1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DIST"/>
    <s v="MMD_AM_007"/>
    <s v="Medidor MMD_AM_007 Est.  CHAMISERO"/>
    <s v="Macromedidores"/>
    <x v="27"/>
    <s v="MANUAL"/>
    <s v="D25"/>
    <s v="GS"/>
    <n v="89"/>
    <n v="2"/>
    <s v="CTLP"/>
    <s v="serv_AM_232"/>
    <s v="CIUDAD DE CHICUREO"/>
    <x v="0"/>
    <m/>
    <n v="1"/>
    <n v="0"/>
  </r>
  <r>
    <s v="DIST"/>
    <s v="MMD_AM_010"/>
    <s v="Medidor MMD_AM_010 Est.  MANSO DE VELASCO 2"/>
    <s v="Macromedidores"/>
    <x v="27"/>
    <s v="MANUAL"/>
    <s v="D25"/>
    <s v="GS"/>
    <n v="90"/>
    <n v="2"/>
    <s v="CTLP"/>
    <s v="R3149"/>
    <s v="LOS TRAPENSES"/>
    <x v="0"/>
    <m/>
    <n v="1"/>
    <n v="0"/>
  </r>
  <r>
    <s v="DIST"/>
    <s v="MMD_AM_024"/>
    <s v="Medidor MMD_AM_024 Est.  CARBONERA 2"/>
    <s v="Macromedidores"/>
    <x v="27"/>
    <s v="MANUAL"/>
    <s v="D25"/>
    <s v="GS"/>
    <n v="90"/>
    <n v="2"/>
    <s v="CTLP"/>
    <s v="R3158"/>
    <s v="LOS TRAPENSES"/>
    <x v="0"/>
    <m/>
    <n v="1"/>
    <n v="0"/>
  </r>
  <r>
    <s v="DISP"/>
    <s v="MMD_AM_035"/>
    <s v="Medidor MMD_AM_035 PEAS  VALLE GRANDE  Lampa"/>
    <s v="Macromedidores"/>
    <x v="27"/>
    <s v="Telemedición"/>
    <s v="T303"/>
    <s v="GS"/>
    <n v="89"/>
    <n v="4"/>
    <s v="CTLP"/>
    <s v="R3146"/>
    <s v="CIUDAD DE CHICUREO"/>
    <x v="0"/>
    <m/>
    <n v="1"/>
    <n v="0"/>
  </r>
  <r>
    <s v="PROD"/>
    <s v="MEDC00890"/>
    <s v="Medidor MEDC00890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PROD"/>
    <s v="MMD_AM_038"/>
    <s v="Medidor MMD_AM_038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43"/>
    <s v="Medidor MMD_AM_043 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51"/>
    <s v="Medidor MMD_AM_051 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55"/>
    <s v="Medidor MMD_AM_055 PEAS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01"/>
    <s v="Medidor MMD_AM_001  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DIST"/>
    <s v="MMD_AM_027"/>
    <s v="Medidor MMD_AM_027 PEAPA PUNTA DE AGUILAS 1 ( Manso Velasco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6"/>
    <s v="Medidor MMD_AM_026 PEAPA PUNTA DE AGUILAS 3 (Los Bravos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5"/>
    <s v="Medidor MMD_AM_025 PEAPA PUNTA DE AGUILAS 2 (Carbonera 1 red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ZGEN-R3147"/>
    <s v="Generador EL ALMENDRAL BAJO"/>
    <s v="Generadores"/>
    <x v="28"/>
    <s v="CONTROL AUTOMATICO LOCAL"/>
    <s v="D51"/>
    <s v="GS"/>
    <n v="223"/>
    <n v="2"/>
    <s v="CTLP"/>
    <s v="R3147"/>
    <s v="SANTA MARIA DE MANQUEHUE - HUECHURABA - VITACURA"/>
    <x v="0"/>
    <m/>
    <n v="1"/>
    <n v="0"/>
  </r>
  <r>
    <s v="PROD"/>
    <s v="ZGEN-serv_AM_270"/>
    <s v="Generador LO PINTO 11"/>
    <s v="Generadores"/>
    <x v="28"/>
    <s v="CONTROL AUTOMATICO LOCAL"/>
    <s v="D51"/>
    <s v="GS"/>
    <n v="89"/>
    <n v="1"/>
    <s v="CTLP"/>
    <s v="serv_AM_270"/>
    <s v="CIUDAD DE CHICUREO"/>
    <x v="0"/>
    <m/>
    <n v="1"/>
    <n v="0"/>
  </r>
  <r>
    <s v="PROD"/>
    <s v="ZGEN-BNUP_AM_060"/>
    <s v="Generador 3510-LO PINTO 10"/>
    <s v="Generadores"/>
    <x v="28"/>
    <s v="CONTROL AUTOMATICO LOCAL"/>
    <s v="D51"/>
    <s v="GS"/>
    <n v="89"/>
    <n v="1"/>
    <s v="CTLP"/>
    <s v="BNUP_AM_060"/>
    <s v="CIUDAD DE CHICUREO"/>
    <x v="0"/>
    <m/>
    <n v="1"/>
    <n v="0"/>
  </r>
  <r>
    <s v="DIST"/>
    <s v="ZGEN-R3161"/>
    <s v="Generador PINOT 1"/>
    <s v="Generadores"/>
    <x v="28"/>
    <s v="CONTROL AUTOMATICO LOCAL"/>
    <s v="D51"/>
    <s v="GS"/>
    <n v="223"/>
    <n v="2"/>
    <s v="CTLP"/>
    <s v="R3161"/>
    <s v="SANTA MARIA DE MANQUEHUE - HUECHURABA - VITACURA"/>
    <x v="0"/>
    <m/>
    <n v="1"/>
    <n v="0"/>
  </r>
  <r>
    <s v="DIST"/>
    <s v="ZGEN-Inv. Almendral - Huechuraba"/>
    <s v="Generador ALMENDRAL 3 - HUECHURABA 4"/>
    <s v="Generadores"/>
    <x v="28"/>
    <s v="CONTROL AUTOMATICO LOCAL"/>
    <s v="D51"/>
    <s v="GS"/>
    <n v="223"/>
    <n v="2"/>
    <s v="CTLP"/>
    <s v="Inv. Almendral - Huechuraba"/>
    <s v="SANTA MARIA DE MANQUEHUE - HUECHURABA - VITACURA"/>
    <x v="0"/>
    <m/>
    <n v="1"/>
    <n v="0"/>
  </r>
  <r>
    <s v="REC"/>
    <s v="ZGEN-R3201"/>
    <s v="Generador Altos de Lampa"/>
    <s v="Generadores"/>
    <x v="28"/>
    <s v="CONTROL AUTOMATICO LOCAL"/>
    <s v="R27"/>
    <s v="GS"/>
    <n v="89"/>
    <n v="3"/>
    <s v="CTLP"/>
    <s v="R3201"/>
    <s v="CIUDAD DE CHICUREO"/>
    <x v="0"/>
    <m/>
    <n v="1"/>
    <n v="0"/>
  </r>
  <r>
    <s v="PROD"/>
    <s v="ZGEN-BNUP_AM_049"/>
    <s v="Generador 3212-LA DEHESA 12"/>
    <s v="Generadores"/>
    <x v="28"/>
    <s v="CONTROL AUTOMATICO LOCAL"/>
    <s v="D51"/>
    <s v="GS"/>
    <n v="90"/>
    <n v="1"/>
    <s v="CTLP"/>
    <s v="BNUP_AM_049"/>
    <s v="LOS TRAPENSES"/>
    <x v="0"/>
    <m/>
    <n v="1"/>
    <n v="0"/>
  </r>
  <r>
    <s v="PROD"/>
    <s v="ZGEN-BNUP_AM_022"/>
    <s v="Generador 3112-SANTA MARIA 12"/>
    <s v="Generadores"/>
    <x v="28"/>
    <s v="CONTROL AUTOMATICO LOCAL"/>
    <s v="D51"/>
    <s v="GS"/>
    <n v="223"/>
    <n v="1"/>
    <s v="CTLP"/>
    <s v="BNUP_AM_022"/>
    <s v="SANTA MARIA DE MANQUEHUE - HUECHURABA - VITACURA"/>
    <x v="0"/>
    <m/>
    <n v="1"/>
    <n v="0"/>
  </r>
  <r>
    <s v="PROD"/>
    <s v="ZGEN-R3174"/>
    <s v="Generador ALTO LAMPA POZO 2"/>
    <s v="Generadores"/>
    <x v="28"/>
    <s v="CONTROL AUTOMATICO LOCAL"/>
    <s v="D51"/>
    <s v="GS"/>
    <n v="89"/>
    <n v="1"/>
    <s v="CTLP"/>
    <s v="R3174"/>
    <s v="CIUDAD DE CHICUREO"/>
    <x v="0"/>
    <m/>
    <n v="1"/>
    <n v="0"/>
  </r>
  <r>
    <s v="DIST"/>
    <s v="ZGEN-R3163"/>
    <s v="Generador CONDOR 2"/>
    <s v="Generadores"/>
    <x v="28"/>
    <s v="CONTROL AUTOMATICO LOCAL"/>
    <s v="D51"/>
    <s v="GS"/>
    <n v="223"/>
    <n v="2"/>
    <s v="CTLP"/>
    <s v="R3163"/>
    <s v="SANTA MARIA DE MANQUEHUE - HUECHURABA - VITACURA"/>
    <x v="0"/>
    <m/>
    <n v="1"/>
    <n v="0"/>
  </r>
  <r>
    <s v="PROD"/>
    <s v="ZGEN-R3175"/>
    <s v="Generador ALTO LAMPA POZO 1"/>
    <s v="Generadores"/>
    <x v="28"/>
    <s v="CONTROL AUTOMATICO LOCAL"/>
    <s v="D51"/>
    <s v="GS"/>
    <n v="89"/>
    <n v="1"/>
    <s v="CTLP"/>
    <s v="R3175"/>
    <s v="CIUDAD DE CHICUREO"/>
    <x v="0"/>
    <m/>
    <n v="1"/>
    <n v="0"/>
  </r>
  <r>
    <s v="PROD"/>
    <s v="ZGEN-BNUP_AM_018"/>
    <s v="Generador 3218-LA DEHESA 1A"/>
    <s v="Generadores"/>
    <x v="28"/>
    <s v="CONTROL AUTOMATICO LOCAL"/>
    <s v="D51"/>
    <s v="GS"/>
    <n v="90"/>
    <n v="1"/>
    <s v="CTLP"/>
    <s v="BNUP_AM_018"/>
    <s v="LOS TRAPENSES"/>
    <x v="0"/>
    <m/>
    <n v="1"/>
    <n v="0"/>
  </r>
  <r>
    <s v="PROD"/>
    <s v="ZGEN-BNUP_AM_016"/>
    <s v="Generador 3216-LA DEHESA 16"/>
    <s v="Generadores"/>
    <x v="28"/>
    <s v="CONTROL AUTOMATICO LOCAL"/>
    <s v="D51"/>
    <s v="GS"/>
    <n v="90"/>
    <n v="1"/>
    <s v="CTLP"/>
    <s v="BNUP_AM_016"/>
    <s v="LOS TRAPENSES"/>
    <x v="0"/>
    <m/>
    <n v="1"/>
    <n v="0"/>
  </r>
  <r>
    <s v="PROD"/>
    <s v="ZGEN-BNUP_AM_017"/>
    <s v="Generador 3217-LA DEHESA 17"/>
    <s v="Generadores"/>
    <x v="28"/>
    <s v="CONTROL AUTOMATICO LOCAL"/>
    <s v="D51"/>
    <s v="GS"/>
    <n v="90"/>
    <n v="1"/>
    <s v="CTLP"/>
    <s v="BNUP_AM_017"/>
    <s v="LOS TRAPENSES"/>
    <x v="0"/>
    <m/>
    <n v="1"/>
    <n v="0"/>
  </r>
  <r>
    <s v="DIST"/>
    <s v="GENE00324"/>
    <s v="Generador CARBONERA 2"/>
    <s v="Generadores"/>
    <x v="28"/>
    <s v="CONTROL AUTOMATICO LOCAL"/>
    <s v="D51"/>
    <s v="GS"/>
    <n v="90"/>
    <n v="2"/>
    <s v="CTLP"/>
    <s v="R3158"/>
    <s v="LOS TRAPENSES"/>
    <x v="0"/>
    <m/>
    <n v="1"/>
    <n v="0"/>
  </r>
  <r>
    <s v="DIST"/>
    <s v="ZGEN-R3167"/>
    <s v="Generador AGUA DEL PADRE 2"/>
    <s v="Generadores"/>
    <x v="28"/>
    <s v="CONTROL AUTOMATICO LOCAL"/>
    <s v="D51"/>
    <s v="GS"/>
    <n v="223"/>
    <n v="2"/>
    <s v="CTLP"/>
    <s v="R3167"/>
    <s v="SANTA MARIA DE MANQUEHUE - HUECHURABA - VITACURA"/>
    <x v="0"/>
    <m/>
    <n v="1"/>
    <n v="0"/>
  </r>
  <r>
    <s v="PROD"/>
    <s v="ZGEN-BNUP_AM_048"/>
    <s v="Generador 3211-LA DEHESA 11"/>
    <s v="Generadores"/>
    <x v="28"/>
    <s v="CONTROL AUTOMATICO LOCAL"/>
    <s v="D51"/>
    <s v="GS"/>
    <n v="90"/>
    <n v="1"/>
    <s v="CTLP"/>
    <s v="BNUP_AM_048"/>
    <s v="LOS TRAPENSES"/>
    <x v="0"/>
    <m/>
    <n v="1"/>
    <n v="0"/>
  </r>
  <r>
    <s v="PROD"/>
    <s v="ZGEN-BNUP_AM_051"/>
    <s v="Generador 3215-LA DEHESA 15"/>
    <s v="Generadores"/>
    <x v="28"/>
    <s v="CONTROL AUTOMATICO LOCAL"/>
    <s v="D51"/>
    <s v="GS"/>
    <n v="90"/>
    <n v="1"/>
    <s v="CTLP"/>
    <s v="BNUP_AM_051"/>
    <s v="LOS TRAPENSES"/>
    <x v="0"/>
    <m/>
    <n v="1"/>
    <n v="0"/>
  </r>
  <r>
    <s v="PROD"/>
    <s v="ZGEN-BNUP_AM_050"/>
    <s v="Generador 3213-LA DEHESA 13"/>
    <s v="Generadores"/>
    <x v="28"/>
    <s v="CONTROL AUTOMATICO LOCAL"/>
    <s v="D51"/>
    <s v="GS"/>
    <n v="90"/>
    <n v="1"/>
    <s v="CTLP"/>
    <s v="BNUP_AM_050"/>
    <s v="LOS TRAPENSES"/>
    <x v="0"/>
    <m/>
    <n v="1"/>
    <n v="0"/>
  </r>
  <r>
    <s v="DIST"/>
    <s v="GENE00164"/>
    <s v="Generador AGUA DEL PADRE 1"/>
    <s v="Generadores"/>
    <x v="28"/>
    <s v="CONTROL AUTOMATICO LOCAL"/>
    <s v="D52"/>
    <s v="GS"/>
    <n v="223"/>
    <n v="2"/>
    <s v="CTLP"/>
    <s v="R3164"/>
    <s v="SANTA MARIA DE MANQUEHUE - HUECHURABA - VITACURA"/>
    <x v="0"/>
    <m/>
    <n v="1"/>
    <n v="0"/>
  </r>
  <r>
    <s v="DIST"/>
    <s v="ZGEN-serv_AM_232"/>
    <s v="Generador CHAMISERO"/>
    <s v="Generadores"/>
    <x v="28"/>
    <s v="CONTROL AUTOMATICO LOCAL"/>
    <s v="D52"/>
    <s v="GS"/>
    <n v="89"/>
    <n v="2"/>
    <s v="CTLP"/>
    <s v="serv_AM_232"/>
    <s v="CIUDAD DE CHICUREO"/>
    <x v="0"/>
    <m/>
    <n v="1"/>
    <n v="0"/>
  </r>
  <r>
    <s v="DIST"/>
    <s v="GENE00253"/>
    <s v="Generador CARBONERA 1"/>
    <s v="Generadores"/>
    <x v="28"/>
    <s v="CONTROL AUTOMATICO LOCAL"/>
    <s v="D52"/>
    <s v="GS"/>
    <n v="90"/>
    <n v="2"/>
    <s v="CTLP"/>
    <s v="R3157"/>
    <s v="LOS TRAPENSES"/>
    <x v="0"/>
    <m/>
    <n v="1"/>
    <n v="0"/>
  </r>
  <r>
    <s v="PROD"/>
    <s v="ZGEN-BNUP_AM_015"/>
    <s v="Generador 3202-LA DEHESA 2"/>
    <s v="Generadores"/>
    <x v="28"/>
    <s v="CONTROL AUTOMATICO LOCAL"/>
    <s v="D52"/>
    <s v="GS"/>
    <n v="90"/>
    <n v="1"/>
    <s v="CTLP"/>
    <s v="BNUP_AM_015"/>
    <s v="LOS TRAPENSES"/>
    <x v="0"/>
    <m/>
    <n v="1"/>
    <n v="0"/>
  </r>
  <r>
    <s v="PROD"/>
    <s v="ZGEN-BNUP_AM_024"/>
    <s v="Generador 3114-SANTA MARIA 14"/>
    <s v="Generadores"/>
    <x v="28"/>
    <s v="CONTROL AUTOMATICO LOCAL"/>
    <s v="D52"/>
    <s v="GS"/>
    <n v="223"/>
    <n v="1"/>
    <s v="CTLP"/>
    <s v="BNUP_AM_024"/>
    <s v="SANTA MARIA DE MANQUEHUE - HUECHURABA - VITACURA"/>
    <x v="0"/>
    <m/>
    <n v="1"/>
    <n v="0"/>
  </r>
  <r>
    <s v="DIST"/>
    <s v="ZGEN-serv_AM_230"/>
    <s v="Generador CHICUREO 2-B"/>
    <s v="Generadores"/>
    <x v="28"/>
    <s v="CONTROL AUTOMATICO LOCAL"/>
    <s v="D52"/>
    <s v="GS"/>
    <n v="89"/>
    <n v="2"/>
    <s v="CTLP"/>
    <s v="serv_AM_230"/>
    <s v="CIUDAD DE CHICUREO"/>
    <x v="0"/>
    <m/>
    <n v="1"/>
    <n v="0"/>
  </r>
  <r>
    <s v="PROD"/>
    <s v="ZGEN-BNUP_AM_028"/>
    <s v="Generador 3121-SANTA MARIA 21"/>
    <s v="Generadores"/>
    <x v="28"/>
    <s v="CONTROL AUTOMATICO LOCAL"/>
    <s v="D52"/>
    <s v="GS"/>
    <n v="223"/>
    <n v="1"/>
    <s v="CTLP"/>
    <s v="BNUP_AM_028"/>
    <s v="SANTA MARIA DE MANQUEHUE - HUECHURABA - VITACURA"/>
    <x v="0"/>
    <m/>
    <n v="1"/>
    <n v="0"/>
  </r>
  <r>
    <s v="PROD"/>
    <s v="ZGEN-BNUP_AM_014"/>
    <s v="Generador LAS PATAGUAS"/>
    <s v="Generadores"/>
    <x v="28"/>
    <s v="CONTROL AUTOMATICO LOCAL"/>
    <s v="P42"/>
    <s v="GS"/>
    <n v="90"/>
    <n v="1"/>
    <s v="CTLP"/>
    <s v="BNUP_AM_014"/>
    <s v="LOS TRAPENSES"/>
    <x v="0"/>
    <m/>
    <n v="1"/>
    <n v="0"/>
  </r>
  <r>
    <s v="PROD"/>
    <s v="ZGEN-BNUP_AM_025"/>
    <s v="Generador 3116-SANTA MARIA 16"/>
    <s v="Generadores"/>
    <x v="28"/>
    <s v="CONTROL AUTOMATICO LOCAL"/>
    <s v="D52"/>
    <s v="GS"/>
    <n v="223"/>
    <n v="1"/>
    <s v="CTLP"/>
    <s v="BNUP_AM_025"/>
    <s v="SANTA MARIA DE MANQUEHUE - HUECHURABA - VITACURA"/>
    <x v="0"/>
    <m/>
    <n v="1"/>
    <n v="0"/>
  </r>
  <r>
    <s v="DIST"/>
    <s v="ZGEN-serv_AM_243"/>
    <s v="Generador VENDIMIA 1"/>
    <s v="Generadores"/>
    <x v="28"/>
    <s v="CONTROL AUTOMATICO LOCAL"/>
    <s v="D52"/>
    <s v="GS"/>
    <n v="223"/>
    <n v="2"/>
    <s v="CTLP"/>
    <s v="serv_AM_243"/>
    <s v="SANTA MARIA DE MANQUEHUE - HUECHURABA - VITACURA"/>
    <x v="0"/>
    <m/>
    <n v="1"/>
    <n v="0"/>
  </r>
  <r>
    <s v="PROD"/>
    <s v="ZGEN-BNUP_AM_021"/>
    <s v="Generador 3111-SANTA MARIA 11"/>
    <s v="Generadores"/>
    <x v="28"/>
    <s v="CONTROL AUTOMATICO LOCAL"/>
    <s v="D52"/>
    <s v="GS"/>
    <n v="223"/>
    <n v="1"/>
    <s v="CTLP"/>
    <s v="BNUP_AM_021"/>
    <s v="SANTA MARIA DE MANQUEHUE - HUECHURABA - VITACURA"/>
    <x v="0"/>
    <m/>
    <n v="1"/>
    <n v="0"/>
  </r>
  <r>
    <s v="PROD"/>
    <s v="ZGEN-BNUP_AM_070"/>
    <s v="Generador 3602-Chamisero 9"/>
    <s v="Generadores"/>
    <x v="28"/>
    <s v="CONTROL AUTOMATICO LOCAL"/>
    <s v="D52"/>
    <s v="GS"/>
    <n v="89"/>
    <n v="1"/>
    <s v="CTLP"/>
    <s v="BNUP_AM_070"/>
    <s v="CIUDAD DE CHICUREO"/>
    <x v="0"/>
    <m/>
    <n v="1"/>
    <n v="0"/>
  </r>
  <r>
    <s v="DIST"/>
    <s v="GENE00231"/>
    <s v="Generador MANSO DE VELASCO 1"/>
    <s v="Generadores"/>
    <x v="28"/>
    <s v="CONTROL AUTOMATICO LOCAL"/>
    <s v="D52"/>
    <s v="GS"/>
    <n v="90"/>
    <n v="2"/>
    <s v="CTLP"/>
    <s v="R3149"/>
    <s v="LOS TRAPENSES"/>
    <x v="0"/>
    <m/>
    <n v="1"/>
    <n v="0"/>
  </r>
  <r>
    <s v="PROD"/>
    <s v="ZGEN-BNUP_AM_040"/>
    <s v="Generador 3303-CHICUREO 3"/>
    <s v="Generadores"/>
    <x v="28"/>
    <s v="CONTROL AUTOMATICO LOCAL"/>
    <s v="D52"/>
    <s v="GS"/>
    <n v="89"/>
    <n v="1"/>
    <s v="CTLP"/>
    <s v="BNUP_AM_040"/>
    <s v="CIUDAD DE CHICUREO"/>
    <x v="0"/>
    <m/>
    <n v="1"/>
    <n v="0"/>
  </r>
  <r>
    <s v="PROD"/>
    <s v="ZGEN-BNUP_AM_042"/>
    <s v="Generador 3307-CHICUREO 7"/>
    <s v="Generadores"/>
    <x v="28"/>
    <s v="CONTROL AUTOMATICO LOCAL"/>
    <s v="D52"/>
    <s v="GS"/>
    <n v="89"/>
    <n v="1"/>
    <s v="CTLP"/>
    <s v="BNUP_AM_042"/>
    <s v="CIUDAD DE CHICUREO"/>
    <x v="0"/>
    <m/>
    <n v="1"/>
    <n v="0"/>
  </r>
  <r>
    <s v="PROD"/>
    <s v="ZGEN-BNUP_AM_031"/>
    <s v="Generador 3124-SANTA MARIA 24"/>
    <s v="Generadores"/>
    <x v="28"/>
    <s v="CONTROL AUTOMATICO LOCAL"/>
    <s v="D52"/>
    <s v="GS"/>
    <n v="223"/>
    <n v="1"/>
    <s v="CTLP"/>
    <s v="BNUP_AM_031"/>
    <s v="SANTA MARIA DE MANQUEHUE - HUECHURABA - VITACURA"/>
    <x v="0"/>
    <m/>
    <n v="1"/>
    <n v="0"/>
  </r>
  <r>
    <s v="PROD"/>
    <s v="ZGEN-BNUP_AM_030"/>
    <s v="Generador 3123-SANTA MARIA 23"/>
    <s v="Generadores"/>
    <x v="28"/>
    <s v="CONTROL AUTOMATICO LOCAL"/>
    <s v="D52"/>
    <s v="GS"/>
    <n v="223"/>
    <n v="1"/>
    <s v="CTLP"/>
    <s v="BNUP_AM_030"/>
    <s v="SANTA MARIA DE MANQUEHUE - HUECHURABA - VITACURA"/>
    <x v="0"/>
    <m/>
    <n v="1"/>
    <n v="0"/>
  </r>
  <r>
    <s v="PROD"/>
    <s v="ZGEN-BNUP_AM_045"/>
    <s v="Generador 3311-CHICUREO 11"/>
    <s v="Generadores"/>
    <x v="28"/>
    <s v="CONTROL AUTOMATICO LOCAL"/>
    <s v="D52"/>
    <s v="GS"/>
    <n v="89"/>
    <n v="1"/>
    <s v="CTLP"/>
    <s v="BNUP_AM_045"/>
    <s v="CIUDAD DE CHICUREO"/>
    <x v="0"/>
    <m/>
    <n v="1"/>
    <n v="0"/>
  </r>
  <r>
    <s v="DISP"/>
    <s v="GENE00215"/>
    <s v="Generador VALLE GRANDE  Lampa"/>
    <s v="Generadores"/>
    <x v="28"/>
    <s v="CONTROL AUTOMATICO LOCAL"/>
    <s v="T301"/>
    <s v="GS"/>
    <n v="89"/>
    <n v="4"/>
    <s v="CTLP"/>
    <s v="R3146"/>
    <s v="CIUDAD DE CHICUREO"/>
    <x v="0"/>
    <m/>
    <n v="1"/>
    <n v="0"/>
  </r>
  <r>
    <s v="PROD"/>
    <s v="ZGEN-BNUP_AM_032"/>
    <s v="Generador 3125-SANTA MARIA 25"/>
    <s v="Generadores"/>
    <x v="28"/>
    <s v="CONTROL AUTOMATICO LOCAL"/>
    <s v="D53"/>
    <s v="GS"/>
    <n v="223"/>
    <n v="1"/>
    <s v="CTLP"/>
    <s v="BNUP_AM_032"/>
    <s v="SANTA MARIA DE MANQUEHUE - HUECHURABA - VITACURA"/>
    <x v="0"/>
    <m/>
    <n v="1"/>
    <n v="0"/>
  </r>
  <r>
    <s v="DIST"/>
    <s v="ZGEN-serv_AM_235"/>
    <s v="Generador CHICUREO 1"/>
    <s v="Generadores"/>
    <x v="28"/>
    <s v="CONTROL AUTOMATICO LOCAL"/>
    <s v="D53"/>
    <s v="GS"/>
    <n v="89"/>
    <n v="2"/>
    <s v="CTLP"/>
    <s v="serv_AM_235"/>
    <s v="CIUDAD DE CHICUREO"/>
    <x v="0"/>
    <m/>
    <n v="1"/>
    <n v="0"/>
  </r>
  <r>
    <s v="PROD"/>
    <s v="GENE00211"/>
    <s v="Generador PLANTA PUNTA DE AGUILA"/>
    <s v="Generadores"/>
    <x v="28"/>
    <s v="CONTROL AUTOMATICO LOCAL"/>
    <s v="P43"/>
    <s v="GS"/>
    <n v="90"/>
    <n v="1"/>
    <s v="CTLP"/>
    <s v="R3151"/>
    <s v="LOS TRAPENSES"/>
    <x v="0"/>
    <m/>
    <n v="1"/>
    <n v="0"/>
  </r>
  <r>
    <s v="PROD"/>
    <s v="ZGEN-serv_AM_249"/>
    <s v="Generador PLANTA CHAMISERO"/>
    <s v="Generadores"/>
    <x v="28"/>
    <s v="CONTROL AUTOMATICO LOCAL"/>
    <s v="P43"/>
    <s v="GS"/>
    <n v="89"/>
    <n v="1"/>
    <s v="CTLP"/>
    <s v="serv_AM_249"/>
    <s v="CIUDAD DE CHICUREO"/>
    <x v="0"/>
    <m/>
    <n v="1"/>
    <n v="0"/>
  </r>
  <r>
    <s v="PROD"/>
    <s v="ZGEN-R3145"/>
    <s v="Generador PLANTA POZOS LO PINTO"/>
    <s v="Generadores"/>
    <x v="28"/>
    <s v="CONTROL AUTOMATICO LOCAL"/>
    <s v="P41"/>
    <s v="GS"/>
    <n v="89"/>
    <n v="1"/>
    <s v="CTLP"/>
    <s v="R3145"/>
    <s v="CIUDAD DE CHICUREO"/>
    <x v="0"/>
    <m/>
    <n v="1"/>
    <n v="0"/>
  </r>
  <r>
    <s v="PROD"/>
    <s v="ZGEN-R3173"/>
    <s v="Generador Alto Lampa"/>
    <s v="Generadores"/>
    <x v="28"/>
    <s v="CONTROL AUTOMATICO LOCAL"/>
    <s v="P42"/>
    <s v="GS"/>
    <n v="93"/>
    <n v="1"/>
    <s v="CTLP"/>
    <s v="R3173"/>
    <s v="VALLE GRANDE ETAPA III"/>
    <x v="0"/>
    <m/>
    <n v="1"/>
    <n v="0"/>
  </r>
  <r>
    <s v="PROD"/>
    <s v="ESTH00236"/>
    <s v="SGLPA PEAPB LAS PATAGUAS"/>
    <s v="Sistema Anti Golpe de Ariete"/>
    <x v="29"/>
    <s v="Telemedición"/>
    <s v="P154"/>
    <s v="GS"/>
    <n v="90"/>
    <n v="1"/>
    <s v="CTLP"/>
    <s v="BNUP_AM_014"/>
    <s v="LOS TRAPENSES"/>
    <x v="0"/>
    <m/>
    <n v="1"/>
    <n v="0"/>
  </r>
  <r>
    <s v="PROD"/>
    <s v="ESTH00243"/>
    <s v="SGLPA PEAPC 3510-LO PINTO 10"/>
    <s v="Sistema Anti Golpe de Ariete"/>
    <x v="29"/>
    <s v="Telemedición"/>
    <s v="D88"/>
    <s v="GS"/>
    <n v="89"/>
    <n v="1"/>
    <s v="CTLP"/>
    <s v="BNUP_AM_060"/>
    <s v="CIUDAD DE CHICUREO"/>
    <x v="0"/>
    <m/>
    <n v="1"/>
    <n v="0"/>
  </r>
  <r>
    <s v="DIST"/>
    <s v="ESTH00062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63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91"/>
    <s v="SGLPA PEAPA PUNTA DE AGUILAS 3 (Los Bravos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1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2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64"/>
    <s v="SGLPA PEAPA EL CONDOR 2"/>
    <s v="Sistema Anti Golpe de Ariete"/>
    <x v="29"/>
    <s v="Telemedición"/>
    <s v="D88"/>
    <s v="GS"/>
    <n v="223"/>
    <n v="2"/>
    <s v="CTLP"/>
    <s v="R3163"/>
    <s v="SANTA MARIA DE MANQUEHUE - HUECHURABA - VITACURA"/>
    <x v="0"/>
    <m/>
    <n v="1"/>
    <n v="0"/>
  </r>
  <r>
    <s v="DIST"/>
    <s v="ESTH00065"/>
    <s v="SGLPA PEAPA AGUA DEL PADRE 2"/>
    <s v="Sistema Anti Golpe de Ariete"/>
    <x v="29"/>
    <s v="Telemedición"/>
    <s v="D88"/>
    <s v="GS"/>
    <n v="223"/>
    <n v="2"/>
    <s v="CTLP"/>
    <s v="R3167"/>
    <s v="SANTA MARIA DE MANQUEHUE - HUECHURABA - VITACURA"/>
    <x v="0"/>
    <m/>
    <n v="1"/>
    <n v="0"/>
  </r>
  <r>
    <s v="PROD"/>
    <s v="ESTH00207"/>
    <s v="SGLPA PEAPC ALTO LAMPA POZO 2"/>
    <s v="Sistema Anti Golpe de Ariete"/>
    <x v="29"/>
    <s v="Telemedición"/>
    <s v="D88"/>
    <s v="GS"/>
    <n v="89"/>
    <n v="1"/>
    <s v="CTLP"/>
    <s v="R3174"/>
    <s v="CIUDAD DE CHICUREO"/>
    <x v="0"/>
    <m/>
    <n v="1"/>
    <n v="0"/>
  </r>
  <r>
    <s v="PROD"/>
    <s v="ESTH00206"/>
    <s v="SGLPA PEAPC ALTO LAMPA POZO 1"/>
    <s v="Sistema Anti Golpe de Ariete"/>
    <x v="29"/>
    <s v="Telemedición"/>
    <s v="D88"/>
    <s v="GS"/>
    <n v="89"/>
    <n v="1"/>
    <s v="CTLP"/>
    <s v="R3175"/>
    <s v="CIUDAD DE CHICUREO"/>
    <x v="0"/>
    <m/>
    <n v="1"/>
    <n v="0"/>
  </r>
  <r>
    <s v="DIST"/>
    <s v="SAGA005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DIST"/>
    <s v="ESTH00061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REC"/>
    <s v="ESTH00211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REC"/>
    <s v="ESTH00212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PROD"/>
    <m/>
    <m/>
    <s v="CCO-P"/>
    <x v="30"/>
    <s v="MANUAL"/>
    <s v="P107"/>
    <s v="GS"/>
    <n v="89"/>
    <n v="1"/>
    <s v="CTLP"/>
    <s v="203-076121116-REC"/>
    <s v="CIUDAD DE CHICUREO"/>
    <x v="0"/>
    <m/>
    <n v="1"/>
    <n v="0"/>
  </r>
  <r>
    <s v="DIST"/>
    <m/>
    <m/>
    <s v="CCO-DyR"/>
    <x v="31"/>
    <s v="MANUAL"/>
    <s v="D50"/>
    <s v="GS"/>
    <n v="89"/>
    <n v="2"/>
    <s v="CTLP"/>
    <s v="203-076121116-REC"/>
    <s v="CIUDAD DE CHICUREO"/>
    <x v="0"/>
    <m/>
    <n v="1"/>
    <n v="0"/>
  </r>
  <r>
    <s v="REC"/>
    <m/>
    <m/>
    <s v="CCO-DyR"/>
    <x v="31"/>
    <s v="MANUAL"/>
    <s v="R35"/>
    <s v="GS"/>
    <n v="89"/>
    <n v="3"/>
    <s v="CTLP"/>
    <s v="203-076121116-REC"/>
    <s v="CIUDAD DE CHICUREO"/>
    <x v="0"/>
    <m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6">
  <r>
    <s v="DIST"/>
    <s v="ZAR10100101"/>
    <s v="D=Arranques13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24339"/>
    <m/>
    <n v="201"/>
    <n v="201"/>
  </r>
  <r>
    <s v="DIST"/>
    <s v="ZAR10100102"/>
    <s v="D=Arranques15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71"/>
    <m/>
    <m/>
    <m/>
  </r>
  <r>
    <s v="DIST"/>
    <s v="ZAR10100103"/>
    <s v="D=Arranques19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247"/>
    <m/>
    <m/>
    <m/>
  </r>
  <r>
    <s v="DIST"/>
    <s v="ZAR10100104"/>
    <s v="D=Arranques20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350"/>
    <m/>
    <m/>
    <m/>
  </r>
  <r>
    <s v="DIST"/>
    <s v="ZAR10100105"/>
    <s v="D=Arranques25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425"/>
    <m/>
    <m/>
    <m/>
  </r>
  <r>
    <s v="DIST"/>
    <s v="ZAR10100106"/>
    <s v="D=Arranques32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890"/>
    <m/>
    <m/>
    <m/>
  </r>
  <r>
    <s v="DIST"/>
    <s v="ZAR10100107"/>
    <s v="D= Arranques 38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68"/>
    <m/>
    <m/>
    <m/>
  </r>
  <r>
    <s v="DIST"/>
    <s v="ZAR10100108"/>
    <s v="D= Arranques 40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7"/>
    <m/>
    <m/>
    <m/>
  </r>
  <r>
    <s v="DIST"/>
    <s v="ZAR10100109"/>
    <s v="D= Arranques 5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4"/>
    <m/>
    <m/>
    <m/>
  </r>
  <r>
    <s v="DIST"/>
    <s v="ZAR10100110"/>
    <s v="D= Arranques 75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4"/>
    <m/>
    <m/>
    <m/>
  </r>
  <r>
    <s v="DIST"/>
    <s v="ZAR10100111"/>
    <s v="D= Arranques 8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0"/>
    <m/>
    <m/>
    <m/>
  </r>
  <r>
    <s v="DIST"/>
    <s v="ZAR10100112"/>
    <s v="D= Arranques 10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"/>
    <m/>
    <m/>
    <m/>
  </r>
  <r>
    <s v="DIST"/>
    <s v="ZAR10100113"/>
    <s v="D= Arranques 11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"/>
    <m/>
    <m/>
    <m/>
  </r>
  <r>
    <s v="DIST"/>
    <s v="ZAR10100114"/>
    <s v="D= Arranques 13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809"/>
    <m/>
    <m/>
    <m/>
  </r>
  <r>
    <s v="DIST"/>
    <s v="ZAR10100115"/>
    <s v="D= Arranques 19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556"/>
    <m/>
    <m/>
    <m/>
  </r>
  <r>
    <s v="DIST"/>
    <s v="ZAR10100116"/>
    <s v="D= Arranques 20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5"/>
    <m/>
    <m/>
    <m/>
  </r>
  <r>
    <s v="DIST"/>
    <s v="ZAR10100117"/>
    <s v="D= Arranques 25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155"/>
    <m/>
    <m/>
    <m/>
  </r>
  <r>
    <s v="DIST"/>
    <s v="ZAR10100118"/>
    <s v="D= Arranques 38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62"/>
    <m/>
    <m/>
    <m/>
  </r>
  <r>
    <s v="DIST"/>
    <s v="ZAR10100119"/>
    <s v="D= Arranques 50 CALERA DE TANGO"/>
    <s v="Arranques"/>
    <x v="0"/>
    <n v="0"/>
    <s v="D3"/>
    <s v="LOC"/>
    <n v="11"/>
    <n v="2"/>
    <s v="CTLP"/>
    <n v="0"/>
    <s v="TALAGANTE - PADRE HURTADO - PEÑAFLOR - MALLOCO - CALERA DE TANGO"/>
    <x v="0"/>
    <m/>
    <n v="15"/>
    <m/>
    <m/>
    <m/>
  </r>
  <r>
    <s v="DIST"/>
    <s v="ZAR10100120"/>
    <s v="D= Arranques 13 CURACAVI"/>
    <s v="Arranques"/>
    <x v="0"/>
    <n v="0"/>
    <s v="D1"/>
    <s v="LOC"/>
    <n v="2"/>
    <n v="2"/>
    <s v="CTLP"/>
    <n v="0"/>
    <s v="CURACAVI"/>
    <x v="0"/>
    <m/>
    <n v="4535"/>
    <m/>
    <m/>
    <m/>
  </r>
  <r>
    <s v="DIST"/>
    <s v="ZAR10100121"/>
    <s v="D= Arranques 15 CURACAVI"/>
    <s v="Arranques"/>
    <x v="0"/>
    <n v="0"/>
    <s v="D1"/>
    <s v="LOC"/>
    <n v="2"/>
    <n v="2"/>
    <s v="CTLP"/>
    <n v="0"/>
    <s v="CURACAVI"/>
    <x v="0"/>
    <m/>
    <n v="208"/>
    <m/>
    <m/>
    <m/>
  </r>
  <r>
    <s v="DIST"/>
    <s v="ZAR10100122"/>
    <s v="D= Arranques 19 CURACAVI"/>
    <s v="Arranques"/>
    <x v="0"/>
    <n v="0"/>
    <s v="D1"/>
    <s v="LOC"/>
    <n v="2"/>
    <n v="2"/>
    <s v="CTLP"/>
    <n v="0"/>
    <s v="CURACAVI"/>
    <x v="0"/>
    <m/>
    <n v="453"/>
    <m/>
    <m/>
    <m/>
  </r>
  <r>
    <s v="DIST"/>
    <s v="ZAR10100123"/>
    <s v="D= Arranques 20 CURACAVI"/>
    <s v="Arranques"/>
    <x v="0"/>
    <n v="0"/>
    <s v="D1"/>
    <s v="LOC"/>
    <n v="2"/>
    <n v="2"/>
    <s v="CTLP"/>
    <n v="0"/>
    <s v="CURACAVI"/>
    <x v="0"/>
    <m/>
    <n v="2"/>
    <m/>
    <m/>
    <m/>
  </r>
  <r>
    <s v="DIST"/>
    <s v="ZAR10100124"/>
    <s v="D= Arranques 25 CURACAVI"/>
    <s v="Arranques"/>
    <x v="0"/>
    <n v="0"/>
    <s v="D2"/>
    <s v="LOC"/>
    <n v="2"/>
    <n v="2"/>
    <s v="CTLP"/>
    <n v="0"/>
    <s v="CURACAVI"/>
    <x v="0"/>
    <m/>
    <n v="180"/>
    <m/>
    <m/>
    <m/>
  </r>
  <r>
    <s v="DIST"/>
    <s v="ZAR10100125"/>
    <s v="D= Arranques 32 CURACAVI"/>
    <s v="Arranques"/>
    <x v="0"/>
    <n v="0"/>
    <s v="D2"/>
    <s v="LOC"/>
    <n v="2"/>
    <n v="2"/>
    <s v="CTLP"/>
    <n v="0"/>
    <s v="CURACAVI"/>
    <x v="0"/>
    <m/>
    <n v="214"/>
    <m/>
    <m/>
    <m/>
  </r>
  <r>
    <s v="DIST"/>
    <s v="ZAR10100126"/>
    <s v="D= Arranques 38 CURACAVI"/>
    <s v="Arranques"/>
    <x v="0"/>
    <n v="0"/>
    <s v="D2"/>
    <s v="LOC"/>
    <n v="2"/>
    <n v="2"/>
    <s v="CTLP"/>
    <n v="0"/>
    <s v="CURACAVI"/>
    <x v="0"/>
    <m/>
    <n v="17"/>
    <m/>
    <m/>
    <m/>
  </r>
  <r>
    <s v="DIST"/>
    <s v="ZAR10100127"/>
    <s v="D= Arranques 40 CURACAVI"/>
    <s v="Arranques"/>
    <x v="0"/>
    <n v="0"/>
    <s v="D2"/>
    <s v="LOC"/>
    <n v="2"/>
    <n v="2"/>
    <s v="CTLP"/>
    <n v="0"/>
    <s v="CURACAVI"/>
    <x v="0"/>
    <m/>
    <n v="2"/>
    <m/>
    <m/>
    <m/>
  </r>
  <r>
    <s v="DIST"/>
    <s v="ZAR10100128"/>
    <s v="D= Arranques 50 CURACAVI"/>
    <s v="Arranques"/>
    <x v="0"/>
    <n v="0"/>
    <s v="D3"/>
    <s v="LOC"/>
    <n v="2"/>
    <n v="2"/>
    <s v="CTLP"/>
    <n v="0"/>
    <s v="CURACAVI"/>
    <x v="0"/>
    <m/>
    <n v="14"/>
    <m/>
    <m/>
    <m/>
  </r>
  <r>
    <s v="DIST"/>
    <s v="ZAR10100129"/>
    <s v="D= Arranques 13 EL MONTE - EL PAICO"/>
    <s v="Arranques"/>
    <x v="0"/>
    <n v="0"/>
    <s v="D1"/>
    <s v="LOC"/>
    <n v="4"/>
    <n v="2"/>
    <s v="CTLP"/>
    <n v="0"/>
    <s v="EL MONTE - EL PAICO"/>
    <x v="0"/>
    <m/>
    <n v="5279"/>
    <m/>
    <m/>
    <m/>
  </r>
  <r>
    <s v="DIST"/>
    <s v="ZAR10100130"/>
    <s v="D= Arranques 15 EL MONTE - EL PAICO"/>
    <s v="Arranques"/>
    <x v="0"/>
    <n v="0"/>
    <s v="D1"/>
    <s v="LOC"/>
    <n v="4"/>
    <n v="2"/>
    <s v="CTLP"/>
    <n v="0"/>
    <s v="EL MONTE - EL PAICO"/>
    <x v="0"/>
    <m/>
    <n v="315"/>
    <m/>
    <m/>
    <m/>
  </r>
  <r>
    <s v="DIST"/>
    <s v="ZAR10100131"/>
    <s v="D= Arranques 19 EL MONTE - EL PAICO"/>
    <s v="Arranques"/>
    <x v="0"/>
    <n v="0"/>
    <s v="D1"/>
    <s v="LOC"/>
    <n v="4"/>
    <n v="2"/>
    <s v="CTLP"/>
    <n v="0"/>
    <s v="EL MONTE - EL PAICO"/>
    <x v="0"/>
    <m/>
    <n v="1509"/>
    <m/>
    <m/>
    <m/>
  </r>
  <r>
    <s v="DIST"/>
    <s v="ZAR10100132"/>
    <s v="D= Arranques 20 EL MONTE - EL PAICO"/>
    <s v="Arranques"/>
    <x v="0"/>
    <n v="0"/>
    <s v="D1"/>
    <s v="LOC"/>
    <n v="4"/>
    <n v="2"/>
    <s v="CTLP"/>
    <n v="0"/>
    <s v="EL MONTE - EL PAICO"/>
    <x v="0"/>
    <m/>
    <n v="28"/>
    <m/>
    <m/>
    <m/>
  </r>
  <r>
    <s v="DIST"/>
    <s v="ZAR10100133"/>
    <s v="D= Arranques 25 EL MONTE - EL PAICO"/>
    <s v="Arranques"/>
    <x v="0"/>
    <n v="0"/>
    <s v="D2"/>
    <s v="LOC"/>
    <n v="4"/>
    <n v="2"/>
    <s v="CTLP"/>
    <n v="0"/>
    <s v="EL MONTE - EL PAICO"/>
    <x v="0"/>
    <m/>
    <n v="2042"/>
    <m/>
    <m/>
    <m/>
  </r>
  <r>
    <s v="DIST"/>
    <s v="ZAR10100134"/>
    <s v="D= Arranques 32 EL MONTE - EL PAICO"/>
    <s v="Arranques"/>
    <x v="0"/>
    <n v="0"/>
    <s v="D2"/>
    <s v="LOC"/>
    <n v="4"/>
    <n v="2"/>
    <s v="CTLP"/>
    <n v="0"/>
    <s v="EL MONTE - EL PAICO"/>
    <x v="0"/>
    <m/>
    <n v="639"/>
    <m/>
    <m/>
    <m/>
  </r>
  <r>
    <s v="DIST"/>
    <s v="ZAR10100135"/>
    <s v="D= Arranques 38 EL MONTE - EL PAICO"/>
    <s v="Arranques"/>
    <x v="0"/>
    <n v="0"/>
    <s v="D2"/>
    <s v="LOC"/>
    <n v="4"/>
    <n v="2"/>
    <s v="CTLP"/>
    <n v="0"/>
    <s v="EL MONTE - EL PAICO"/>
    <x v="0"/>
    <m/>
    <n v="36"/>
    <m/>
    <m/>
    <m/>
  </r>
  <r>
    <s v="DIST"/>
    <s v="ZAR10100136"/>
    <s v="D= Arranques 40 EL MONTE - EL PAICO"/>
    <s v="Arranques"/>
    <x v="0"/>
    <n v="0"/>
    <s v="D2"/>
    <s v="LOC"/>
    <n v="4"/>
    <n v="2"/>
    <s v="CTLP"/>
    <n v="0"/>
    <s v="EL MONTE - EL PAICO"/>
    <x v="0"/>
    <m/>
    <n v="7"/>
    <m/>
    <m/>
    <m/>
  </r>
  <r>
    <s v="DIST"/>
    <s v="ZAR10100137"/>
    <s v="D= Arranques 50 EL MONTE - EL PAICO"/>
    <s v="Arranques"/>
    <x v="0"/>
    <n v="0"/>
    <s v="D3"/>
    <s v="LOC"/>
    <n v="4"/>
    <n v="2"/>
    <s v="CTLP"/>
    <n v="0"/>
    <s v="EL MONTE - EL PAICO"/>
    <x v="0"/>
    <m/>
    <n v="10"/>
    <m/>
    <m/>
    <m/>
  </r>
  <r>
    <s v="DIST"/>
    <s v="ZAR10100138"/>
    <s v="D= Arranques 80 EL MONTE - EL PAICO"/>
    <s v="Arranques"/>
    <x v="0"/>
    <n v="0"/>
    <s v="D3"/>
    <s v="LOC"/>
    <n v="4"/>
    <n v="2"/>
    <s v="CTLP"/>
    <n v="0"/>
    <s v="EL MONTE - EL PAICO"/>
    <x v="0"/>
    <m/>
    <n v="2"/>
    <m/>
    <m/>
    <m/>
  </r>
  <r>
    <s v="DIST"/>
    <s v="ZAR10100139"/>
    <s v="D= Arranques 100 EL MONTE - EL PAICO"/>
    <s v="Arranques"/>
    <x v="0"/>
    <n v="0"/>
    <s v="D3"/>
    <s v="LOC"/>
    <n v="4"/>
    <n v="2"/>
    <s v="CTLP"/>
    <n v="0"/>
    <s v="EL MONTE - EL PAICO"/>
    <x v="0"/>
    <m/>
    <n v="1"/>
    <m/>
    <m/>
    <m/>
  </r>
  <r>
    <s v="DIST"/>
    <s v="ZAR10100140"/>
    <s v="D= Arranques 13 GRAN SANTIAGO"/>
    <s v="Arranques"/>
    <x v="0"/>
    <n v="0"/>
    <s v="D1"/>
    <s v="GS"/>
    <n v="5"/>
    <n v="2"/>
    <s v="CTLP"/>
    <n v="0"/>
    <s v="GRAN SANTIAGO"/>
    <x v="0"/>
    <m/>
    <n v="963782"/>
    <m/>
    <m/>
    <m/>
  </r>
  <r>
    <s v="DIST"/>
    <s v="ZAR10100141"/>
    <s v="D= Arranques 14 GRAN SANTIAGO"/>
    <s v="Arranques"/>
    <x v="0"/>
    <n v="0"/>
    <s v="D1"/>
    <s v="GS"/>
    <n v="5"/>
    <n v="2"/>
    <s v="CTLP"/>
    <n v="0"/>
    <s v="GRAN SANTIAGO"/>
    <x v="0"/>
    <m/>
    <n v="14"/>
    <m/>
    <m/>
    <m/>
  </r>
  <r>
    <s v="DIST"/>
    <s v="ZAR10100142"/>
    <s v="D= Arranques 15 GRAN SANTIAGO"/>
    <s v="Arranques"/>
    <x v="0"/>
    <n v="0"/>
    <s v="D1"/>
    <s v="GS"/>
    <n v="5"/>
    <n v="2"/>
    <s v="CTLP"/>
    <n v="0"/>
    <s v="GRAN SANTIAGO"/>
    <x v="0"/>
    <m/>
    <n v="2741"/>
    <m/>
    <m/>
    <m/>
  </r>
  <r>
    <s v="DIST"/>
    <s v="ZAR10100143"/>
    <s v="D= Arranques 19 GRAN SANTIAGO"/>
    <s v="Arranques"/>
    <x v="0"/>
    <n v="0"/>
    <s v="D1"/>
    <s v="GS"/>
    <n v="5"/>
    <n v="2"/>
    <s v="CTLP"/>
    <n v="0"/>
    <s v="GRAN SANTIAGO"/>
    <x v="0"/>
    <m/>
    <n v="100930"/>
    <m/>
    <m/>
    <m/>
  </r>
  <r>
    <s v="DIST"/>
    <s v="ZAR10100144"/>
    <s v="D= Arranques 20 GRAN SANTIAGO"/>
    <s v="Arranques"/>
    <x v="0"/>
    <n v="0"/>
    <s v="D1"/>
    <s v="GS"/>
    <n v="5"/>
    <n v="2"/>
    <s v="CTLP"/>
    <n v="0"/>
    <s v="GRAN SANTIAGO"/>
    <x v="0"/>
    <m/>
    <n v="2318"/>
    <m/>
    <m/>
    <m/>
  </r>
  <r>
    <s v="DIST"/>
    <s v="ZAR10100145"/>
    <s v="D= Arranques 25 GRAN SANTIAGO"/>
    <s v="Arranques"/>
    <x v="0"/>
    <n v="0"/>
    <s v="D2"/>
    <s v="GS"/>
    <n v="5"/>
    <n v="2"/>
    <s v="CTLP"/>
    <n v="0"/>
    <s v="GRAN SANTIAGO"/>
    <x v="0"/>
    <m/>
    <n v="31341"/>
    <m/>
    <m/>
    <m/>
  </r>
  <r>
    <s v="DIST"/>
    <s v="ZAR10100146"/>
    <s v="D= Arranques 32 GRAN SANTIAGO"/>
    <s v="Arranques"/>
    <x v="0"/>
    <n v="0"/>
    <s v="D2"/>
    <s v="GS"/>
    <n v="5"/>
    <n v="2"/>
    <s v="CTLP"/>
    <n v="0"/>
    <s v="GRAN SANTIAGO"/>
    <x v="0"/>
    <m/>
    <n v="1382"/>
    <m/>
    <m/>
    <m/>
  </r>
  <r>
    <s v="DIST"/>
    <s v="ZAR10100147"/>
    <s v="D= Arranques 36 GRAN SANTIAGO"/>
    <s v="Arranques"/>
    <x v="0"/>
    <n v="0"/>
    <s v="D2"/>
    <s v="GS"/>
    <n v="5"/>
    <n v="2"/>
    <s v="CTLP"/>
    <n v="0"/>
    <s v="GRAN SANTIAGO"/>
    <x v="0"/>
    <m/>
    <n v="37"/>
    <m/>
    <m/>
    <m/>
  </r>
  <r>
    <s v="DIST"/>
    <s v="ZAR10100148"/>
    <s v="D= Arranques 38 GRAN SANTIAGO"/>
    <s v="Arranques"/>
    <x v="0"/>
    <n v="0"/>
    <s v="D2"/>
    <s v="GS"/>
    <n v="5"/>
    <n v="2"/>
    <s v="CTLP"/>
    <n v="0"/>
    <s v="GRAN SANTIAGO"/>
    <x v="0"/>
    <m/>
    <n v="10052"/>
    <m/>
    <m/>
    <m/>
  </r>
  <r>
    <s v="DIST"/>
    <s v="ZAR10100149"/>
    <s v="D= Arranques 40 GRAN SANTIAGO"/>
    <s v="Arranques"/>
    <x v="0"/>
    <n v="0"/>
    <s v="D2"/>
    <s v="GS"/>
    <n v="5"/>
    <n v="2"/>
    <s v="CTLP"/>
    <n v="0"/>
    <s v="GRAN SANTIAGO"/>
    <x v="0"/>
    <m/>
    <n v="38"/>
    <m/>
    <m/>
    <m/>
  </r>
  <r>
    <s v="DIST"/>
    <s v="ZAR10100150"/>
    <s v="D= Arranques 50 GRAN SANTIAGO"/>
    <s v="Arranques"/>
    <x v="0"/>
    <n v="0"/>
    <s v="D3"/>
    <s v="GS"/>
    <n v="5"/>
    <n v="2"/>
    <s v="CTLP"/>
    <n v="0"/>
    <s v="GRAN SANTIAGO"/>
    <x v="0"/>
    <m/>
    <n v="7799"/>
    <m/>
    <m/>
    <m/>
  </r>
  <r>
    <s v="DIST"/>
    <s v="ZAR10100151"/>
    <s v="D= Arranques 63 GRAN SANTIAGO"/>
    <s v="Arranques"/>
    <x v="0"/>
    <n v="0"/>
    <s v="D3"/>
    <s v="GS"/>
    <n v="5"/>
    <n v="2"/>
    <s v="CTLP"/>
    <n v="0"/>
    <s v="GRAN SANTIAGO"/>
    <x v="0"/>
    <m/>
    <n v="15"/>
    <m/>
    <m/>
    <m/>
  </r>
  <r>
    <s v="DIST"/>
    <s v="ZAR10100152"/>
    <s v="D= Arranques 75 GRAN SANTIAGO"/>
    <s v="Arranques"/>
    <x v="0"/>
    <n v="0"/>
    <s v="D3"/>
    <s v="GS"/>
    <n v="5"/>
    <n v="2"/>
    <s v="CTLP"/>
    <n v="0"/>
    <s v="GRAN SANTIAGO"/>
    <x v="0"/>
    <m/>
    <n v="83"/>
    <m/>
    <m/>
    <m/>
  </r>
  <r>
    <s v="DIST"/>
    <s v="ZAR10100153"/>
    <s v="D= Arranques 80 GRAN SANTIAGO"/>
    <s v="Arranques"/>
    <x v="0"/>
    <n v="0"/>
    <s v="D3"/>
    <s v="GS"/>
    <n v="5"/>
    <n v="2"/>
    <s v="CTLP"/>
    <n v="0"/>
    <s v="GRAN SANTIAGO"/>
    <x v="0"/>
    <m/>
    <n v="1350"/>
    <m/>
    <m/>
    <m/>
  </r>
  <r>
    <s v="DIST"/>
    <s v="ZAR10100154"/>
    <s v="D= Arranques 90 GRAN SANTIAGO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155"/>
    <s v="D= Arranques 100 GRAN SANTIAGO"/>
    <s v="Arranques"/>
    <x v="0"/>
    <n v="0"/>
    <s v="D3"/>
    <s v="GS"/>
    <n v="5"/>
    <n v="2"/>
    <s v="CTLP"/>
    <n v="0"/>
    <s v="GRAN SANTIAGO"/>
    <x v="0"/>
    <m/>
    <n v="257"/>
    <m/>
    <m/>
    <m/>
  </r>
  <r>
    <s v="DIST"/>
    <s v="ZAR10100156"/>
    <s v="D= Arranques 110 GRAN SANTIAGO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157"/>
    <s v="D= Arranques 150 GRAN SANTIAGO"/>
    <s v="Arranques"/>
    <x v="0"/>
    <n v="0"/>
    <s v="D3"/>
    <s v="GS"/>
    <n v="5"/>
    <n v="2"/>
    <s v="CTLP"/>
    <n v="0"/>
    <s v="GRAN SANTIAGO"/>
    <x v="0"/>
    <m/>
    <n v="32"/>
    <m/>
    <m/>
    <m/>
  </r>
  <r>
    <s v="DIST"/>
    <s v="ZAR10100158"/>
    <s v="D= Arranques 2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59"/>
    <s v="D= Arranques 25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0"/>
    <s v="D= Arranques 4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1"/>
    <s v="D= Arranques 13 ISLA DE MAIPO"/>
    <s v="Arranques"/>
    <x v="0"/>
    <n v="0"/>
    <s v="D1"/>
    <s v="LOC"/>
    <n v="6"/>
    <n v="2"/>
    <s v="CTLP"/>
    <n v="0"/>
    <s v="ISLA DE MAIPO"/>
    <x v="0"/>
    <m/>
    <n v="2222"/>
    <m/>
    <m/>
    <m/>
  </r>
  <r>
    <s v="DIST"/>
    <s v="ZAR10100162"/>
    <s v="D= Arranques 19 ISLA DE MAIPO"/>
    <s v="Arranques"/>
    <x v="0"/>
    <n v="0"/>
    <s v="D1"/>
    <s v="LOC"/>
    <n v="6"/>
    <n v="2"/>
    <s v="CTLP"/>
    <n v="0"/>
    <s v="ISLA DE MAIPO"/>
    <x v="0"/>
    <m/>
    <n v="272"/>
    <m/>
    <m/>
    <m/>
  </r>
  <r>
    <s v="DIST"/>
    <s v="ZAR10100163"/>
    <s v="D= Arranques 25 ISLA DE MAIPO"/>
    <s v="Arranques"/>
    <x v="0"/>
    <n v="0"/>
    <s v="D2"/>
    <s v="LOC"/>
    <n v="6"/>
    <n v="2"/>
    <s v="CTLP"/>
    <n v="0"/>
    <s v="ISLA DE MAIPO"/>
    <x v="0"/>
    <m/>
    <n v="182"/>
    <m/>
    <m/>
    <m/>
  </r>
  <r>
    <s v="DIST"/>
    <s v="ZAR10100164"/>
    <s v="D= Arranques 32 ISLA DE MAIPO"/>
    <s v="Arranques"/>
    <x v="0"/>
    <n v="0"/>
    <s v="D2"/>
    <s v="LOC"/>
    <n v="6"/>
    <n v="2"/>
    <s v="CTLP"/>
    <n v="0"/>
    <s v="ISLA DE MAIPO"/>
    <x v="0"/>
    <m/>
    <n v="23"/>
    <m/>
    <m/>
    <m/>
  </r>
  <r>
    <s v="DIST"/>
    <s v="ZAR10100165"/>
    <s v="D= Arranques 38 ISLA DE MAIPO"/>
    <s v="Arranques"/>
    <x v="0"/>
    <n v="0"/>
    <s v="D2"/>
    <s v="LOC"/>
    <n v="6"/>
    <n v="2"/>
    <s v="CTLP"/>
    <n v="0"/>
    <s v="ISLA DE MAIPO"/>
    <x v="0"/>
    <m/>
    <n v="10"/>
    <m/>
    <m/>
    <m/>
  </r>
  <r>
    <s v="DIST"/>
    <s v="ZAR10100166"/>
    <s v="D= Arranques 50 ISLA DE MAIPO"/>
    <s v="Arranques"/>
    <x v="0"/>
    <n v="0"/>
    <s v="D3"/>
    <s v="LOC"/>
    <n v="6"/>
    <n v="2"/>
    <s v="CTLP"/>
    <n v="0"/>
    <s v="ISLA DE MAIPO"/>
    <x v="0"/>
    <m/>
    <n v="7"/>
    <m/>
    <m/>
    <m/>
  </r>
  <r>
    <s v="DIST"/>
    <s v="ZAR10100167"/>
    <s v="D= Arranques 100 ISLA DE MAIPO"/>
    <s v="Arranques"/>
    <x v="0"/>
    <n v="0"/>
    <s v="D3"/>
    <s v="LOC"/>
    <n v="6"/>
    <n v="2"/>
    <s v="CTLP"/>
    <n v="0"/>
    <s v="ISLA DE MAIPO"/>
    <x v="0"/>
    <m/>
    <n v="1"/>
    <m/>
    <m/>
    <m/>
  </r>
  <r>
    <s v="DIST"/>
    <s v="ZAR10100168"/>
    <s v="D= Arranques 13 LAS VERTIENTES - EL CANELO - LA OBRA"/>
    <s v="Arranques"/>
    <x v="0"/>
    <n v="0"/>
    <s v="D1"/>
    <s v="LOC"/>
    <n v="3"/>
    <n v="2"/>
    <s v="CTLP"/>
    <n v="0"/>
    <s v="EL CANELO - LAS VERTIENTES - LA OBRA"/>
    <x v="0"/>
    <m/>
    <n v="491"/>
    <m/>
    <m/>
    <m/>
  </r>
  <r>
    <s v="DIST"/>
    <s v="ZAR10100169"/>
    <s v="D= Arranques 19 LAS VERTIENTES - EL CANELO - LA OBRA"/>
    <s v="Arranques"/>
    <x v="0"/>
    <n v="0"/>
    <s v="D1"/>
    <s v="LOC"/>
    <n v="3"/>
    <n v="2"/>
    <s v="CTLP"/>
    <n v="0"/>
    <s v="EL CANELO - LAS VERTIENTES - LA OBRA"/>
    <x v="0"/>
    <m/>
    <n v="151"/>
    <m/>
    <m/>
    <m/>
  </r>
  <r>
    <s v="DIST"/>
    <s v="ZAR10100170"/>
    <s v="D= Arranques 25 LAS VERTIENTES - EL CANELO - LA OBRA"/>
    <s v="Arranques"/>
    <x v="0"/>
    <n v="0"/>
    <s v="D2"/>
    <s v="LOC"/>
    <n v="3"/>
    <n v="2"/>
    <s v="CTLP"/>
    <n v="0"/>
    <s v="EL CANELO - LAS VERTIENTES - LA OBRA"/>
    <x v="0"/>
    <m/>
    <n v="22"/>
    <m/>
    <m/>
    <m/>
  </r>
  <r>
    <s v="DIST"/>
    <s v="ZAR10100171"/>
    <s v="D= Arranques 38 LAS VERTIENTES - EL CANELO - LA OBRA"/>
    <s v="Arranques"/>
    <x v="0"/>
    <n v="0"/>
    <s v="D2"/>
    <s v="LOC"/>
    <n v="3"/>
    <n v="2"/>
    <s v="CTLP"/>
    <n v="0"/>
    <s v="EL CANELO - LAS VERTIENTES - LA OBRA"/>
    <x v="0"/>
    <m/>
    <n v="8"/>
    <m/>
    <m/>
    <m/>
  </r>
  <r>
    <s v="DIST"/>
    <s v="ZAR10100172"/>
    <s v="D= Arranques 13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18977"/>
    <m/>
    <m/>
    <m/>
  </r>
  <r>
    <s v="DIST"/>
    <s v="ZAR10100173"/>
    <s v="D= Arranques 15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14"/>
    <m/>
    <m/>
    <m/>
  </r>
  <r>
    <s v="DIST"/>
    <s v="ZAR10100174"/>
    <s v="D= Arranques 18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5"/>
    <m/>
    <m/>
    <m/>
  </r>
  <r>
    <s v="DIST"/>
    <s v="ZAR10100175"/>
    <s v="D= Arranques 19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200"/>
    <m/>
    <m/>
    <m/>
  </r>
  <r>
    <s v="DIST"/>
    <s v="ZAR10100176"/>
    <s v="D= Arranques 20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201"/>
    <m/>
    <m/>
    <m/>
  </r>
  <r>
    <s v="DIST"/>
    <s v="ZAR10100177"/>
    <s v="D= Arranques 25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722"/>
    <m/>
    <m/>
    <m/>
  </r>
  <r>
    <s v="DIST"/>
    <s v="ZAR10100178"/>
    <s v="D= Arranques 38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93"/>
    <m/>
    <m/>
    <m/>
  </r>
  <r>
    <s v="DIST"/>
    <s v="ZAR10100179"/>
    <s v="D= Arranques 5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50"/>
    <m/>
    <m/>
    <m/>
  </r>
  <r>
    <s v="DIST"/>
    <s v="ZAR10100180"/>
    <s v="D= Arranques 75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1"/>
    <s v="D= Arranques 8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6"/>
    <m/>
    <m/>
    <m/>
  </r>
  <r>
    <s v="DIST"/>
    <s v="ZAR10100182"/>
    <s v="D= Arranques 10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3"/>
    <s v="D= Arranques 13 MELIPILLA"/>
    <s v="Arranques"/>
    <x v="0"/>
    <n v="0"/>
    <s v="D1"/>
    <s v="LOC"/>
    <n v="7"/>
    <n v="2"/>
    <s v="CTLP"/>
    <n v="0"/>
    <s v="MELIPILLA"/>
    <x v="0"/>
    <m/>
    <n v="16661"/>
    <m/>
    <m/>
    <m/>
  </r>
  <r>
    <s v="DIST"/>
    <s v="ZAR10100184"/>
    <s v="D= Arranques 15 MELIPILLA"/>
    <s v="Arranques"/>
    <x v="0"/>
    <n v="0"/>
    <s v="D1"/>
    <s v="LOC"/>
    <n v="7"/>
    <n v="2"/>
    <s v="CTLP"/>
    <n v="0"/>
    <s v="MELIPILLA"/>
    <x v="0"/>
    <m/>
    <n v="243"/>
    <m/>
    <m/>
    <m/>
  </r>
  <r>
    <s v="DIST"/>
    <s v="ZAR10100185"/>
    <s v="D= Arranques 19 MELIPILLA"/>
    <s v="Arranques"/>
    <x v="0"/>
    <n v="0"/>
    <s v="D1"/>
    <s v="LOC"/>
    <n v="7"/>
    <n v="2"/>
    <s v="CTLP"/>
    <n v="0"/>
    <s v="MELIPILLA"/>
    <x v="0"/>
    <m/>
    <n v="3034"/>
    <m/>
    <m/>
    <m/>
  </r>
  <r>
    <s v="DIST"/>
    <s v="ZAR10100186"/>
    <s v="D= Arranques 20 MELIPILLA"/>
    <s v="Arranques"/>
    <x v="0"/>
    <n v="0"/>
    <s v="D1"/>
    <s v="LOC"/>
    <n v="7"/>
    <n v="2"/>
    <s v="CTLP"/>
    <n v="0"/>
    <s v="MELIPILLA"/>
    <x v="0"/>
    <m/>
    <n v="203"/>
    <m/>
    <m/>
    <m/>
  </r>
  <r>
    <s v="DIST"/>
    <s v="ZAR10100187"/>
    <s v="D= Arranques 25 MELIPILLA"/>
    <s v="Arranques"/>
    <x v="0"/>
    <n v="0"/>
    <s v="D2"/>
    <s v="LOC"/>
    <n v="7"/>
    <n v="2"/>
    <s v="CTLP"/>
    <n v="0"/>
    <s v="MELIPILLA"/>
    <x v="0"/>
    <m/>
    <n v="514"/>
    <m/>
    <m/>
    <m/>
  </r>
  <r>
    <s v="DIST"/>
    <s v="ZAR10100188"/>
    <s v="D= Arranques 32 MELIPILLA"/>
    <s v="Arranques"/>
    <x v="0"/>
    <n v="0"/>
    <s v="D2"/>
    <s v="LOC"/>
    <n v="7"/>
    <n v="2"/>
    <s v="CTLP"/>
    <n v="0"/>
    <s v="MELIPILLA"/>
    <x v="0"/>
    <m/>
    <n v="191"/>
    <m/>
    <m/>
    <m/>
  </r>
  <r>
    <s v="DIST"/>
    <s v="ZAR10100189"/>
    <s v="D= Arranques 38 MELIPILLA"/>
    <s v="Arranques"/>
    <x v="0"/>
    <n v="0"/>
    <s v="D2"/>
    <s v="LOC"/>
    <n v="7"/>
    <n v="2"/>
    <s v="CTLP"/>
    <n v="0"/>
    <s v="MELIPILLA"/>
    <x v="0"/>
    <m/>
    <n v="96"/>
    <m/>
    <m/>
    <m/>
  </r>
  <r>
    <s v="DIST"/>
    <s v="ZAR10100190"/>
    <s v="D= Arranques 50 MELIPILLA"/>
    <s v="Arranques"/>
    <x v="0"/>
    <n v="0"/>
    <s v="D3"/>
    <s v="LOC"/>
    <n v="7"/>
    <n v="2"/>
    <s v="CTLP"/>
    <n v="0"/>
    <s v="MELIPILLA"/>
    <x v="0"/>
    <m/>
    <n v="34"/>
    <m/>
    <m/>
    <m/>
  </r>
  <r>
    <s v="DIST"/>
    <s v="ZAR10100191"/>
    <s v="D= Arranques 75 MELIPILLA"/>
    <s v="Arranques"/>
    <x v="0"/>
    <n v="0"/>
    <s v="D3"/>
    <s v="LOC"/>
    <n v="7"/>
    <n v="2"/>
    <s v="CTLP"/>
    <n v="0"/>
    <s v="MELIPILLA"/>
    <x v="0"/>
    <m/>
    <n v="2"/>
    <m/>
    <m/>
    <m/>
  </r>
  <r>
    <s v="DIST"/>
    <s v="ZAR10100192"/>
    <s v="D= Arranques 80 MELIPILLA"/>
    <s v="Arranques"/>
    <x v="0"/>
    <n v="0"/>
    <s v="D3"/>
    <s v="LOC"/>
    <n v="7"/>
    <n v="2"/>
    <s v="CTLP"/>
    <n v="0"/>
    <s v="MELIPILLA"/>
    <x v="0"/>
    <m/>
    <n v="3"/>
    <m/>
    <m/>
    <m/>
  </r>
  <r>
    <s v="DIST"/>
    <s v="ZAR10100193"/>
    <s v="D= Arranques 100 MELIPILLA"/>
    <s v="Arranques"/>
    <x v="0"/>
    <n v="0"/>
    <s v="D3"/>
    <s v="LOC"/>
    <n v="7"/>
    <n v="2"/>
    <s v="CTLP"/>
    <n v="0"/>
    <s v="MELIPILLA"/>
    <x v="0"/>
    <m/>
    <n v="1"/>
    <m/>
    <m/>
    <m/>
  </r>
  <r>
    <s v="DIST"/>
    <s v="ZAR10100194"/>
    <s v="D= Arranques 13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9178"/>
    <m/>
    <m/>
    <m/>
  </r>
  <r>
    <s v="DIST"/>
    <s v="ZAR10100195"/>
    <s v="D= Arranques 15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227"/>
    <m/>
    <m/>
    <m/>
  </r>
  <r>
    <s v="DIST"/>
    <s v="ZAR10100196"/>
    <s v="D= Arranques 19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005"/>
    <m/>
    <m/>
    <m/>
  </r>
  <r>
    <s v="DIST"/>
    <s v="ZAR10100197"/>
    <s v="D= Arranques 20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54"/>
    <m/>
    <m/>
    <m/>
  </r>
  <r>
    <s v="DIST"/>
    <s v="ZAR10100198"/>
    <s v="D= Arranques 25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798"/>
    <m/>
    <m/>
    <m/>
  </r>
  <r>
    <s v="DIST"/>
    <s v="ZAR10100199"/>
    <s v="D= Arranques 32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244"/>
    <m/>
    <m/>
    <m/>
  </r>
  <r>
    <s v="DIST"/>
    <s v="ZAR10100200"/>
    <s v="D= Arranques 38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41"/>
    <m/>
    <m/>
    <m/>
  </r>
  <r>
    <s v="DIST"/>
    <s v="ZAR10100201"/>
    <s v="D= Arranques 40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2"/>
    <s v="D= Arranques 5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7"/>
    <m/>
    <m/>
    <m/>
  </r>
  <r>
    <s v="DIST"/>
    <s v="ZAR10100203"/>
    <s v="D= Arranques 75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4"/>
    <s v="D= Arranques 8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5"/>
    <s v="D= Arranques 10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2"/>
    <m/>
    <m/>
    <m/>
  </r>
  <r>
    <s v="DIST"/>
    <s v="ZAR10100206"/>
    <s v="D= Arranques 13 PIRQUE"/>
    <s v="Arranques"/>
    <x v="0"/>
    <n v="0"/>
    <s v="D1"/>
    <s v="GS"/>
    <n v="5"/>
    <n v="2"/>
    <s v="CTLP"/>
    <n v="0"/>
    <s v="GRAN SANTIAGO"/>
    <x v="0"/>
    <m/>
    <n v="318"/>
    <m/>
    <m/>
    <m/>
  </r>
  <r>
    <s v="DIST"/>
    <s v="ZAR10100207"/>
    <s v="D= Arranques 15 PIRQUE"/>
    <s v="Arranques"/>
    <x v="0"/>
    <n v="0"/>
    <s v="D1"/>
    <s v="GS"/>
    <n v="5"/>
    <n v="2"/>
    <s v="CTLP"/>
    <n v="0"/>
    <s v="GRAN SANTIAGO"/>
    <x v="0"/>
    <m/>
    <n v="58"/>
    <m/>
    <m/>
    <m/>
  </r>
  <r>
    <s v="DIST"/>
    <s v="ZAR10100208"/>
    <s v="D= Arranques 19 PIRQUE"/>
    <s v="Arranques"/>
    <x v="0"/>
    <n v="0"/>
    <s v="D1"/>
    <s v="GS"/>
    <n v="5"/>
    <n v="2"/>
    <s v="CTLP"/>
    <n v="0"/>
    <s v="GRAN SANTIAGO"/>
    <x v="0"/>
    <m/>
    <n v="52"/>
    <m/>
    <m/>
    <m/>
  </r>
  <r>
    <s v="DIST"/>
    <s v="ZAR10100209"/>
    <s v="D= Arranques 25 PIRQUE"/>
    <s v="Arranques"/>
    <x v="0"/>
    <n v="0"/>
    <s v="D2"/>
    <s v="GS"/>
    <n v="5"/>
    <n v="2"/>
    <s v="CTLP"/>
    <n v="0"/>
    <s v="GRAN SANTIAGO"/>
    <x v="0"/>
    <m/>
    <n v="22"/>
    <m/>
    <m/>
    <m/>
  </r>
  <r>
    <s v="DIST"/>
    <s v="ZAR10100210"/>
    <s v="D= Arranques 38 PIRQUE"/>
    <s v="Arranques"/>
    <x v="0"/>
    <n v="0"/>
    <s v="D2"/>
    <s v="GS"/>
    <n v="5"/>
    <n v="2"/>
    <s v="CTLP"/>
    <n v="0"/>
    <s v="GRAN SANTIAGO"/>
    <x v="0"/>
    <m/>
    <n v="20"/>
    <m/>
    <m/>
    <m/>
  </r>
  <r>
    <s v="DIST"/>
    <s v="ZAR10100211"/>
    <s v="D= Arranques 50 PIRQUE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212"/>
    <s v="D= Arranques 13 POMAIRE"/>
    <s v="Arranques"/>
    <x v="0"/>
    <n v="0"/>
    <s v="D1"/>
    <s v="LOC"/>
    <n v="8"/>
    <n v="2"/>
    <s v="CTLP"/>
    <n v="0"/>
    <s v="POMAIRE"/>
    <x v="0"/>
    <m/>
    <n v="874"/>
    <m/>
    <m/>
    <m/>
  </r>
  <r>
    <s v="DIST"/>
    <s v="ZAR10100213"/>
    <s v="D= Arranques 19 POMAIRE"/>
    <s v="Arranques"/>
    <x v="0"/>
    <n v="0"/>
    <s v="D1"/>
    <s v="LOC"/>
    <n v="8"/>
    <n v="2"/>
    <s v="CTLP"/>
    <n v="0"/>
    <s v="POMAIRE"/>
    <x v="0"/>
    <m/>
    <n v="71"/>
    <m/>
    <m/>
    <m/>
  </r>
  <r>
    <s v="DIST"/>
    <s v="ZAR10100214"/>
    <s v="D= Arranques 25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5"/>
    <s v="D= Arranques 38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6"/>
    <s v="D= Arranques 50 POMAIRE"/>
    <s v="Arranques"/>
    <x v="0"/>
    <n v="0"/>
    <s v="D3"/>
    <s v="LOC"/>
    <n v="8"/>
    <n v="2"/>
    <s v="CTLP"/>
    <n v="0"/>
    <s v="POMAIRE"/>
    <x v="0"/>
    <m/>
    <n v="1"/>
    <m/>
    <m/>
    <m/>
  </r>
  <r>
    <s v="DIST"/>
    <s v="ZAR10100217"/>
    <s v="D= Arranques 13 LA RINCONADA"/>
    <s v="Arranques"/>
    <x v="0"/>
    <n v="0"/>
    <s v="D1"/>
    <s v="GS"/>
    <n v="5"/>
    <n v="2"/>
    <s v="CTLP"/>
    <n v="0"/>
    <s v="GRAN SANTIAGO"/>
    <x v="0"/>
    <m/>
    <n v="2157"/>
    <m/>
    <m/>
    <m/>
  </r>
  <r>
    <s v="DIST"/>
    <s v="ZAR10100218"/>
    <s v="D= Arranques 19 LA RINCONADA"/>
    <s v="Arranques"/>
    <x v="0"/>
    <n v="0"/>
    <s v="D1"/>
    <s v="GS"/>
    <n v="5"/>
    <n v="2"/>
    <s v="CTLP"/>
    <n v="0"/>
    <s v="GRAN SANTIAGO"/>
    <x v="0"/>
    <m/>
    <n v="1586"/>
    <m/>
    <m/>
    <m/>
  </r>
  <r>
    <s v="DIST"/>
    <s v="ZAR10100219"/>
    <s v="D= Arranques 20 LA RINCONADA"/>
    <s v="Arranques"/>
    <x v="0"/>
    <n v="0"/>
    <s v="D1"/>
    <s v="GS"/>
    <n v="5"/>
    <n v="2"/>
    <s v="CTLP"/>
    <n v="0"/>
    <s v="GRAN SANTIAGO"/>
    <x v="0"/>
    <m/>
    <n v="237"/>
    <m/>
    <m/>
    <m/>
  </r>
  <r>
    <s v="DIST"/>
    <s v="ZAR10100220"/>
    <s v="D= Arranques 25 LA RINCONADA"/>
    <s v="Arranques"/>
    <x v="0"/>
    <n v="0"/>
    <s v="D2"/>
    <s v="GS"/>
    <n v="5"/>
    <n v="2"/>
    <s v="CTLP"/>
    <n v="0"/>
    <s v="GRAN SANTIAGO"/>
    <x v="0"/>
    <m/>
    <n v="1501"/>
    <m/>
    <m/>
    <m/>
  </r>
  <r>
    <s v="DIST"/>
    <s v="ZAR10100221"/>
    <s v="D= Arranques 32 LA RINCONADA"/>
    <s v="Arranques"/>
    <x v="0"/>
    <n v="0"/>
    <s v="D2"/>
    <s v="GS"/>
    <n v="5"/>
    <n v="2"/>
    <s v="CTLP"/>
    <n v="0"/>
    <s v="GRAN SANTIAGO"/>
    <x v="0"/>
    <m/>
    <n v="50"/>
    <m/>
    <m/>
    <m/>
  </r>
  <r>
    <s v="DIST"/>
    <s v="ZAR10100222"/>
    <s v="D= Arranques 38 LA RINCONADA"/>
    <s v="Arranques"/>
    <x v="0"/>
    <n v="0"/>
    <s v="D2"/>
    <s v="GS"/>
    <n v="5"/>
    <n v="2"/>
    <s v="CTLP"/>
    <n v="0"/>
    <s v="GRAN SANTIAGO"/>
    <x v="0"/>
    <m/>
    <n v="5"/>
    <m/>
    <m/>
    <m/>
  </r>
  <r>
    <s v="DIST"/>
    <s v="ZAR10100223"/>
    <s v="D= Arranques 40 LA RINCONADA"/>
    <s v="Arranques"/>
    <x v="0"/>
    <n v="0"/>
    <s v="D2"/>
    <s v="GS"/>
    <n v="5"/>
    <n v="2"/>
    <s v="CTLP"/>
    <n v="0"/>
    <s v="GRAN SANTIAGO"/>
    <x v="0"/>
    <m/>
    <n v="1"/>
    <m/>
    <m/>
    <m/>
  </r>
  <r>
    <s v="DIST"/>
    <s v="ZAR10100224"/>
    <s v="D= Arranques 50 LA RINCONADA"/>
    <s v="Arranques"/>
    <x v="0"/>
    <n v="0"/>
    <s v="D3"/>
    <s v="GS"/>
    <n v="5"/>
    <n v="2"/>
    <s v="CTLP"/>
    <n v="0"/>
    <s v="GRAN SANTIAGO"/>
    <x v="0"/>
    <m/>
    <n v="2"/>
    <m/>
    <m/>
    <m/>
  </r>
  <r>
    <s v="DIST"/>
    <s v="ZAR10100225"/>
    <s v="D= Arranques 80 LA RINCONADA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226"/>
    <s v="D= Arranques 13 SAN GABRIEL"/>
    <s v="Arranques"/>
    <x v="0"/>
    <n v="0"/>
    <s v="D1"/>
    <s v="LOC"/>
    <n v="9"/>
    <n v="2"/>
    <s v="CTLP"/>
    <n v="0"/>
    <s v="SAN GABRIEL"/>
    <x v="0"/>
    <m/>
    <n v="123"/>
    <m/>
    <m/>
    <m/>
  </r>
  <r>
    <s v="DIST"/>
    <s v="ZAR10100227"/>
    <s v="D= Arranques 19 SAN GABRIEL"/>
    <s v="Arranques"/>
    <x v="0"/>
    <n v="0"/>
    <s v="D1"/>
    <s v="LOC"/>
    <n v="9"/>
    <n v="2"/>
    <s v="CTLP"/>
    <n v="0"/>
    <s v="SAN GABRIEL"/>
    <x v="0"/>
    <m/>
    <n v="13"/>
    <m/>
    <m/>
    <m/>
  </r>
  <r>
    <s v="DIST"/>
    <s v="ZAR10100228"/>
    <s v="D= Arranques 25 SAN GABRIEL"/>
    <s v="Arranques"/>
    <x v="0"/>
    <n v="0"/>
    <s v="D2"/>
    <s v="LOC"/>
    <n v="9"/>
    <n v="2"/>
    <s v="CTLP"/>
    <n v="0"/>
    <s v="SAN GABRIEL"/>
    <x v="0"/>
    <m/>
    <n v="2"/>
    <m/>
    <m/>
    <m/>
  </r>
  <r>
    <s v="DIST"/>
    <s v="ZAR10100229"/>
    <s v="D= Arranques 38 SAN GABRIEL"/>
    <s v="Arranques"/>
    <x v="0"/>
    <n v="0"/>
    <s v="D2"/>
    <s v="LOC"/>
    <n v="9"/>
    <n v="2"/>
    <s v="CTLP"/>
    <n v="0"/>
    <s v="SAN GABRIEL"/>
    <x v="0"/>
    <m/>
    <n v="1"/>
    <m/>
    <m/>
    <m/>
  </r>
  <r>
    <s v="DIST"/>
    <s v="ZAR10100230"/>
    <s v="D= Arranques 50 SAN GABRIEL"/>
    <s v="Arranques"/>
    <x v="0"/>
    <n v="0"/>
    <s v="D3"/>
    <s v="LOC"/>
    <n v="9"/>
    <n v="2"/>
    <s v="CTLP"/>
    <n v="0"/>
    <s v="SAN GABRIEL"/>
    <x v="0"/>
    <m/>
    <n v="1"/>
    <m/>
    <m/>
    <m/>
  </r>
  <r>
    <s v="DIST"/>
    <s v="ZAR10100231"/>
    <s v="D= Arranques 13 SAN JOSE DE MAIPO"/>
    <s v="Arranques"/>
    <x v="0"/>
    <n v="0"/>
    <s v="D1"/>
    <s v="LOC"/>
    <n v="10"/>
    <n v="2"/>
    <s v="CTLP"/>
    <n v="0"/>
    <s v="SAN JOSE DE MAIPO - GUAYACAN - EL CAMPITO"/>
    <x v="0"/>
    <m/>
    <n v="1242"/>
    <m/>
    <m/>
    <m/>
  </r>
  <r>
    <s v="DIST"/>
    <s v="ZAR10100232"/>
    <s v="D= Arranques 19 SAN JOSE DE MAIPO"/>
    <s v="Arranques"/>
    <x v="0"/>
    <n v="0"/>
    <s v="D1"/>
    <s v="LOC"/>
    <n v="10"/>
    <n v="2"/>
    <s v="CTLP"/>
    <n v="0"/>
    <s v="SAN JOSE DE MAIPO - GUAYACAN - EL CAMPITO"/>
    <x v="0"/>
    <m/>
    <n v="92"/>
    <m/>
    <m/>
    <m/>
  </r>
  <r>
    <s v="DIST"/>
    <s v="ZAR10100233"/>
    <s v="D= Arranques 20 SAN JOSE DE MAIPO"/>
    <s v="Arranques"/>
    <x v="0"/>
    <n v="0"/>
    <s v="D1"/>
    <s v="LOC"/>
    <n v="10"/>
    <n v="2"/>
    <s v="CTLP"/>
    <n v="0"/>
    <s v="SAN JOSE DE MAIPO - GUAYACAN - EL CAMPITO"/>
    <x v="0"/>
    <m/>
    <n v="48"/>
    <m/>
    <m/>
    <m/>
  </r>
  <r>
    <s v="DIST"/>
    <s v="ZAR10100234"/>
    <s v="D= Arranques 25 SAN JOSE DE MAIPO"/>
    <s v="Arranques"/>
    <x v="0"/>
    <n v="0"/>
    <s v="D2"/>
    <s v="LOC"/>
    <n v="10"/>
    <n v="2"/>
    <s v="CTLP"/>
    <n v="0"/>
    <s v="SAN JOSE DE MAIPO - GUAYACAN - EL CAMPITO"/>
    <x v="0"/>
    <m/>
    <n v="91"/>
    <m/>
    <m/>
    <m/>
  </r>
  <r>
    <s v="DIST"/>
    <s v="ZAR10100235"/>
    <s v="D= Arranques 38 SAN JOSE DE MAIPO"/>
    <s v="Arranques"/>
    <x v="0"/>
    <n v="0"/>
    <s v="D2"/>
    <s v="LOC"/>
    <n v="10"/>
    <n v="2"/>
    <s v="CTLP"/>
    <n v="0"/>
    <s v="SAN JOSE DE MAIPO - GUAYACAN - EL CAMPITO"/>
    <x v="0"/>
    <m/>
    <n v="9"/>
    <m/>
    <m/>
    <m/>
  </r>
  <r>
    <s v="DIST"/>
    <s v="ZAR10100236"/>
    <s v="D= Arranques 50 SAN JOSE DE MAIPO"/>
    <s v="Arranques"/>
    <x v="0"/>
    <n v="0"/>
    <s v="D3"/>
    <s v="LOC"/>
    <n v="10"/>
    <n v="2"/>
    <s v="CTLP"/>
    <n v="0"/>
    <s v="SAN JOSE DE MAIPO - GUAYACAN - EL CAMPITO"/>
    <x v="0"/>
    <m/>
    <n v="5"/>
    <m/>
    <m/>
    <m/>
  </r>
  <r>
    <s v="DIST"/>
    <s v="ZAR10100237"/>
    <s v="D= Arranques 80 SAN JOSE DE MAIPO"/>
    <s v="Arranques"/>
    <x v="0"/>
    <n v="0"/>
    <s v="D3"/>
    <s v="LOC"/>
    <n v="10"/>
    <n v="2"/>
    <s v="CTLP"/>
    <n v="0"/>
    <s v="SAN JOSE DE MAIPO - GUAYACAN - EL CAMPITO"/>
    <x v="0"/>
    <m/>
    <n v="2"/>
    <m/>
    <m/>
    <m/>
  </r>
  <r>
    <s v="DIST"/>
    <s v="ZAR10100238"/>
    <s v="D= Arranques 100 SAN JOSE DE MAIPO"/>
    <s v="Arranques"/>
    <x v="0"/>
    <n v="0"/>
    <s v="D3"/>
    <s v="LOC"/>
    <n v="10"/>
    <n v="2"/>
    <s v="CTLP"/>
    <n v="0"/>
    <s v="SAN JOSE DE MAIPO - GUAYACAN - EL CAMPITO"/>
    <x v="0"/>
    <m/>
    <n v="1"/>
    <m/>
    <m/>
    <m/>
  </r>
  <r>
    <s v="DIST"/>
    <s v="ZAR10100239"/>
    <s v="D= Arranques 13 TALAGANTE"/>
    <s v="Arranques"/>
    <x v="0"/>
    <n v="0"/>
    <s v="D1"/>
    <s v="LOC"/>
    <n v="11"/>
    <n v="2"/>
    <s v="CTLP"/>
    <n v="0"/>
    <s v="TALAGANTE - PADRE HURTADO - PEÑAFLOR - MALLOCO - CALERA DE TANGO"/>
    <x v="0"/>
    <m/>
    <n v="14332"/>
    <m/>
    <m/>
    <m/>
  </r>
  <r>
    <s v="DIST"/>
    <s v="ZAR10100240"/>
    <s v="D= Arranques 19 TALAGANTE"/>
    <s v="Arranques"/>
    <x v="0"/>
    <n v="0"/>
    <s v="D1"/>
    <s v="LOC"/>
    <n v="11"/>
    <n v="2"/>
    <s v="CTLP"/>
    <n v="0"/>
    <s v="TALAGANTE - PADRE HURTADO - PEÑAFLOR - MALLOCO - CALERA DE TANGO"/>
    <x v="0"/>
    <m/>
    <n v="1594"/>
    <m/>
    <m/>
    <m/>
  </r>
  <r>
    <s v="DIST"/>
    <s v="ZAR10100241"/>
    <s v="D= Arranques 20 TALAGANTE"/>
    <s v="Arranques"/>
    <x v="0"/>
    <n v="0"/>
    <s v="D1"/>
    <s v="LOC"/>
    <n v="11"/>
    <n v="2"/>
    <s v="CTLP"/>
    <n v="0"/>
    <s v="TALAGANTE - PADRE HURTADO - PEÑAFLOR - MALLOCO - CALERA DE TANGO"/>
    <x v="0"/>
    <m/>
    <n v="7"/>
    <m/>
    <m/>
    <m/>
  </r>
  <r>
    <s v="DIST"/>
    <s v="ZAR10100242"/>
    <s v="D= Arranques 25 TALAGANTE"/>
    <s v="Arranques"/>
    <x v="0"/>
    <n v="0"/>
    <s v="D2"/>
    <s v="LOC"/>
    <n v="11"/>
    <n v="2"/>
    <s v="CTLP"/>
    <n v="0"/>
    <s v="TALAGANTE - PADRE HURTADO - PEÑAFLOR - MALLOCO - CALERA DE TANGO"/>
    <x v="0"/>
    <m/>
    <n v="1110"/>
    <m/>
    <m/>
    <m/>
  </r>
  <r>
    <s v="DIST"/>
    <s v="ZAR10100243"/>
    <s v="D= Arranques 32 TALAGANTE"/>
    <s v="Arranques"/>
    <x v="0"/>
    <n v="0"/>
    <s v="D2"/>
    <s v="LOC"/>
    <n v="11"/>
    <n v="2"/>
    <s v="CTLP"/>
    <n v="0"/>
    <s v="TALAGANTE - PADRE HURTADO - PEÑAFLOR - MALLOCO - CALERA DE TANGO"/>
    <x v="0"/>
    <m/>
    <n v="186"/>
    <m/>
    <m/>
    <m/>
  </r>
  <r>
    <s v="DIST"/>
    <s v="ZAR10100244"/>
    <s v="D= Arranques 38 TALAGANTE"/>
    <s v="Arranques"/>
    <x v="0"/>
    <n v="0"/>
    <s v="D2"/>
    <s v="LOC"/>
    <n v="11"/>
    <n v="2"/>
    <s v="CTLP"/>
    <n v="0"/>
    <s v="TALAGANTE - PADRE HURTADO - PEÑAFLOR - MALLOCO - CALERA DE TANGO"/>
    <x v="0"/>
    <m/>
    <n v="83"/>
    <m/>
    <m/>
    <m/>
  </r>
  <r>
    <s v="DIST"/>
    <s v="ZAR10100245"/>
    <s v="D= Arranques 40 TALAGANTE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6"/>
    <s v="D= Arranques 50 TALAGANTE"/>
    <s v="Arranques"/>
    <x v="0"/>
    <n v="0"/>
    <s v="D3"/>
    <s v="LOC"/>
    <n v="11"/>
    <n v="2"/>
    <s v="CTLP"/>
    <n v="0"/>
    <s v="TALAGANTE - PADRE HURTADO - PEÑAFLOR - MALLOCO - CALERA DE TANGO"/>
    <x v="0"/>
    <m/>
    <n v="40"/>
    <m/>
    <m/>
    <m/>
  </r>
  <r>
    <s v="DIST"/>
    <s v="ZAR10100247"/>
    <s v="D= Arranques 75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8"/>
    <s v="D= Arranques 80 TALAGANTE"/>
    <s v="Arranques"/>
    <x v="0"/>
    <n v="0"/>
    <s v="D3"/>
    <s v="LOC"/>
    <n v="11"/>
    <n v="2"/>
    <s v="CTLP"/>
    <n v="0"/>
    <s v="TALAGANTE - PADRE HURTADO - PEÑAFLOR - MALLOCO - CALERA DE TANGO"/>
    <x v="0"/>
    <m/>
    <n v="5"/>
    <m/>
    <m/>
    <m/>
  </r>
  <r>
    <s v="DIST"/>
    <s v="ZAR10100249"/>
    <s v="D= Arranques 100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50"/>
    <s v="D= Arranques 13 TIL TIL"/>
    <s v="Arranques"/>
    <x v="0"/>
    <n v="0"/>
    <s v="D1"/>
    <s v="LOC"/>
    <n v="12"/>
    <n v="2"/>
    <s v="CTLP"/>
    <n v="0"/>
    <s v="TIL TIL"/>
    <x v="0"/>
    <m/>
    <n v="1287"/>
    <m/>
    <m/>
    <m/>
  </r>
  <r>
    <s v="DIST"/>
    <s v="ZAR10100251"/>
    <s v="D= Arranques 19 TIL TIL"/>
    <s v="Arranques"/>
    <x v="0"/>
    <n v="0"/>
    <s v="D1"/>
    <s v="LOC"/>
    <n v="12"/>
    <n v="2"/>
    <s v="CTLP"/>
    <n v="0"/>
    <s v="TIL TIL"/>
    <x v="0"/>
    <m/>
    <n v="251"/>
    <m/>
    <m/>
    <m/>
  </r>
  <r>
    <s v="DIST"/>
    <s v="ZAR10100252"/>
    <s v="D= Arranques 25 TIL TIL"/>
    <s v="Arranques"/>
    <x v="0"/>
    <n v="0"/>
    <s v="D2"/>
    <s v="LOC"/>
    <n v="12"/>
    <n v="2"/>
    <s v="CTLP"/>
    <n v="0"/>
    <s v="TIL TIL"/>
    <x v="0"/>
    <m/>
    <n v="12"/>
    <m/>
    <m/>
    <m/>
  </r>
  <r>
    <s v="DIST"/>
    <s v="ZAR10100253"/>
    <s v="D= Arranques 38 TIL TIL"/>
    <s v="Arranques"/>
    <x v="0"/>
    <n v="0"/>
    <s v="D2"/>
    <s v="LOC"/>
    <n v="12"/>
    <n v="2"/>
    <s v="CTLP"/>
    <n v="0"/>
    <s v="TIL TIL"/>
    <x v="0"/>
    <m/>
    <n v="4"/>
    <m/>
    <m/>
    <m/>
  </r>
  <r>
    <s v="DIST"/>
    <s v="ZAR10100254"/>
    <s v="D= Arranques 50 TIL TIL"/>
    <s v="Arranques"/>
    <x v="0"/>
    <n v="0"/>
    <s v="D3"/>
    <s v="LOC"/>
    <n v="12"/>
    <n v="2"/>
    <s v="CTLP"/>
    <n v="0"/>
    <s v="TIL TIL"/>
    <x v="0"/>
    <m/>
    <n v="3"/>
    <m/>
    <m/>
    <m/>
  </r>
  <r>
    <s v="DIST"/>
    <s v="ZAR10100255"/>
    <s v="D= Arranques 13 VALDIVIA DE PAINE"/>
    <s v="Arranques"/>
    <x v="0"/>
    <n v="0"/>
    <s v="D1"/>
    <s v="LOC"/>
    <n v="13"/>
    <n v="2"/>
    <s v="CTLP"/>
    <n v="0"/>
    <s v="VALDIVIA DE PAINE"/>
    <x v="0"/>
    <m/>
    <n v="379"/>
    <m/>
    <m/>
    <m/>
  </r>
  <r>
    <s v="DIST"/>
    <s v="ZAR10100256"/>
    <s v="D= Arranques 19 VALDIVIA DE PAINE"/>
    <s v="Arranques"/>
    <x v="0"/>
    <n v="0"/>
    <s v="D1"/>
    <s v="LOC"/>
    <n v="13"/>
    <n v="2"/>
    <s v="CTLP"/>
    <n v="0"/>
    <s v="VALDIVIA DE PAINE"/>
    <x v="0"/>
    <m/>
    <n v="16"/>
    <m/>
    <m/>
    <m/>
  </r>
  <r>
    <s v="DIST"/>
    <s v="ZAR10100257"/>
    <s v="D= Arranques 25 VALDIVIA DE PAINE"/>
    <s v="Arranques"/>
    <x v="0"/>
    <n v="0"/>
    <s v="D2"/>
    <s v="LOC"/>
    <n v="13"/>
    <n v="2"/>
    <s v="CTLP"/>
    <n v="0"/>
    <s v="VALDIVIA DE PAINE"/>
    <x v="0"/>
    <m/>
    <n v="1"/>
    <m/>
    <m/>
    <m/>
  </r>
  <r>
    <s v="DIST"/>
    <s v="ZAR10100258"/>
    <s v="D= Arranques 38 VALDIVIA DE PAINE"/>
    <s v="Arranques"/>
    <x v="0"/>
    <n v="0"/>
    <s v="D2"/>
    <s v="LOC"/>
    <n v="13"/>
    <n v="2"/>
    <s v="CTLP"/>
    <n v="0"/>
    <s v="VALDIVIA DE PAINE"/>
    <x v="0"/>
    <m/>
    <n v="2"/>
    <m/>
    <m/>
    <m/>
  </r>
  <r>
    <s v="DIST"/>
    <n v="132209120"/>
    <s v="132209120 - Alimentadora Est. GRANDON 2 - TIL - TIL"/>
    <s v="Conducciones AP - Impulsiones"/>
    <x v="1"/>
    <n v="0"/>
    <s v="D59"/>
    <s v="LOC"/>
    <n v="12"/>
    <n v="2"/>
    <s v="CTLP"/>
    <n v="0"/>
    <s v="TIL TIL"/>
    <x v="0"/>
    <m/>
    <n v="400.12"/>
    <m/>
    <m/>
    <m/>
  </r>
  <r>
    <s v="DIST"/>
    <n v="29209098"/>
    <s v="029209098 - Alimentadora Est. POMAIRE 1 - POMAIRE"/>
    <s v="Conducciones AP - Impulsiones"/>
    <x v="1"/>
    <n v="0"/>
    <s v="D59"/>
    <s v="LOC"/>
    <n v="8"/>
    <n v="2"/>
    <s v="CTLP"/>
    <n v="0"/>
    <s v="POMAIRE"/>
    <x v="0"/>
    <m/>
    <n v="124.72"/>
    <m/>
    <m/>
    <m/>
  </r>
  <r>
    <s v="DIST"/>
    <n v="138209110"/>
    <s v="138209110 - Alimentadora Est. SAN GABRIEL - SAN GABRIEL"/>
    <s v="Conducciones AP - Impulsiones"/>
    <x v="1"/>
    <n v="0"/>
    <s v="D59"/>
    <s v="LOC"/>
    <n v="9"/>
    <n v="2"/>
    <s v="CTLP"/>
    <n v="0"/>
    <s v="SAN GABRIEL"/>
    <x v="0"/>
    <m/>
    <n v="1002.59"/>
    <m/>
    <m/>
    <m/>
  </r>
  <r>
    <s v="DIST"/>
    <n v="131209130"/>
    <s v="131209130 - Alimentadora Est. Valdivia de Paine - VALDIVIA DE PAINE"/>
    <s v="Conducciones AP - Impulsiones"/>
    <x v="1"/>
    <n v="0"/>
    <s v="D59"/>
    <s v="LOC"/>
    <n v="13"/>
    <n v="2"/>
    <s v="CTLP"/>
    <n v="0"/>
    <s v="VALDIVIA DE PAINE"/>
    <x v="0"/>
    <m/>
    <n v="62.93"/>
    <m/>
    <m/>
    <m/>
  </r>
  <r>
    <s v="DIST"/>
    <n v="136209050"/>
    <s v="136209050 - Alimentadora Est. Valdivia de Paine - ISLA DE MAIPO"/>
    <s v="Conducciones AP - Impulsiones"/>
    <x v="1"/>
    <n v="0"/>
    <s v="D60"/>
    <s v="LOC"/>
    <n v="6"/>
    <n v="2"/>
    <s v="CTLP"/>
    <n v="0"/>
    <s v="ISLA DE MAIPO"/>
    <x v="0"/>
    <m/>
    <n v="49.05"/>
    <m/>
    <m/>
    <m/>
  </r>
  <r>
    <s v="DIST"/>
    <n v="28209115"/>
    <s v="028209115 - Alimentadora Est. SANTA ROSA DE CHENA - SANTA ROSA DE CHE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337.66"/>
    <m/>
    <m/>
    <m/>
  </r>
  <r>
    <s v="DIST"/>
    <n v="28209042"/>
    <s v="028209042 - Alimentadora Est. EL TREBOL - EL TREBOL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12.87"/>
    <m/>
    <m/>
    <m/>
  </r>
  <r>
    <s v="DIST"/>
    <n v="28209080"/>
    <s v="28209080 - Alimentadora Est. PENAFLOR 1 - PENAFLO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70.12"/>
    <m/>
    <m/>
    <m/>
  </r>
  <r>
    <s v="DIST"/>
    <n v="28209072"/>
    <s v="28209072 - Alimentadora Est. MALLOCO 2 - MALLOC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08.8"/>
    <m/>
    <m/>
    <m/>
  </r>
  <r>
    <s v="DIST"/>
    <n v="28209073"/>
    <s v="28209073 - Alimentadora Est. MALLOCO SUR - MALLOCO-Su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72.14999999999998"/>
    <m/>
    <m/>
    <m/>
  </r>
  <r>
    <s v="DIST"/>
    <n v="139209111"/>
    <s v="139209111 - Alimentadora Est. SAN JOSE DE MAIPO ALTO - SAN JOSE DE MAIPO ALTO"/>
    <s v="Conducciones AP - Impulsiones"/>
    <x v="1"/>
    <n v="0"/>
    <s v="D59"/>
    <s v="LOC"/>
    <n v="10"/>
    <n v="2"/>
    <s v="CTLP"/>
    <n v="0"/>
    <s v="SAN JOSE DE MAIPO - GUAYACAN - EL CAMPITO"/>
    <x v="0"/>
    <m/>
    <n v="100.18"/>
    <m/>
    <m/>
    <m/>
  </r>
  <r>
    <s v="DIST"/>
    <n v="139209112"/>
    <s v="139209112 - Alimentadora Est. SAN JOSE DE MAIPO BAJO - SAN JOSE DE MAIPO BAJO"/>
    <s v="Conducciones AP - Impulsiones"/>
    <x v="1"/>
    <n v="0"/>
    <s v="D59"/>
    <s v="LOC"/>
    <n v="10"/>
    <n v="2"/>
    <s v="CTLP"/>
    <n v="0"/>
    <s v="SAN JOSE DE MAIPO - GUAYACAN - EL CAMPITO"/>
    <x v="0"/>
    <m/>
    <n v="248.23"/>
    <m/>
    <m/>
    <m/>
  </r>
  <r>
    <s v="DIST"/>
    <n v="28209039"/>
    <s v="28209039 - Alimentadora Est. EL MONTE 2 - EL MONTE"/>
    <s v="Conducciones AP - Impulsiones"/>
    <x v="1"/>
    <n v="0"/>
    <s v="D60"/>
    <s v="LOC"/>
    <n v="4"/>
    <n v="2"/>
    <s v="CTLP"/>
    <n v="0"/>
    <s v="EL MONTE - EL PAICO"/>
    <x v="0"/>
    <m/>
    <n v="54.46"/>
    <m/>
    <m/>
    <m/>
  </r>
  <r>
    <s v="DIST"/>
    <n v="28209038"/>
    <s v="28209038 - Alimentadora Est. EL MONTE 2 - EL MONTE-2"/>
    <s v="Conducciones AP - Impulsiones"/>
    <x v="1"/>
    <n v="0"/>
    <s v="D60"/>
    <s v="LOC"/>
    <n v="4"/>
    <n v="2"/>
    <s v="CTLP"/>
    <n v="0"/>
    <s v="EL MONTE - EL PAICO"/>
    <x v="0"/>
    <m/>
    <n v="825.25"/>
    <m/>
    <m/>
    <m/>
  </r>
  <r>
    <s v="DIST"/>
    <n v="32209032"/>
    <s v="32209032 - Alimentadora Est. CURACAVI 1 - CURACAVI"/>
    <s v="Conducciones AP - Impulsiones"/>
    <x v="1"/>
    <n v="0"/>
    <s v="D59"/>
    <s v="LOC"/>
    <n v="2"/>
    <n v="2"/>
    <s v="CTLP"/>
    <n v="0"/>
    <s v="CURACAVI"/>
    <x v="0"/>
    <m/>
    <n v="20.9"/>
    <m/>
    <m/>
    <m/>
  </r>
  <r>
    <s v="DIST"/>
    <n v="32209025"/>
    <s v="32209025 - Alimentadora Est. CAMPO LINDO 1 - CAMPO LINDO"/>
    <s v="Conducciones AP - Impulsiones"/>
    <x v="1"/>
    <n v="0"/>
    <s v="D59"/>
    <s v="LOC"/>
    <n v="2"/>
    <n v="2"/>
    <s v="CTLP"/>
    <n v="0"/>
    <s v="CURACAVI"/>
    <x v="0"/>
    <m/>
    <n v="1014.51"/>
    <m/>
    <m/>
    <m/>
  </r>
  <r>
    <s v="DIST"/>
    <n v="32209026"/>
    <s v="32209026 - Alimentadora Est. CAMPO LINDO 1 - CAMPO LINDO-2"/>
    <s v="Conducciones AP - Impulsiones"/>
    <x v="1"/>
    <n v="0"/>
    <s v="D59"/>
    <s v="LOC"/>
    <n v="2"/>
    <n v="2"/>
    <s v="CTLP"/>
    <n v="0"/>
    <s v="CURACAVI"/>
    <x v="0"/>
    <m/>
    <n v="284.51"/>
    <m/>
    <m/>
    <m/>
  </r>
  <r>
    <s v="DIST"/>
    <n v="28209117"/>
    <s v="28209117 - Alimentadora Est. TALAGANTE 2 - TALAGANTE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76.75"/>
    <m/>
    <m/>
    <m/>
  </r>
  <r>
    <s v="DIST"/>
    <n v="28209113"/>
    <s v="28209113 - Alimentadora Est. SANTA ANA 2 - SANTA A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520.94000000000005"/>
    <m/>
    <m/>
    <m/>
  </r>
  <r>
    <s v="DIST"/>
    <n v="130209070"/>
    <s v="130209070 - Alimentadora Est. GUINDOS - LOS GUINDOS"/>
    <s v="Conducciones AP - Impulsiones"/>
    <x v="1"/>
    <n v="0"/>
    <s v="D60"/>
    <s v="LOC"/>
    <n v="1"/>
    <n v="2"/>
    <s v="CTLP"/>
    <n v="0"/>
    <s v="BUIN - PAINE - LINDEROS - MAIPO - ALTO JAHUEL"/>
    <x v="0"/>
    <m/>
    <n v="15.54"/>
    <m/>
    <m/>
    <m/>
  </r>
  <r>
    <s v="DIST"/>
    <n v="130209071"/>
    <s v="130209071 - Alimentadora Est. LOS TILOS - LOS TILOS"/>
    <s v="Conducciones AP - Impulsiones"/>
    <x v="1"/>
    <n v="0"/>
    <s v="D60"/>
    <s v="LOC"/>
    <n v="1"/>
    <n v="2"/>
    <s v="CTLP"/>
    <n v="0"/>
    <s v="BUIN - PAINE - LINDEROS - MAIPO - ALTO JAHUEL"/>
    <x v="0"/>
    <m/>
    <n v="41.82"/>
    <m/>
    <m/>
    <m/>
  </r>
  <r>
    <s v="DIST"/>
    <n v="130209074"/>
    <s v="130209074 - Alimentadora Est. PAINE 1 - PAINE"/>
    <s v="Conducciones AP - Impulsiones"/>
    <x v="1"/>
    <n v="0"/>
    <s v="D60"/>
    <s v="LOC"/>
    <n v="1"/>
    <n v="2"/>
    <s v="CTLP"/>
    <n v="0"/>
    <s v="BUIN - PAINE - LINDEROS - MAIPO - ALTO JAHUEL"/>
    <x v="0"/>
    <m/>
    <n v="129.99"/>
    <m/>
    <m/>
    <m/>
  </r>
  <r>
    <s v="DIST"/>
    <n v="130209099"/>
    <s v="130209099 - Alimentadora Est. PONTIGO 2 - PONTIGO"/>
    <s v="Conducciones AP - Impulsiones"/>
    <x v="1"/>
    <n v="0"/>
    <s v="D60"/>
    <s v="LOC"/>
    <n v="1"/>
    <n v="2"/>
    <s v="CTLP"/>
    <n v="0"/>
    <s v="BUIN - PAINE - LINDEROS - MAIPO - ALTO JAHUEL"/>
    <x v="0"/>
    <m/>
    <n v="819.84"/>
    <m/>
    <m/>
    <m/>
  </r>
  <r>
    <s v="DIST"/>
    <n v="130209100"/>
    <s v="130209100 - Alimentadora Est. PONTIGO 2 - PONTIGO-2"/>
    <s v="Conducciones AP - Impulsiones"/>
    <x v="1"/>
    <n v="0"/>
    <s v="D60"/>
    <s v="LOC"/>
    <n v="1"/>
    <n v="2"/>
    <s v="CTLP"/>
    <n v="0"/>
    <s v="BUIN - PAINE - LINDEROS - MAIPO - ALTO JAHUEL"/>
    <x v="0"/>
    <m/>
    <n v="1428.48"/>
    <m/>
    <m/>
    <m/>
  </r>
  <r>
    <s v="DIST"/>
    <n v="130209043"/>
    <s v="130209043 - Alimentadora Est. BUIN ESTACION 1 - ESTADIO ESTACION"/>
    <s v="Conducciones AP - Impulsiones"/>
    <x v="1"/>
    <n v="0"/>
    <s v="D60"/>
    <s v="LOC"/>
    <n v="1"/>
    <n v="2"/>
    <s v="CTLP"/>
    <n v="0"/>
    <s v="BUIN - PAINE - LINDEROS - MAIPO - ALTO JAHUEL"/>
    <x v="0"/>
    <m/>
    <n v="43.8"/>
    <m/>
    <m/>
    <m/>
  </r>
  <r>
    <s v="DIST"/>
    <n v="28209023"/>
    <s v="28209023 - Alimentadora Est. CALERA TANGO ALTO - CALERA DE TANGO ALT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879.83"/>
    <m/>
    <m/>
    <m/>
  </r>
  <r>
    <s v="DIST"/>
    <n v="28209024"/>
    <s v="28209024 - Alimentadora Est. CALERA TANGO BAJO - CALERA DE TANGO BAJO"/>
    <s v="Conducciones AP - Impulsiones"/>
    <x v="1"/>
    <n v="0"/>
    <s v="D59"/>
    <s v="LOC"/>
    <n v="11"/>
    <n v="2"/>
    <s v="CTLP"/>
    <n v="0"/>
    <s v="TALAGANTE - PADRE HURTADO - PEÑAFLOR - MALLOCO - CALERA DE TANGO"/>
    <x v="0"/>
    <m/>
    <n v="117.38"/>
    <m/>
    <m/>
    <m/>
  </r>
  <r>
    <s v="DIST"/>
    <n v="30209035"/>
    <s v="30209035 - Alimentadora Est. DIVISADERO 1 - DIVISADERO"/>
    <s v="Conducciones AP - Impulsiones"/>
    <x v="1"/>
    <n v="0"/>
    <s v="D60"/>
    <s v="LOC"/>
    <n v="7"/>
    <n v="2"/>
    <s v="CTLP"/>
    <n v="0"/>
    <s v="MELIPILLA"/>
    <x v="0"/>
    <m/>
    <n v="507.31"/>
    <m/>
    <m/>
    <m/>
  </r>
  <r>
    <s v="DIST"/>
    <n v="30209046"/>
    <s v="30209046 - Alimentadora Est. HUILCO 1 - HUILCO BAJO"/>
    <s v="Conducciones AP - Impulsiones"/>
    <x v="1"/>
    <n v="0"/>
    <s v="D60"/>
    <s v="LOC"/>
    <n v="7"/>
    <n v="2"/>
    <s v="CTLP"/>
    <n v="0"/>
    <s v="MELIPILLA"/>
    <x v="0"/>
    <m/>
    <n v="80.38"/>
    <m/>
    <m/>
    <m/>
  </r>
  <r>
    <s v="DIST"/>
    <n v="30209045"/>
    <s v="30209045 - Alimentadora Est. HUILCO ALTO - HUILCO ALTO"/>
    <s v="Conducciones AP - Impulsiones"/>
    <x v="1"/>
    <n v="0"/>
    <s v="D59"/>
    <s v="LOC"/>
    <n v="7"/>
    <n v="2"/>
    <s v="CTLP"/>
    <n v="0"/>
    <s v="MELIPILLA"/>
    <x v="0"/>
    <m/>
    <n v="76.510000000000005"/>
    <m/>
    <m/>
    <m/>
  </r>
  <r>
    <s v="DIST"/>
    <n v="137209036"/>
    <s v="137209036 - Alimentadora Est. PLANTA EL CANELO - LAS VERTIENTES"/>
    <s v="Conducciones AP - Impulsiones"/>
    <x v="1"/>
    <n v="0"/>
    <s v="D59"/>
    <s v="LOC"/>
    <n v="3"/>
    <n v="2"/>
    <s v="CTLP"/>
    <n v="0"/>
    <s v="EL CANELO - LAS VERTIENTES - LA OBRA"/>
    <x v="0"/>
    <m/>
    <n v="1740.59"/>
    <m/>
    <m/>
    <m/>
  </r>
  <r>
    <s v="PROD"/>
    <s v="T_01-132106002"/>
    <s v="Impulsión 1287-POLPAICO 5 - Pto 1"/>
    <s v="Conducciones AP - Impulsiones"/>
    <x v="1"/>
    <n v="0"/>
    <s v="P12"/>
    <s v="LOC"/>
    <n v="12"/>
    <n v="1"/>
    <s v="CTLP"/>
    <n v="0"/>
    <s v="TIL TIL"/>
    <x v="0"/>
    <m/>
    <n v="1.1200000000000001"/>
    <m/>
    <m/>
    <m/>
  </r>
  <r>
    <s v="PROD"/>
    <s v="T_02-132106001-01"/>
    <s v="Impulsión Pto 1 - Pto 2"/>
    <s v="Conducciones AP - Impulsiones"/>
    <x v="1"/>
    <n v="0"/>
    <s v="P12"/>
    <s v="LOC"/>
    <n v="12"/>
    <n v="1"/>
    <s v="CTLP"/>
    <n v="0"/>
    <s v="TIL TIL"/>
    <x v="0"/>
    <m/>
    <n v="70.03"/>
    <m/>
    <m/>
    <m/>
  </r>
  <r>
    <s v="PROD"/>
    <s v="T_03-132106003"/>
    <s v="Impulsión 1288-POLPAICO 6 - Pto 2"/>
    <s v="Conducciones AP - Impulsiones"/>
    <x v="1"/>
    <n v="0"/>
    <s v="P12"/>
    <s v="LOC"/>
    <n v="12"/>
    <n v="1"/>
    <s v="CTLP"/>
    <n v="0"/>
    <s v="TIL TIL"/>
    <x v="0"/>
    <m/>
    <n v="12.45"/>
    <m/>
    <m/>
    <m/>
  </r>
  <r>
    <s v="PROD"/>
    <s v="T_04-132106001-011"/>
    <s v="Impulsión Pto 2 - Pto 3"/>
    <s v="Conducciones AP - Impulsiones"/>
    <x v="1"/>
    <n v="0"/>
    <s v="P12"/>
    <s v="LOC"/>
    <n v="12"/>
    <n v="1"/>
    <s v="CTLP"/>
    <n v="0"/>
    <s v="TIL TIL"/>
    <x v="0"/>
    <m/>
    <n v="59.7"/>
    <m/>
    <m/>
    <m/>
  </r>
  <r>
    <s v="PROD"/>
    <s v="T_05-132106001"/>
    <s v="Impulsión Pto 3 - Est. GRANDON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6-132106001-07"/>
    <s v="Impulsión 1129-POLPAICO-1 (reserva) - Pto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1-029106001-01"/>
    <s v="Impulsión 1067-POMAIRE-2 - Pto 1"/>
    <s v="Conducciones AP - Impulsiones"/>
    <x v="1"/>
    <n v="0"/>
    <s v="P12"/>
    <s v="LOC"/>
    <n v="8"/>
    <n v="1"/>
    <s v="CTLP"/>
    <n v="0"/>
    <s v="POMAIRE"/>
    <x v="0"/>
    <m/>
    <n v="69.739999999999995"/>
    <m/>
    <m/>
    <m/>
  </r>
  <r>
    <s v="PROD"/>
    <s v="T_02-029106001-01"/>
    <s v="Impulsión Pto 1 - Est. POMAIRE 1"/>
    <s v="Conducciones AP - Impulsiones"/>
    <x v="1"/>
    <n v="0"/>
    <s v="P12"/>
    <s v="LOC"/>
    <n v="8"/>
    <n v="1"/>
    <s v="CTLP"/>
    <n v="0"/>
    <s v="POMAIRE"/>
    <x v="0"/>
    <m/>
    <n v="714.38"/>
    <m/>
    <m/>
    <m/>
  </r>
  <r>
    <s v="PROD"/>
    <s v="T_03-029106001-03"/>
    <s v="Impulsión 1066-POMAIRE-1 (reserva) - Pto 1"/>
    <s v="Conducciones AP - Impulsiones"/>
    <x v="1"/>
    <n v="0"/>
    <s v="P12"/>
    <s v="LOC"/>
    <n v="8"/>
    <n v="1"/>
    <s v="CTLP"/>
    <n v="0"/>
    <s v="POMAIRE"/>
    <x v="0"/>
    <m/>
    <n v="68.98"/>
    <m/>
    <m/>
    <m/>
  </r>
  <r>
    <s v="PROD"/>
    <s v="T_01-138106001"/>
    <s v="Impulsión 1271-SAN GABRIEL2 - Pto 1"/>
    <s v="Conducciones AP - Impulsiones"/>
    <x v="1"/>
    <n v="0"/>
    <s v="P12"/>
    <s v="LOC"/>
    <n v="9"/>
    <n v="1"/>
    <s v="CTLP"/>
    <n v="0"/>
    <s v="SAN GABRIEL"/>
    <x v="0"/>
    <m/>
    <n v="7.43"/>
    <m/>
    <m/>
    <m/>
  </r>
  <r>
    <s v="PROD"/>
    <s v="T_02-138106001"/>
    <s v="Impulsión Pto 1 - Est. SAN GABRIEL"/>
    <s v="Conducciones AP - Impulsiones"/>
    <x v="1"/>
    <n v="0"/>
    <s v="P12"/>
    <s v="LOC"/>
    <n v="9"/>
    <n v="1"/>
    <s v="CTLP"/>
    <n v="0"/>
    <s v="SAN GABRIEL"/>
    <x v="0"/>
    <m/>
    <n v="371.05"/>
    <m/>
    <m/>
    <m/>
  </r>
  <r>
    <s v="PROD"/>
    <s v="T_03-138106001"/>
    <s v="Impulsión 1190-SAN GABRIEL1 (reserva) - Pto 1"/>
    <s v="Conducciones AP - Impulsiones"/>
    <x v="1"/>
    <n v="0"/>
    <s v="P12"/>
    <s v="LOC"/>
    <n v="9"/>
    <n v="1"/>
    <s v="CTLP"/>
    <n v="0"/>
    <s v="SAN GABRIEL"/>
    <x v="0"/>
    <m/>
    <n v="4.01"/>
    <m/>
    <m/>
    <m/>
  </r>
  <r>
    <s v="PROD"/>
    <s v="T_01-131106001-01"/>
    <s v="Impulsión 1053-VAL. PAINE-1 - Pto 1"/>
    <s v="Conducciones AP - Impulsiones"/>
    <x v="1"/>
    <n v="0"/>
    <s v="P12"/>
    <s v="LOC"/>
    <n v="13"/>
    <n v="1"/>
    <s v="CTLP"/>
    <n v="0"/>
    <s v="VALDIVIA DE PAINE"/>
    <x v="0"/>
    <m/>
    <n v="12.7"/>
    <m/>
    <m/>
    <m/>
  </r>
  <r>
    <s v="PROD"/>
    <s v="T_02-131106001-03"/>
    <s v="Impulsión Pto 1 - Est. Valdivia de Paine"/>
    <s v="Conducciones AP - Impulsiones"/>
    <x v="1"/>
    <n v="0"/>
    <s v="P12"/>
    <s v="LOC"/>
    <n v="13"/>
    <n v="1"/>
    <s v="CTLP"/>
    <n v="0"/>
    <s v="VALDIVIA DE PAINE"/>
    <x v="0"/>
    <m/>
    <n v="52.78"/>
    <m/>
    <m/>
    <m/>
  </r>
  <r>
    <s v="PROD"/>
    <s v="T_03-131106001-02"/>
    <s v="Impulsión 1054-VAL. PAINE-2 (reserva) - Pto 1"/>
    <s v="Conducciones AP - Impulsiones"/>
    <x v="1"/>
    <n v="0"/>
    <s v="P12"/>
    <s v="LOC"/>
    <n v="13"/>
    <n v="1"/>
    <s v="CTLP"/>
    <n v="0"/>
    <s v="VALDIVIA DE PAINE"/>
    <x v="0"/>
    <m/>
    <n v="12.77"/>
    <m/>
    <m/>
    <m/>
  </r>
  <r>
    <s v="PROD"/>
    <s v="T_01-136106002"/>
    <s v="Impulsión 1274-ISLA MAIPO -3 - Pto 1"/>
    <s v="Conducciones AP - Impulsiones"/>
    <x v="1"/>
    <n v="0"/>
    <s v="P12"/>
    <s v="LOC"/>
    <n v="6"/>
    <n v="1"/>
    <s v="CTLP"/>
    <n v="0"/>
    <s v="ISLA DE MAIPO"/>
    <x v="0"/>
    <m/>
    <n v="61.13"/>
    <m/>
    <m/>
    <m/>
  </r>
  <r>
    <s v="PROD"/>
    <s v="T_02-136106001"/>
    <s v="Impulsión Pto 1 - Pto 2"/>
    <s v="Conducciones AP - Impulsiones"/>
    <x v="1"/>
    <n v="0"/>
    <s v="P12"/>
    <s v="LOC"/>
    <n v="6"/>
    <n v="1"/>
    <s v="CTLP"/>
    <n v="0"/>
    <s v="ISLA DE MAIPO"/>
    <x v="0"/>
    <m/>
    <n v="0.63"/>
    <m/>
    <m/>
    <m/>
  </r>
  <r>
    <s v="PROD"/>
    <s v="T_03-136106001"/>
    <s v="Impulsión 1060-ISLA MAIPO-1 - Pto 2"/>
    <s v="Conducciones AP - Impulsiones"/>
    <x v="1"/>
    <n v="0"/>
    <s v="P12"/>
    <s v="LOC"/>
    <n v="6"/>
    <n v="1"/>
    <s v="CTLP"/>
    <n v="0"/>
    <s v="ISLA DE MAIPO"/>
    <x v="0"/>
    <m/>
    <n v="6.3"/>
    <m/>
    <m/>
    <m/>
  </r>
  <r>
    <s v="PROD"/>
    <s v="T_04-136106001"/>
    <s v="Impulsión Pto 2 - Est. ISLA DE MAIPO 1"/>
    <s v="Conducciones AP - Impulsiones"/>
    <x v="1"/>
    <n v="0"/>
    <s v="P12"/>
    <s v="LOC"/>
    <n v="6"/>
    <n v="1"/>
    <s v="CTLP"/>
    <n v="0"/>
    <s v="ISLA DE MAIPO"/>
    <x v="0"/>
    <m/>
    <n v="29.69"/>
    <m/>
    <m/>
    <m/>
  </r>
  <r>
    <s v="PROD"/>
    <s v="T_05-136106001"/>
    <s v="Impulsión 1046-ISLA MAIPO-2 (reserva) - Pto 2"/>
    <s v="Conducciones AP - Impulsiones"/>
    <x v="1"/>
    <n v="0"/>
    <s v="P12"/>
    <s v="LOC"/>
    <n v="6"/>
    <n v="1"/>
    <s v="CTLP"/>
    <n v="0"/>
    <s v="ISLA DE MAIPO"/>
    <x v="0"/>
    <m/>
    <n v="38.76"/>
    <m/>
    <m/>
    <m/>
  </r>
  <r>
    <s v="PROD"/>
    <s v="T_01-028106013"/>
    <s v="Impulsión 1162-SANTA ROSA DE CHENA 3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.3"/>
    <m/>
    <m/>
    <m/>
  </r>
  <r>
    <s v="PROD"/>
    <s v="T_02-028106005-01"/>
    <s v="Impulsión Pto 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8.32"/>
    <m/>
    <m/>
    <m/>
  </r>
  <r>
    <s v="PROD"/>
    <s v="T_03-028106014"/>
    <s v="Impulsión 1043-SANTA ROSA DE CHENA 2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3.22"/>
    <m/>
    <m/>
    <m/>
  </r>
  <r>
    <s v="PROD"/>
    <s v="T_04-028106005-02"/>
    <s v="Impulsión Pto 1 - Pto 3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9.53"/>
    <m/>
    <m/>
    <m/>
  </r>
  <r>
    <s v="PROD"/>
    <s v="T_05-028209116"/>
    <s v="Impulsión Pto 3 - Est. SANTA ROSA DE CHENA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17.74"/>
    <m/>
    <m/>
    <m/>
  </r>
  <r>
    <s v="PROD"/>
    <s v="T_06-028106004-01"/>
    <s v="Impulsión 1188-EL TREBOL -1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4.92"/>
    <m/>
    <m/>
    <m/>
  </r>
  <r>
    <s v="PROD"/>
    <s v="T_07-028106004-03"/>
    <s v="Impulsión Pto 4 - Est. EL TREBOL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4.51"/>
    <m/>
    <m/>
    <m/>
  </r>
  <r>
    <s v="PROD"/>
    <s v="T_08-028106005-01"/>
    <s v="Impulsión 1032-SANTA ROSA DE CHENA 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4.56"/>
    <m/>
    <m/>
    <m/>
  </r>
  <r>
    <s v="PROD"/>
    <s v="T_09-028106004-02"/>
    <s v="Impulsión 1186-EL TREBOL -2 (reserva)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0.68"/>
    <m/>
    <m/>
    <m/>
  </r>
  <r>
    <s v="PROD"/>
    <s v="T_01-28106009"/>
    <s v="Impulsión 1191-PENAFLOR4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60.48"/>
    <m/>
    <m/>
    <m/>
  </r>
  <r>
    <s v="PROD"/>
    <s v="T_02-028106010-07"/>
    <s v="Impulsión 1101-PENAFLOR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5.069999999999993"/>
    <m/>
    <m/>
    <m/>
  </r>
  <r>
    <s v="PROD"/>
    <s v="T_03-028106010-17"/>
    <s v="Impulsión Pto 1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02.22"/>
    <m/>
    <m/>
    <m/>
  </r>
  <r>
    <s v="PROD"/>
    <s v="T_04-028106007-02"/>
    <s v="Impulsión 1176-MALLOCO2-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6.149999999999999"/>
    <m/>
    <m/>
    <m/>
  </r>
  <r>
    <s v="PROD"/>
    <s v="T_05-028106007-01"/>
    <s v="Impulsión Pto 2 - Est. MALLOC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0.34"/>
    <m/>
    <m/>
    <m/>
  </r>
  <r>
    <s v="PROD"/>
    <s v="T_06-028106008-03"/>
    <s v="Impulsión 1227-MALLOCO SUR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3.75"/>
    <m/>
    <m/>
    <m/>
  </r>
  <r>
    <s v="PROD"/>
    <s v="T_07-028106008-02"/>
    <s v="Impulsión 1228-MALLOCO SUR-2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5.37"/>
    <m/>
    <m/>
    <m/>
  </r>
  <r>
    <s v="PROD"/>
    <s v="T_08-028106008-04"/>
    <s v="Impulsión Pto 3 - Est. MALLOCO SUR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4.37"/>
    <m/>
    <m/>
    <m/>
  </r>
  <r>
    <s v="PROD"/>
    <s v="T_09-028106010-05"/>
    <s v="Impulsión 1180-PENAFLOR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54.34"/>
    <m/>
    <m/>
    <m/>
  </r>
  <r>
    <s v="PROD"/>
    <s v="T_10-028106007-01"/>
    <s v="Impulsión 1177-MALLOCO2-2 (reserva)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97"/>
    <m/>
    <m/>
    <m/>
  </r>
  <r>
    <s v="PROD"/>
    <s v="T_01-139106003"/>
    <s v="Impulsión 1294-San Jose de Maipo -4 - Pto 1"/>
    <s v="Conducciones AP - Impulsiones"/>
    <x v="1"/>
    <n v="0"/>
    <s v="P12"/>
    <s v="LOC"/>
    <n v="10"/>
    <n v="1"/>
    <s v="CTLP"/>
    <n v="0"/>
    <s v="SAN JOSE DE MAIPO - GUAYACAN - EL CAMPITO"/>
    <x v="0"/>
    <m/>
    <n v="62.5"/>
    <m/>
    <m/>
    <m/>
  </r>
  <r>
    <s v="PROD"/>
    <s v="T_02-139106002"/>
    <s v="Impulsión 1295-San Jose de Maipo -5 - Pto 1"/>
    <s v="Conducciones AP - Impulsiones"/>
    <x v="1"/>
    <n v="0"/>
    <s v="P12"/>
    <s v="LOC"/>
    <n v="10"/>
    <n v="1"/>
    <s v="CTLP"/>
    <n v="0"/>
    <s v="SAN JOSE DE MAIPO - GUAYACAN - EL CAMPITO"/>
    <x v="0"/>
    <m/>
    <n v="15.47"/>
    <m/>
    <m/>
    <m/>
  </r>
  <r>
    <s v="PROD"/>
    <s v="T_03-139106001-04"/>
    <s v="Impulsión Pto 1 - Pto 2"/>
    <s v="Conducciones AP - Impulsiones"/>
    <x v="1"/>
    <n v="0"/>
    <s v="P12"/>
    <s v="LOC"/>
    <n v="10"/>
    <n v="1"/>
    <s v="CTLP"/>
    <n v="0"/>
    <s v="SAN JOSE DE MAIPO - GUAYACAN - EL CAMPITO"/>
    <x v="0"/>
    <m/>
    <n v="56.11"/>
    <m/>
    <m/>
    <m/>
  </r>
  <r>
    <s v="PROD"/>
    <s v="T_04-139106001-01"/>
    <s v="Impulsión Pto 2 - Est. SAN JOSE DE MAIPO BAJO"/>
    <s v="Conducciones AP - Impulsiones"/>
    <x v="1"/>
    <n v="0"/>
    <s v="P12"/>
    <s v="LOC"/>
    <n v="10"/>
    <n v="1"/>
    <s v="CTLP"/>
    <n v="0"/>
    <s v="SAN JOSE DE MAIPO - GUAYACAN - EL CAMPITO"/>
    <x v="0"/>
    <m/>
    <n v="642.9"/>
    <m/>
    <m/>
    <m/>
  </r>
  <r>
    <s v="PROD"/>
    <s v="T_05-139106200"/>
    <s v="Impulsión PEAP-139142001 - Est. SAN JOSE DE MAIPO ALTO"/>
    <s v="Conducciones AP - Impulsiones"/>
    <x v="1"/>
    <n v="0"/>
    <s v="P12"/>
    <s v="LOC"/>
    <n v="10"/>
    <n v="1"/>
    <s v="CTLP"/>
    <n v="0"/>
    <s v="SAN JOSE DE MAIPO - GUAYACAN - EL CAMPITO"/>
    <x v="0"/>
    <m/>
    <n v="272.12"/>
    <m/>
    <m/>
    <m/>
  </r>
  <r>
    <s v="PROD"/>
    <s v="T_06-139106001-04"/>
    <s v="Impulsión 1068-SAN J. MAIPO-1 (reserva) - Pto 1"/>
    <s v="Conducciones AP - Impulsiones"/>
    <x v="1"/>
    <n v="0"/>
    <s v="P12"/>
    <s v="LOC"/>
    <n v="10"/>
    <n v="1"/>
    <s v="CTLP"/>
    <n v="0"/>
    <s v="SAN JOSE DE MAIPO - GUAYACAN - EL CAMPITO"/>
    <x v="0"/>
    <m/>
    <n v="21.66"/>
    <m/>
    <m/>
    <m/>
  </r>
  <r>
    <s v="PROD"/>
    <s v="T_01-028106003-02"/>
    <s v="Impulsión 1044-EL MONTE1-1 - Pto 1"/>
    <s v="Conducciones AP - Impulsiones"/>
    <x v="1"/>
    <n v="0"/>
    <s v="P12"/>
    <s v="LOC"/>
    <n v="4"/>
    <n v="1"/>
    <s v="CTLP"/>
    <n v="0"/>
    <s v="EL MONTE - EL PAICO"/>
    <x v="0"/>
    <m/>
    <n v="6.92"/>
    <m/>
    <m/>
    <m/>
  </r>
  <r>
    <s v="PROD"/>
    <s v="T_02-028106003-03"/>
    <s v="Impulsión Pto 1 - Pto 2"/>
    <s v="Conducciones AP - Impulsiones"/>
    <x v="1"/>
    <n v="0"/>
    <s v="P12"/>
    <s v="LOC"/>
    <n v="4"/>
    <n v="1"/>
    <s v="CTLP"/>
    <n v="0"/>
    <s v="EL MONTE - EL PAICO"/>
    <x v="0"/>
    <m/>
    <n v="3.08"/>
    <m/>
    <m/>
    <m/>
  </r>
  <r>
    <s v="PROD"/>
    <s v="T_03-028106003-01"/>
    <s v="Impulsión 1189-EL MONTE3 - Pto 2"/>
    <s v="Conducciones AP - Impulsiones"/>
    <x v="1"/>
    <n v="0"/>
    <s v="P12"/>
    <s v="LOC"/>
    <n v="4"/>
    <n v="1"/>
    <s v="CTLP"/>
    <n v="0"/>
    <s v="EL MONTE - EL PAICO"/>
    <x v="0"/>
    <m/>
    <n v="160.01"/>
    <m/>
    <m/>
    <m/>
  </r>
  <r>
    <s v="PROD"/>
    <s v="T_04-028106003-05"/>
    <s v="Impulsión Pto 2 - Est. EL MONTE 2"/>
    <s v="Conducciones AP - Impulsiones"/>
    <x v="1"/>
    <n v="0"/>
    <s v="P13"/>
    <s v="LOC"/>
    <n v="4"/>
    <n v="1"/>
    <s v="CTLP"/>
    <n v="0"/>
    <s v="EL MONTE - EL PAICO"/>
    <x v="0"/>
    <m/>
    <n v="24.12"/>
    <m/>
    <m/>
    <m/>
  </r>
  <r>
    <s v="PROD"/>
    <s v="T_05-028106003-02-1"/>
    <s v="Impulsión 1045-EL MONTE1-2 (reserva) - Pto 2"/>
    <s v="Conducciones AP - Impulsiones"/>
    <x v="1"/>
    <n v="0"/>
    <s v="P12"/>
    <s v="LOC"/>
    <n v="4"/>
    <n v="1"/>
    <s v="CTLP"/>
    <n v="0"/>
    <s v="EL MONTE - EL PAICO"/>
    <x v="0"/>
    <m/>
    <n v="12.42"/>
    <m/>
    <m/>
    <m/>
  </r>
  <r>
    <s v="PROD"/>
    <s v="T_01-32106003"/>
    <s v="Impulsión 1183-LO AGUILA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2-32106003"/>
    <s v="Impulsión Pto 1 - Est. CURACAVI 1"/>
    <s v="Conducciones AP - Impulsiones"/>
    <x v="1"/>
    <n v="0"/>
    <s v="P12"/>
    <s v="LOC"/>
    <n v="2"/>
    <n v="1"/>
    <s v="CTLP"/>
    <n v="0"/>
    <s v="CURACAVI"/>
    <x v="0"/>
    <m/>
    <n v="1840.91"/>
    <m/>
    <m/>
    <m/>
  </r>
  <r>
    <s v="PROD"/>
    <s v="T_03-32106002"/>
    <s v="Impulsión 1230-LA CANOA - Est. CAMPO LINDO 1"/>
    <s v="Conducciones AP - Impulsiones"/>
    <x v="1"/>
    <n v="0"/>
    <s v="P12"/>
    <s v="LOC"/>
    <n v="2"/>
    <n v="1"/>
    <s v="CTLP"/>
    <n v="0"/>
    <s v="CURACAVI"/>
    <x v="0"/>
    <m/>
    <n v="1063.67"/>
    <m/>
    <m/>
    <m/>
  </r>
  <r>
    <s v="PROD"/>
    <s v="T_04-32106001"/>
    <s v="Impulsión 1276-CAMPO LINDO 2 - Pto 2"/>
    <s v="Conducciones AP - Impulsiones"/>
    <x v="1"/>
    <n v="0"/>
    <s v="P12"/>
    <s v="LOC"/>
    <n v="2"/>
    <n v="1"/>
    <s v="CTLP"/>
    <n v="0"/>
    <s v="CURACAVI"/>
    <x v="0"/>
    <m/>
    <n v="365.22"/>
    <m/>
    <m/>
    <m/>
  </r>
  <r>
    <s v="PROD"/>
    <s v="T_05-32106001"/>
    <s v="Impulsión Pto 2 - Est. CAMPO LINDO 1"/>
    <s v="Conducciones AP - Impulsiones"/>
    <x v="1"/>
    <n v="0"/>
    <s v="P12"/>
    <s v="LOC"/>
    <n v="2"/>
    <n v="1"/>
    <s v="CTLP"/>
    <n v="0"/>
    <s v="CURACAVI"/>
    <x v="0"/>
    <m/>
    <n v="1492.87"/>
    <m/>
    <m/>
    <m/>
  </r>
  <r>
    <s v="PROD"/>
    <s v="T_06-32106003"/>
    <s v="Impulsión z1183-LO AGUILA(D) (reserva)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7-32106001"/>
    <s v="Impulsión 1160-CAMPO LINDO (reserva) - Est. CAMPO LINDO 1"/>
    <s v="Conducciones AP - Impulsiones"/>
    <x v="1"/>
    <n v="0"/>
    <s v="P12"/>
    <s v="LOC"/>
    <n v="2"/>
    <n v="1"/>
    <s v="CTLP"/>
    <n v="0"/>
    <s v="CURACAVI"/>
    <x v="0"/>
    <m/>
    <n v="10.87"/>
    <m/>
    <m/>
    <m/>
  </r>
  <r>
    <s v="PROD"/>
    <s v="T_01-28106012"/>
    <s v="Impulsión 1052-TALAGANTE-1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8.920000000000002"/>
    <m/>
    <m/>
    <m/>
  </r>
  <r>
    <s v="PROD"/>
    <s v="T_02-28106012"/>
    <s v="Impulsión 1167-TALAGANTE-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1.48"/>
    <m/>
    <m/>
    <m/>
  </r>
  <r>
    <s v="PROD"/>
    <s v="T_03-28106012"/>
    <s v="Impulsión Pto 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.9"/>
    <m/>
    <m/>
    <m/>
  </r>
  <r>
    <s v="PROD"/>
    <s v="T_04-28106012"/>
    <s v="Impulsión Pto 2 - Est. TALAGANTE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1.67"/>
    <m/>
    <m/>
    <m/>
  </r>
  <r>
    <s v="PROD"/>
    <s v="T_05-28106011"/>
    <s v="Impulsión 1020-SANTA ANA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5.58"/>
    <m/>
    <m/>
    <m/>
  </r>
  <r>
    <s v="PROD"/>
    <s v="T_06-28106011"/>
    <s v="Impulsión 1241-SANTA ANA-3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1.48"/>
    <m/>
    <m/>
    <m/>
  </r>
  <r>
    <s v="PROD"/>
    <s v="T_07-28106011"/>
    <s v="Impulsión Pto 3 - Est. SANTA ANA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1.19"/>
    <m/>
    <m/>
    <m/>
  </r>
  <r>
    <s v="PROD"/>
    <s v="T_08-28106012"/>
    <s v="Impulsión 1195-TALAGANTE-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98.67"/>
    <m/>
    <m/>
    <m/>
  </r>
  <r>
    <s v="PROD"/>
    <s v="T_01-130106003"/>
    <s v="Impulsión 1244-LOS GUINDOS-3 - Pto 1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2-130106003"/>
    <s v="Impulsión Pto 1 - Pto 2"/>
    <s v="Conducciones AP - Impulsiones"/>
    <x v="1"/>
    <n v="0"/>
    <s v="P12"/>
    <s v="LOC"/>
    <n v="1"/>
    <n v="1"/>
    <s v="CTLP"/>
    <n v="0"/>
    <s v="BUIN - PAINE - LINDEROS - MAIPO - ALTO JAHUEL"/>
    <x v="0"/>
    <m/>
    <n v="3.12"/>
    <m/>
    <m/>
    <m/>
  </r>
  <r>
    <s v="PROD"/>
    <s v="T_03-z130106003"/>
    <s v="Impulsión LOS GUINDOS 4 - Pto 2"/>
    <s v="Conducciones AP - Impulsiones"/>
    <x v="1"/>
    <n v="0"/>
    <s v="P12"/>
    <s v="LOC"/>
    <n v="1"/>
    <n v="1"/>
    <s v="CTLP"/>
    <n v="0"/>
    <s v="BUIN - PAINE - LINDEROS - MAIPO - ALTO JAHUEL"/>
    <x v="0"/>
    <m/>
    <n v="20"/>
    <m/>
    <m/>
    <m/>
  </r>
  <r>
    <s v="PROD"/>
    <s v="T_04-130106003"/>
    <s v="Impulsión Pto 2 - Est. GUINDOS"/>
    <s v="Conducciones AP - Impulsiones"/>
    <x v="1"/>
    <n v="0"/>
    <s v="P13"/>
    <s v="LOC"/>
    <n v="1"/>
    <n v="1"/>
    <s v="CTLP"/>
    <n v="0"/>
    <s v="BUIN - PAINE - LINDEROS - MAIPO - ALTO JAHUEL"/>
    <x v="0"/>
    <m/>
    <n v="19.170000000000002"/>
    <m/>
    <m/>
    <m/>
  </r>
  <r>
    <s v="PROD"/>
    <s v="T_05-130106004"/>
    <s v="Impulsión 1231-LOS TILOS-1 - Pto 3"/>
    <s v="Conducciones AP - Impulsiones"/>
    <x v="1"/>
    <n v="0"/>
    <s v="P12"/>
    <s v="LOC"/>
    <n v="1"/>
    <n v="1"/>
    <s v="CTLP"/>
    <n v="0"/>
    <s v="BUIN - PAINE - LINDEROS - MAIPO - ALTO JAHUEL"/>
    <x v="0"/>
    <m/>
    <n v="37.42"/>
    <m/>
    <m/>
    <m/>
  </r>
  <r>
    <s v="PROD"/>
    <s v="T_06-130106004"/>
    <s v="Impulsión 1233-LOS TILOS-2 - Pto 3"/>
    <s v="Conducciones AP - Impulsiones"/>
    <x v="1"/>
    <n v="0"/>
    <s v="P12"/>
    <s v="LOC"/>
    <n v="1"/>
    <n v="1"/>
    <s v="CTLP"/>
    <n v="0"/>
    <s v="BUIN - PAINE - LINDEROS - MAIPO - ALTO JAHUEL"/>
    <x v="0"/>
    <m/>
    <n v="37.67"/>
    <m/>
    <m/>
    <m/>
  </r>
  <r>
    <s v="PROD"/>
    <s v="T_07-130106004"/>
    <s v="Impulsión Pto 3 - Pto 4"/>
    <s v="Conducciones AP - Impulsiones"/>
    <x v="1"/>
    <n v="0"/>
    <s v="P12"/>
    <s v="LOC"/>
    <n v="1"/>
    <n v="1"/>
    <s v="CTLP"/>
    <n v="0"/>
    <s v="BUIN - PAINE - LINDEROS - MAIPO - ALTO JAHUEL"/>
    <x v="0"/>
    <m/>
    <n v="8.0299999999999994"/>
    <m/>
    <m/>
    <m/>
  </r>
  <r>
    <s v="PROD"/>
    <s v="T_08-130106004"/>
    <s v="Impulsión Pto 4 - Est. LOS TILOS"/>
    <s v="Conducciones AP - Impulsiones"/>
    <x v="1"/>
    <n v="0"/>
    <s v="P12"/>
    <s v="LOC"/>
    <n v="1"/>
    <n v="1"/>
    <s v="CTLP"/>
    <n v="0"/>
    <s v="BUIN - PAINE - LINDEROS - MAIPO - ALTO JAHUEL"/>
    <x v="0"/>
    <m/>
    <n v="55.29"/>
    <m/>
    <m/>
    <m/>
  </r>
  <r>
    <s v="PROD"/>
    <s v="T_09-130106005-06"/>
    <s v="Impulsión 1278-PAINE-5 - Pto 5"/>
    <s v="Conducciones AP - Impulsiones"/>
    <x v="1"/>
    <n v="0"/>
    <s v="P12"/>
    <s v="LOC"/>
    <n v="1"/>
    <n v="1"/>
    <s v="CTLP"/>
    <n v="0"/>
    <s v="BUIN - PAINE - LINDEROS - MAIPO - ALTO JAHUEL"/>
    <x v="0"/>
    <m/>
    <n v="65.16"/>
    <m/>
    <m/>
    <m/>
  </r>
  <r>
    <s v="PROD"/>
    <s v="T_10-130106005-04"/>
    <s v="Impulsión 1239-PAINE-4 - Pto 5"/>
    <s v="Conducciones AP - Impulsiones"/>
    <x v="1"/>
    <n v="0"/>
    <s v="P12"/>
    <s v="LOC"/>
    <n v="1"/>
    <n v="1"/>
    <s v="CTLP"/>
    <n v="0"/>
    <s v="BUIN - PAINE - LINDEROS - MAIPO - ALTO JAHUEL"/>
    <x v="0"/>
    <m/>
    <n v="11.12"/>
    <m/>
    <m/>
    <m/>
  </r>
  <r>
    <s v="PROD"/>
    <s v="T_11-130106005-04"/>
    <s v="Impulsión Pto 5 - Pto 6"/>
    <s v="Conducciones AP - Impulsiones"/>
    <x v="1"/>
    <n v="0"/>
    <s v="P13"/>
    <s v="LOC"/>
    <n v="1"/>
    <n v="1"/>
    <s v="CTLP"/>
    <n v="0"/>
    <s v="BUIN - PAINE - LINDEROS - MAIPO - ALTO JAHUEL"/>
    <x v="0"/>
    <m/>
    <n v="6.56"/>
    <m/>
    <m/>
    <m/>
  </r>
  <r>
    <s v="PROD"/>
    <s v="T_12-130106005"/>
    <s v="Impulsión Pto 6 - Est. PAINE 1"/>
    <s v="Conducciones AP - Impulsiones"/>
    <x v="1"/>
    <n v="0"/>
    <s v="P13"/>
    <s v="LOC"/>
    <n v="1"/>
    <n v="1"/>
    <s v="CTLP"/>
    <n v="0"/>
    <s v="BUIN - PAINE - LINDEROS - MAIPO - ALTO JAHUEL"/>
    <x v="0"/>
    <m/>
    <n v="279.38"/>
    <m/>
    <m/>
    <m/>
  </r>
  <r>
    <s v="PROD"/>
    <s v="T_13-130106012"/>
    <s v="Impulsión 1289-Pontigo -4 - Pto 8"/>
    <s v="Conducciones AP - Impulsiones"/>
    <x v="1"/>
    <n v="0"/>
    <s v="P12"/>
    <s v="LOC"/>
    <n v="1"/>
    <n v="1"/>
    <s v="CTLP"/>
    <n v="0"/>
    <s v="BUIN - PAINE - LINDEROS - MAIPO - ALTO JAHUEL"/>
    <x v="0"/>
    <m/>
    <n v="51.41"/>
    <m/>
    <m/>
    <m/>
  </r>
  <r>
    <s v="PROD"/>
    <s v="T_14-130106011"/>
    <s v="Impulsión 1246-PONTIGO-2 - Pto 7"/>
    <s v="Conducciones AP - Impulsiones"/>
    <x v="1"/>
    <n v="0"/>
    <s v="P12"/>
    <s v="LOC"/>
    <n v="1"/>
    <n v="1"/>
    <s v="CTLP"/>
    <n v="0"/>
    <s v="BUIN - PAINE - LINDEROS - MAIPO - ALTO JAHUEL"/>
    <x v="0"/>
    <m/>
    <n v="60.58"/>
    <m/>
    <m/>
    <m/>
  </r>
  <r>
    <s v="PROD"/>
    <s v="T_15-130106006-02"/>
    <s v="Impulsión Pto 7 - Pto 8"/>
    <s v="Conducciones AP - Impulsiones"/>
    <x v="1"/>
    <n v="0"/>
    <s v="P12"/>
    <s v="LOC"/>
    <n v="1"/>
    <n v="1"/>
    <s v="CTLP"/>
    <n v="0"/>
    <s v="BUIN - PAINE - LINDEROS - MAIPO - ALTO JAHUEL"/>
    <x v="0"/>
    <m/>
    <n v="38.200000000000003"/>
    <m/>
    <m/>
    <m/>
  </r>
  <r>
    <s v="PROD"/>
    <s v="T_16-130106006-03"/>
    <s v="Impulsión Pto 8 - Pto 9"/>
    <s v="Conducciones AP - Impulsiones"/>
    <x v="1"/>
    <n v="0"/>
    <s v="P12"/>
    <s v="LOC"/>
    <n v="1"/>
    <n v="1"/>
    <s v="CTLP"/>
    <n v="0"/>
    <s v="BUIN - PAINE - LINDEROS - MAIPO - ALTO JAHUEL"/>
    <x v="0"/>
    <m/>
    <n v="10.64"/>
    <m/>
    <m/>
    <m/>
  </r>
  <r>
    <s v="PROD"/>
    <s v="T_17-130106006"/>
    <s v="Impulsión Pto 9 - Est. PONTIGO 2"/>
    <s v="Conducciones AP - Impulsiones"/>
    <x v="1"/>
    <n v="0"/>
    <s v="P12"/>
    <s v="LOC"/>
    <n v="1"/>
    <n v="1"/>
    <s v="CTLP"/>
    <n v="0"/>
    <s v="BUIN - PAINE - LINDEROS - MAIPO - ALTO JAHUEL"/>
    <x v="0"/>
    <m/>
    <n v="91.23"/>
    <m/>
    <m/>
    <m/>
  </r>
  <r>
    <s v="PROD"/>
    <s v="T_18-130106001"/>
    <s v="Impulsión 1070-ESTACION1-1 - Pto 10"/>
    <s v="Conducciones AP - Impulsiones"/>
    <x v="1"/>
    <n v="0"/>
    <s v="P12"/>
    <s v="LOC"/>
    <n v="1"/>
    <n v="1"/>
    <s v="CTLP"/>
    <n v="0"/>
    <s v="BUIN - PAINE - LINDEROS - MAIPO - ALTO JAHUEL"/>
    <x v="0"/>
    <m/>
    <n v="23.46"/>
    <m/>
    <m/>
    <m/>
  </r>
  <r>
    <s v="PROD"/>
    <s v="T_19-130106001"/>
    <s v="Impulsión 1071-ESTACION1-2 - Pto 10"/>
    <s v="Conducciones AP - Impulsiones"/>
    <x v="1"/>
    <n v="0"/>
    <s v="P12"/>
    <s v="LOC"/>
    <n v="1"/>
    <n v="1"/>
    <s v="CTLP"/>
    <n v="0"/>
    <s v="BUIN - PAINE - LINDEROS - MAIPO - ALTO JAHUEL"/>
    <x v="0"/>
    <m/>
    <n v="50.88"/>
    <m/>
    <m/>
    <m/>
  </r>
  <r>
    <s v="PROD"/>
    <s v="T_20-130106001"/>
    <s v="Impulsión Pto 10 - Pto 11"/>
    <s v="Conducciones AP - Impulsiones"/>
    <x v="1"/>
    <n v="0"/>
    <s v="P12"/>
    <s v="LOC"/>
    <n v="1"/>
    <n v="1"/>
    <s v="CTLP"/>
    <n v="0"/>
    <s v="BUIN - PAINE - LINDEROS - MAIPO - ALTO JAHUEL"/>
    <x v="0"/>
    <m/>
    <n v="1.87"/>
    <m/>
    <m/>
    <m/>
  </r>
  <r>
    <s v="PROD"/>
    <s v="T_21-130106008"/>
    <s v="Impulsión 1245-ESTACION2-1 - Pto 12"/>
    <s v="Conducciones AP - Impulsiones"/>
    <x v="1"/>
    <n v="0"/>
    <s v="P13"/>
    <s v="LOC"/>
    <n v="1"/>
    <n v="1"/>
    <s v="CTLP"/>
    <n v="0"/>
    <s v="BUIN - PAINE - LINDEROS - MAIPO - ALTO JAHUEL"/>
    <x v="0"/>
    <m/>
    <n v="10"/>
    <m/>
    <m/>
    <m/>
  </r>
  <r>
    <s v="PROD"/>
    <s v="T_22-130106008"/>
    <s v="Impulsión Pto 12 - Pto 11"/>
    <s v="Conducciones AP - Impulsiones"/>
    <x v="1"/>
    <n v="0"/>
    <s v="P13"/>
    <s v="LOC"/>
    <n v="1"/>
    <n v="1"/>
    <s v="CTLP"/>
    <n v="0"/>
    <s v="BUIN - PAINE - LINDEROS - MAIPO - ALTO JAHUEL"/>
    <x v="0"/>
    <m/>
    <n v="427.75"/>
    <m/>
    <m/>
    <m/>
  </r>
  <r>
    <s v="PROD"/>
    <s v="T_23-130106001"/>
    <s v="Impulsión Pto 11 - Est. BUIN ESTACION 1"/>
    <s v="Conducciones AP - Impulsiones"/>
    <x v="1"/>
    <n v="0"/>
    <s v="P13"/>
    <s v="LOC"/>
    <n v="1"/>
    <n v="1"/>
    <s v="CTLP"/>
    <n v="0"/>
    <s v="BUIN - PAINE - LINDEROS - MAIPO - ALTO JAHUEL"/>
    <x v="0"/>
    <m/>
    <n v="39.72"/>
    <m/>
    <m/>
    <m/>
  </r>
  <r>
    <s v="PROD"/>
    <s v="T_24-z130106003"/>
    <s v="Impulsión z1244-LOS GUINDOS-3 (reserva) - Pto 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25-130106009"/>
    <s v="Impulsión 1277-LOS TILOS-3 (reserva) - Pto 3"/>
    <s v="Conducciones AP - Impulsiones"/>
    <x v="1"/>
    <n v="0"/>
    <s v="P12"/>
    <s v="LOC"/>
    <n v="1"/>
    <n v="1"/>
    <s v="CTLP"/>
    <n v="0"/>
    <s v="BUIN - PAINE - LINDEROS - MAIPO - ALTO JAHUEL"/>
    <x v="0"/>
    <m/>
    <n v="86.32"/>
    <m/>
    <m/>
    <m/>
  </r>
  <r>
    <s v="PROD"/>
    <s v="T_26-130106005"/>
    <s v="Impulsión 1128-PAINE-3 (reserva) - Pto 5"/>
    <s v="Conducciones AP - Impulsiones"/>
    <x v="1"/>
    <n v="0"/>
    <s v="P12"/>
    <s v="LOC"/>
    <n v="1"/>
    <n v="1"/>
    <s v="CTLP"/>
    <n v="0"/>
    <s v="BUIN - PAINE - LINDEROS - MAIPO - ALTO JAHUEL"/>
    <x v="0"/>
    <m/>
    <n v="58.82"/>
    <m/>
    <m/>
    <m/>
  </r>
  <r>
    <s v="PROD"/>
    <s v="T_27-z130106011"/>
    <s v="Impulsión 1247-PONTIGO 3 (reserva) - Pto 8"/>
    <s v="Conducciones AP - Impulsiones"/>
    <x v="1"/>
    <n v="0"/>
    <s v="P12"/>
    <s v="LOC"/>
    <n v="1"/>
    <n v="1"/>
    <s v="CTLP"/>
    <n v="0"/>
    <s v="BUIN - PAINE - LINDEROS - MAIPO - ALTO JAHUEL"/>
    <x v="0"/>
    <m/>
    <n v="37.700000000000003"/>
    <m/>
    <m/>
    <m/>
  </r>
  <r>
    <s v="PROD"/>
    <s v="T_28-130106008"/>
    <s v="Impulsión z1245-ESTACION2-1 (reserva) - Pto 1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1-28106002"/>
    <s v="Impulsión 1207-CALERA TANGO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63"/>
    <m/>
    <m/>
    <m/>
  </r>
  <r>
    <s v="PROD"/>
    <s v="T_02-28106002"/>
    <s v="Impulsión Pto 1 - Est. CALERA TANGO BAJ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209.8000000000002"/>
    <m/>
    <m/>
    <m/>
  </r>
  <r>
    <s v="PROD"/>
    <s v="T_03-28106001"/>
    <s v="Impulsión 1210-CALERA TANGO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.08"/>
    <m/>
    <m/>
    <m/>
  </r>
  <r>
    <s v="PROD"/>
    <s v="T_04-28106001"/>
    <s v="Impulsión 1211-CALERA TANGO4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5-28106001"/>
    <s v="Impulsión Pto 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44.88"/>
    <m/>
    <m/>
    <m/>
  </r>
  <r>
    <s v="PROD"/>
    <s v="T_06-28106001"/>
    <s v="Impulsión Pto 2 - Est. CALERA TANGO ALT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37.7"/>
    <m/>
    <m/>
    <m/>
  </r>
  <r>
    <s v="PROD"/>
    <s v="T_07-28106002"/>
    <s v="Impulsión 1206-CALERA TANGO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3.47"/>
    <m/>
    <m/>
    <m/>
  </r>
  <r>
    <s v="PROD"/>
    <s v="T_08-28106001"/>
    <s v="Impulsión z1211-CALERA TANGO4 (reserva)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1-z030106002-EM5"/>
    <s v="Impulsión 1280-EL MAITEN5 - Pto 1"/>
    <s v="Conducciones AP - Impulsiones"/>
    <x v="1"/>
    <n v="0"/>
    <s v="P12"/>
    <s v="LOC"/>
    <n v="7"/>
    <n v="1"/>
    <s v="CTLP"/>
    <n v="0"/>
    <s v="MELIPILLA"/>
    <x v="0"/>
    <m/>
    <n v="946"/>
    <m/>
    <m/>
    <m/>
  </r>
  <r>
    <s v="PROD"/>
    <s v="T_02-030106002-06"/>
    <s v="Impulsión Pto 1 - Pto 2"/>
    <s v="Conducciones AP - Impulsiones"/>
    <x v="1"/>
    <n v="0"/>
    <s v="P12"/>
    <s v="LOC"/>
    <n v="7"/>
    <n v="1"/>
    <s v="CTLP"/>
    <n v="0"/>
    <s v="MELIPILLA"/>
    <x v="0"/>
    <m/>
    <n v="187.33"/>
    <m/>
    <m/>
    <m/>
  </r>
  <r>
    <s v="PROD"/>
    <s v="T_03-030106002"/>
    <s v="Impulsión Pto 2 - Pto 3"/>
    <s v="Conducciones AP - Impulsiones"/>
    <x v="1"/>
    <n v="0"/>
    <s v="P12"/>
    <s v="LOC"/>
    <n v="7"/>
    <n v="1"/>
    <s v="CTLP"/>
    <n v="0"/>
    <s v="MELIPILLA"/>
    <x v="0"/>
    <m/>
    <n v="2822.98"/>
    <m/>
    <m/>
    <m/>
  </r>
  <r>
    <s v="PROD"/>
    <s v="T_04-30106001"/>
    <s v="Impulsión Pto 3 - Est. DIVISADERO 1"/>
    <s v="Conducciones AP - Impulsiones"/>
    <x v="1"/>
    <n v="0"/>
    <s v="P12"/>
    <s v="LOC"/>
    <n v="7"/>
    <n v="1"/>
    <s v="CTLP"/>
    <n v="0"/>
    <s v="MELIPILLA"/>
    <x v="0"/>
    <m/>
    <n v="149.01"/>
    <m/>
    <m/>
    <m/>
  </r>
  <r>
    <s v="PROD"/>
    <s v="T_05-030106004-03"/>
    <s v="Impulsión 1272-HUECHUN 3 - Pto 4"/>
    <s v="Conducciones AP - Impulsiones"/>
    <x v="1"/>
    <n v="0"/>
    <s v="P12"/>
    <s v="LOC"/>
    <n v="7"/>
    <n v="1"/>
    <s v="CTLP"/>
    <n v="0"/>
    <s v="MELIPILLA"/>
    <x v="0"/>
    <m/>
    <n v="15.31"/>
    <m/>
    <m/>
    <m/>
  </r>
  <r>
    <s v="PROD"/>
    <s v="T_06-030106004-04"/>
    <s v="Impulsión Pto 4 - Pto 5"/>
    <s v="Conducciones AP - Impulsiones"/>
    <x v="1"/>
    <n v="0"/>
    <s v="P12"/>
    <s v="LOC"/>
    <n v="7"/>
    <n v="1"/>
    <s v="CTLP"/>
    <n v="0"/>
    <s v="MELIPILLA"/>
    <x v="0"/>
    <m/>
    <n v="233.13"/>
    <m/>
    <m/>
    <m/>
  </r>
  <r>
    <s v="PROD"/>
    <s v="T_07-030106004-16"/>
    <s v="Impulsión 1242-HUECHUN2 - Pto 5"/>
    <s v="Conducciones AP - Impulsiones"/>
    <x v="1"/>
    <n v="0"/>
    <s v="P13"/>
    <s v="LOC"/>
    <n v="7"/>
    <n v="1"/>
    <s v="CTLP"/>
    <n v="0"/>
    <s v="MELIPILLA"/>
    <x v="0"/>
    <m/>
    <n v="20.149999999999999"/>
    <m/>
    <m/>
    <m/>
  </r>
  <r>
    <s v="PROD"/>
    <s v="T_08-030106004"/>
    <s v="Impulsión Pto 5 - Est. HUILCO 1"/>
    <s v="Conducciones AP - Impulsiones"/>
    <x v="1"/>
    <n v="0"/>
    <s v="P13"/>
    <s v="LOC"/>
    <n v="7"/>
    <n v="1"/>
    <s v="CTLP"/>
    <n v="0"/>
    <s v="MELIPILLA"/>
    <x v="0"/>
    <m/>
    <n v="3749.34"/>
    <m/>
    <m/>
    <m/>
  </r>
  <r>
    <s v="PROD"/>
    <s v="T_09-30106197"/>
    <s v="Impulsión PEAP-30142001 - Est. HUILCO ALTO"/>
    <s v="Conducciones AP - Impulsiones"/>
    <x v="1"/>
    <n v="0"/>
    <s v="P12"/>
    <s v="LOC"/>
    <n v="7"/>
    <n v="1"/>
    <s v="CTLP"/>
    <n v="0"/>
    <s v="MELIPILLA"/>
    <x v="0"/>
    <m/>
    <n v="357.61"/>
    <m/>
    <m/>
    <m/>
  </r>
  <r>
    <s v="PROD"/>
    <s v="T_10-030106002-14"/>
    <s v="Impulsión 1237-EL MAITEN3 (reserva) - Pto 1"/>
    <s v="Conducciones AP - Impulsiones"/>
    <x v="1"/>
    <n v="0"/>
    <s v="P12"/>
    <s v="LOC"/>
    <n v="7"/>
    <n v="1"/>
    <s v="CTLP"/>
    <n v="0"/>
    <s v="MELIPILLA"/>
    <x v="0"/>
    <m/>
    <n v="27.67"/>
    <m/>
    <m/>
    <m/>
  </r>
  <r>
    <s v="PROD"/>
    <s v="T_11-030106004-02"/>
    <s v="Impulsión 1273-HUECHUN 4 (reserva) - Pto 5"/>
    <s v="Conducciones AP - Impulsiones"/>
    <x v="1"/>
    <n v="0"/>
    <s v="P12"/>
    <s v="LOC"/>
    <n v="7"/>
    <n v="1"/>
    <s v="CTLP"/>
    <n v="0"/>
    <s v="MELIPILLA"/>
    <x v="0"/>
    <m/>
    <n v="197.47"/>
    <m/>
    <m/>
    <m/>
  </r>
  <r>
    <s v="PROD"/>
    <s v="T_01-137106001"/>
    <s v="Impulsión CAP.PLANTA EL CANELO - Planta Canelo"/>
    <s v="Conducciones AP - Impulsiones"/>
    <x v="1"/>
    <n v="0"/>
    <s v="P12"/>
    <s v="LOC"/>
    <n v="3"/>
    <n v="1"/>
    <s v="CTLP"/>
    <n v="0"/>
    <s v="EL CANELO - LAS VERTIENTES - LA OBRA"/>
    <x v="0"/>
    <m/>
    <n v="220.38"/>
    <m/>
    <m/>
    <m/>
  </r>
  <r>
    <s v="PROD"/>
    <s v="T_02-137106002"/>
    <s v="Impulsión Planta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154.59"/>
    <m/>
    <m/>
    <m/>
  </r>
  <r>
    <s v="PROD"/>
    <s v="T_03-137106003"/>
    <s v="Impulsión 1281-EL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2066.35"/>
    <m/>
    <m/>
    <m/>
  </r>
  <r>
    <s v="PROD"/>
    <n v="76106086"/>
    <s v="DERIV TER AC PEÑAL PEAP"/>
    <s v="Conducciones AP - Impulsiones"/>
    <x v="1"/>
    <n v="0"/>
    <s v="P13"/>
    <s v="GS"/>
    <n v="5"/>
    <n v="1"/>
    <s v="CTLP"/>
    <n v="0"/>
    <s v="GRAN SANTIAGO"/>
    <x v="0"/>
    <m/>
    <n v="12.87"/>
    <m/>
    <m/>
    <m/>
  </r>
  <r>
    <s v="PROD"/>
    <n v="76106057"/>
    <s v="ADUCCION SAN LUIS EST A PTA ELEV"/>
    <s v="Conducciones AP - Impulsiones"/>
    <x v="1"/>
    <n v="0"/>
    <s v="P13"/>
    <s v="GS"/>
    <n v="5"/>
    <n v="1"/>
    <s v="CTLP"/>
    <n v="0"/>
    <s v="GRAN SANTIAGO"/>
    <x v="0"/>
    <m/>
    <n v="47"/>
    <m/>
    <m/>
    <m/>
  </r>
  <r>
    <s v="PROD"/>
    <n v="76106055"/>
    <s v="ADUCCION LO RUIZ EST A PTA ELEV"/>
    <s v="Conducciones AP - Impulsiones"/>
    <x v="1"/>
    <n v="0"/>
    <s v="P13"/>
    <s v="GS"/>
    <n v="5"/>
    <n v="1"/>
    <s v="CTLP"/>
    <n v="0"/>
    <s v="GRAN SANTIAGO"/>
    <x v="0"/>
    <m/>
    <n v="32.799999999999997"/>
    <m/>
    <m/>
    <m/>
  </r>
  <r>
    <s v="PROD"/>
    <n v="76106090"/>
    <s v="DERIV TER AC QUILIN"/>
    <s v="Conducciones AP - Impulsiones"/>
    <x v="1"/>
    <n v="0"/>
    <s v="P13"/>
    <s v="GS"/>
    <n v="5"/>
    <n v="1"/>
    <s v="CTLP"/>
    <n v="0"/>
    <s v="GRAN SANTIAGO"/>
    <x v="0"/>
    <m/>
    <n v="61.75"/>
    <m/>
    <m/>
    <m/>
  </r>
  <r>
    <s v="PROD"/>
    <n v="76106184"/>
    <s v="ADUC PEAP EL PERAL"/>
    <s v="Conducciones AP - Impulsiones"/>
    <x v="1"/>
    <n v="0"/>
    <s v="P12"/>
    <s v="GS"/>
    <n v="5"/>
    <n v="1"/>
    <s v="CTLP"/>
    <n v="0"/>
    <s v="GRAN SANTIAGO"/>
    <x v="0"/>
    <m/>
    <n v="63.04"/>
    <m/>
    <m/>
    <m/>
  </r>
  <r>
    <s v="PROD"/>
    <n v="76106083"/>
    <s v="DERIV TER AC PEAP LO CAÑ"/>
    <s v="Conducciones AP - Impulsiones"/>
    <x v="1"/>
    <n v="0"/>
    <s v="P12"/>
    <s v="GS"/>
    <n v="5"/>
    <n v="1"/>
    <s v="CTLP"/>
    <n v="0"/>
    <s v="GRAN SANTIAGO"/>
    <x v="0"/>
    <m/>
    <n v="44.18"/>
    <m/>
    <m/>
    <m/>
  </r>
  <r>
    <s v="PROD"/>
    <n v="76209005"/>
    <s v="Aducción a Huechuraba"/>
    <s v="Conducciones AP - Impulsiones"/>
    <x v="1"/>
    <n v="0"/>
    <s v="P13"/>
    <s v="GS"/>
    <n v="5"/>
    <n v="1"/>
    <s v="CTLP"/>
    <n v="0"/>
    <s v="GRAN SANTIAGO"/>
    <x v="0"/>
    <m/>
    <n v="4651.8"/>
    <m/>
    <m/>
    <m/>
  </r>
  <r>
    <s v="DIST"/>
    <n v="76209006"/>
    <s v="Aducción a La Faena"/>
    <s v="Conducciones AP - Impulsiones"/>
    <x v="1"/>
    <n v="0"/>
    <s v="D60"/>
    <s v="GS"/>
    <n v="5"/>
    <n v="2"/>
    <s v="CTLP"/>
    <n v="0"/>
    <s v="GRAN SANTIAGO"/>
    <x v="0"/>
    <m/>
    <n v="567.30999999999995"/>
    <m/>
    <m/>
    <m/>
  </r>
  <r>
    <s v="PROD"/>
    <n v="76106157"/>
    <s v="SANTA VICTORIA 2 IMPULSION COMUN"/>
    <s v="Conducciones AP - Impulsiones"/>
    <x v="1"/>
    <n v="0"/>
    <s v="P13"/>
    <s v="GS"/>
    <n v="5"/>
    <n v="1"/>
    <s v="CTLP"/>
    <n v="0"/>
    <s v="GRAN SANTIAGO"/>
    <x v="0"/>
    <m/>
    <n v="1433.28"/>
    <m/>
    <m/>
    <m/>
  </r>
  <r>
    <s v="PROD"/>
    <n v="76106153"/>
    <s v="SAN LUIS IMPULSION COMUN"/>
    <s v="Conducciones AP - Impulsiones"/>
    <x v="1"/>
    <n v="0"/>
    <s v="P13"/>
    <s v="GS"/>
    <n v="5"/>
    <n v="1"/>
    <s v="CTLP"/>
    <n v="0"/>
    <s v="GRAN SANTIAGO"/>
    <x v="0"/>
    <m/>
    <n v="3236.29"/>
    <m/>
    <m/>
    <m/>
  </r>
  <r>
    <s v="PROD"/>
    <n v="76106151"/>
    <s v="RENCA 1 Y 2 IMPULSION COMUN"/>
    <s v="Conducciones AP - Impulsiones"/>
    <x v="1"/>
    <n v="0"/>
    <s v="P13"/>
    <s v="GS"/>
    <n v="5"/>
    <n v="1"/>
    <s v="CTLP"/>
    <n v="0"/>
    <s v="GRAN SANTIAGO"/>
    <x v="0"/>
    <m/>
    <n v="1242.51"/>
    <m/>
    <m/>
    <m/>
  </r>
  <r>
    <s v="PROD"/>
    <n v="76106147"/>
    <s v="QUILICURA 1 Y 2 IMPULSION COMUN"/>
    <s v="Conducciones AP - Impulsiones"/>
    <x v="1"/>
    <n v="0"/>
    <s v="P13"/>
    <s v="GS"/>
    <n v="5"/>
    <n v="1"/>
    <s v="CTLP"/>
    <n v="0"/>
    <s v="GRAN SANTIAGO"/>
    <x v="0"/>
    <m/>
    <n v="3347.76"/>
    <m/>
    <m/>
    <m/>
  </r>
  <r>
    <s v="PROD"/>
    <n v="76106123"/>
    <s v="IMPULSION PZOS QUILIC 1 A EST QUILIC*"/>
    <s v="Conducciones AP - Impulsiones"/>
    <x v="1"/>
    <n v="0"/>
    <s v="P13"/>
    <s v="GS"/>
    <n v="5"/>
    <n v="1"/>
    <s v="CTLP"/>
    <n v="0"/>
    <s v="GRAN SANTIAGO"/>
    <x v="0"/>
    <m/>
    <n v="980.12"/>
    <m/>
    <m/>
    <m/>
  </r>
  <r>
    <s v="PROD"/>
    <n v="76106122"/>
    <s v="IMPULSION PTA ELEV A QUILICURA 1 Y 2"/>
    <s v="Conducciones AP - Impulsiones"/>
    <x v="1"/>
    <n v="0"/>
    <s v="P13"/>
    <s v="GS"/>
    <n v="5"/>
    <n v="1"/>
    <s v="CTLP"/>
    <n v="0"/>
    <s v="GRAN SANTIAGO"/>
    <x v="0"/>
    <m/>
    <n v="2822.2"/>
    <m/>
    <m/>
    <m/>
  </r>
  <r>
    <s v="PROD"/>
    <n v="76106121"/>
    <s v="IMPULSION LO RUIZ PTA ELEV A EST"/>
    <s v="Conducciones AP - Impulsiones"/>
    <x v="1"/>
    <n v="0"/>
    <s v="P13"/>
    <s v="GS"/>
    <n v="5"/>
    <n v="1"/>
    <s v="CTLP"/>
    <n v="0"/>
    <s v="GRAN SANTIAGO"/>
    <x v="0"/>
    <m/>
    <n v="1019.62"/>
    <m/>
    <m/>
    <m/>
  </r>
  <r>
    <s v="PROD"/>
    <n v="76106119"/>
    <s v="IMP STA SOFIA DE MACUL"/>
    <s v="Conducciones AP - Impulsiones"/>
    <x v="1"/>
    <n v="0"/>
    <s v="P13"/>
    <s v="GS"/>
    <n v="5"/>
    <n v="1"/>
    <s v="CTLP"/>
    <n v="0"/>
    <s v="GRAN SANTIAGO"/>
    <x v="0"/>
    <m/>
    <n v="1723.52"/>
    <m/>
    <m/>
    <m/>
  </r>
  <r>
    <s v="PROD"/>
    <n v="76106116"/>
    <s v="IMP PEÑON ALTO 1"/>
    <s v="Conducciones AP - Impulsiones"/>
    <x v="1"/>
    <n v="0"/>
    <s v="P13"/>
    <s v="GS"/>
    <n v="5"/>
    <n v="1"/>
    <s v="CTLP"/>
    <n v="0"/>
    <s v="GRAN SANTIAGO"/>
    <x v="0"/>
    <m/>
    <n v="1466.47"/>
    <m/>
    <m/>
    <m/>
  </r>
  <r>
    <s v="PROD"/>
    <n v="76106115"/>
    <s v="IMP PEÑALOLEN 2A"/>
    <s v="Conducciones AP - Impulsiones"/>
    <x v="1"/>
    <n v="0"/>
    <s v="P13"/>
    <s v="GS"/>
    <n v="5"/>
    <n v="1"/>
    <s v="CTLP"/>
    <n v="0"/>
    <s v="GRAN SANTIAGO"/>
    <x v="0"/>
    <m/>
    <n v="1386.13"/>
    <m/>
    <m/>
    <m/>
  </r>
  <r>
    <s v="PROD"/>
    <n v="76106114"/>
    <s v="IMP PEÑALOLEN 1"/>
    <s v="Conducciones AP - Impulsiones"/>
    <x v="1"/>
    <n v="0"/>
    <s v="P13"/>
    <s v="GS"/>
    <n v="5"/>
    <n v="1"/>
    <s v="CTLP"/>
    <n v="0"/>
    <s v="GRAN SANTIAGO"/>
    <x v="0"/>
    <m/>
    <n v="350"/>
    <m/>
    <m/>
    <m/>
  </r>
  <r>
    <s v="PROD"/>
    <n v="76106113"/>
    <s v="IMP PEAP QUILIN EST QUILIN"/>
    <s v="Conducciones AP - Impulsiones"/>
    <x v="1"/>
    <n v="0"/>
    <s v="P13"/>
    <s v="GS"/>
    <n v="5"/>
    <n v="1"/>
    <s v="CTLP"/>
    <n v="0"/>
    <s v="GRAN SANTIAGO"/>
    <x v="0"/>
    <m/>
    <n v="965.96"/>
    <m/>
    <m/>
    <m/>
  </r>
  <r>
    <s v="PROD"/>
    <n v="76106112"/>
    <s v="IMP PEAP EST LO CAÑAS"/>
    <s v="Conducciones AP - Impulsiones"/>
    <x v="1"/>
    <n v="0"/>
    <s v="P13"/>
    <s v="GS"/>
    <n v="5"/>
    <n v="1"/>
    <s v="CTLP"/>
    <n v="0"/>
    <s v="GRAN SANTIAGO"/>
    <x v="0"/>
    <m/>
    <n v="500.11"/>
    <m/>
    <m/>
    <m/>
  </r>
  <r>
    <s v="PROD"/>
    <n v="76106110"/>
    <s v="IMP PEAP A EST LO BRAVO"/>
    <s v="Conducciones AP - Impulsiones"/>
    <x v="1"/>
    <n v="0"/>
    <s v="P13"/>
    <s v="GS"/>
    <n v="5"/>
    <n v="1"/>
    <s v="CTLP"/>
    <n v="0"/>
    <s v="GRAN SANTIAGO"/>
    <x v="0"/>
    <m/>
    <n v="663.09500000000003"/>
    <m/>
    <m/>
    <m/>
  </r>
  <r>
    <s v="PROD"/>
    <n v="76106103"/>
    <s v="DERIV LN DEPTAL BAJO 2 "/>
    <s v="Conducciones AP - Impulsiones"/>
    <x v="1"/>
    <n v="0"/>
    <s v="P14"/>
    <s v="GS"/>
    <n v="5"/>
    <n v="1"/>
    <s v="CTLP"/>
    <n v="0"/>
    <s v="GRAN SANTIAGO"/>
    <x v="0"/>
    <m/>
    <n v="222.61"/>
    <m/>
    <m/>
    <m/>
  </r>
  <r>
    <s v="PROD"/>
    <n v="76106102"/>
    <s v="HUECHURABA IMPULSION COMUN"/>
    <s v="Conducciones AP - Impulsiones"/>
    <x v="1"/>
    <n v="0"/>
    <s v="P13"/>
    <s v="GS"/>
    <n v="5"/>
    <n v="1"/>
    <s v="CTLP"/>
    <n v="0"/>
    <s v="GRAN SANTIAGO"/>
    <x v="0"/>
    <m/>
    <n v="4174.83"/>
    <m/>
    <m/>
    <m/>
  </r>
  <r>
    <s v="PROD"/>
    <n v="76106101"/>
    <s v="HUAMACHUCO IMPULSION COMUN"/>
    <s v="Conducciones AP - Impulsiones"/>
    <x v="1"/>
    <n v="0"/>
    <s v="P13"/>
    <s v="GS"/>
    <n v="5"/>
    <n v="1"/>
    <s v="CTLP"/>
    <n v="0"/>
    <s v="GRAN SANTIAGO"/>
    <x v="0"/>
    <m/>
    <n v="1053.1500000000001"/>
    <m/>
    <m/>
    <m/>
  </r>
  <r>
    <s v="PROD"/>
    <n v="76106094"/>
    <s v="DERIV TOCORNAL AC PAR"/>
    <s v="Conducciones AP - Impulsiones"/>
    <x v="1"/>
    <n v="0"/>
    <s v="P14"/>
    <s v="GS"/>
    <n v="5"/>
    <n v="1"/>
    <s v="CTLP"/>
    <n v="0"/>
    <s v="GRAN SANTIAGO"/>
    <x v="0"/>
    <m/>
    <n v="2607.81"/>
    <m/>
    <m/>
    <m/>
  </r>
  <r>
    <s v="PROD"/>
    <n v="76106092"/>
    <s v="DERIV TER AC TRINID BAJO"/>
    <s v="Conducciones AP - Impulsiones"/>
    <x v="1"/>
    <n v="0"/>
    <s v="P13"/>
    <s v="GS"/>
    <n v="5"/>
    <n v="1"/>
    <s v="CTLP"/>
    <n v="0"/>
    <s v="GRAN SANTIAGO"/>
    <x v="0"/>
    <m/>
    <n v="1376.59"/>
    <m/>
    <m/>
    <m/>
  </r>
  <r>
    <s v="PROD"/>
    <n v="76106091"/>
    <s v="DERIV TER AC TRINID ALTO"/>
    <s v="Conducciones AP - Impulsiones"/>
    <x v="1"/>
    <n v="0"/>
    <s v="P13"/>
    <s v="GS"/>
    <n v="5"/>
    <n v="1"/>
    <s v="CTLP"/>
    <n v="0"/>
    <s v="GRAN SANTIAGO"/>
    <x v="0"/>
    <m/>
    <n v="389.96"/>
    <m/>
    <m/>
    <m/>
  </r>
  <r>
    <s v="PROD"/>
    <n v="76106088"/>
    <s v="DERIV TER AC PEÑON ALTO"/>
    <s v="Conducciones AP - Impulsiones"/>
    <x v="1"/>
    <n v="0"/>
    <s v="P13"/>
    <s v="GS"/>
    <n v="5"/>
    <n v="1"/>
    <s v="CTLP"/>
    <n v="0"/>
    <s v="GRAN SANTIAGO"/>
    <x v="0"/>
    <m/>
    <n v="173.69"/>
    <m/>
    <m/>
    <m/>
  </r>
  <r>
    <s v="PROD"/>
    <n v="76209003"/>
    <s v="Aducción Tocornal-Cerro Negro 1-1"/>
    <s v="Conducciones AP - Impulsiones"/>
    <x v="1"/>
    <n v="0"/>
    <s v="P14"/>
    <s v="GS"/>
    <n v="5"/>
    <n v="1"/>
    <s v="CTLP"/>
    <n v="0"/>
    <s v="GRAN SANTIAGO"/>
    <x v="0"/>
    <m/>
    <n v="5313.84"/>
    <m/>
    <m/>
    <m/>
  </r>
  <r>
    <s v="PROD"/>
    <n v="76106204"/>
    <s v="Imp Talinay"/>
    <s v="Conducciones AP - Impulsiones"/>
    <x v="1"/>
    <n v="0"/>
    <s v="P12"/>
    <s v="GS"/>
    <n v="5"/>
    <n v="1"/>
    <s v="CTLP"/>
    <n v="0"/>
    <s v="GRAN SANTIAGO"/>
    <x v="0"/>
    <m/>
    <n v="899.52"/>
    <m/>
    <m/>
    <m/>
  </r>
  <r>
    <s v="PROD"/>
    <n v="76106203"/>
    <s v="Imp Santa Victoria"/>
    <s v="Conducciones AP - Impulsiones"/>
    <x v="1"/>
    <n v="0"/>
    <s v="P13"/>
    <s v="GS"/>
    <n v="5"/>
    <n v="1"/>
    <s v="CTLP"/>
    <n v="0"/>
    <s v="GRAN SANTIAGO"/>
    <x v="0"/>
    <m/>
    <n v="745.37"/>
    <m/>
    <m/>
    <m/>
  </r>
  <r>
    <s v="PROD"/>
    <n v="76106201"/>
    <s v="Imp Santa Sofia Medio"/>
    <s v="Conducciones AP - Impulsiones"/>
    <x v="1"/>
    <n v="0"/>
    <s v="P12"/>
    <s v="GS"/>
    <n v="5"/>
    <n v="1"/>
    <s v="CTLP"/>
    <n v="0"/>
    <s v="GRAN SANTIAGO"/>
    <x v="0"/>
    <m/>
    <n v="1100.82"/>
    <m/>
    <m/>
    <m/>
  </r>
  <r>
    <s v="PROD"/>
    <n v="76106199"/>
    <s v="Imp Lo Contador"/>
    <s v="Conducciones AP - Impulsiones"/>
    <x v="1"/>
    <n v="0"/>
    <s v="P13"/>
    <s v="GS"/>
    <n v="5"/>
    <n v="1"/>
    <s v="CTLP"/>
    <n v="0"/>
    <s v="GRAN SANTIAGO"/>
    <x v="0"/>
    <m/>
    <n v="302.08999999999997"/>
    <m/>
    <m/>
    <m/>
  </r>
  <r>
    <s v="PROD"/>
    <n v="76106198"/>
    <s v="Imp La Ballena"/>
    <s v="Conducciones AP - Impulsiones"/>
    <x v="1"/>
    <n v="0"/>
    <s v="P13"/>
    <s v="GS"/>
    <n v="5"/>
    <n v="1"/>
    <s v="CTLP"/>
    <n v="0"/>
    <s v="GRAN SANTIAGO"/>
    <x v="0"/>
    <m/>
    <n v="533.42999999999995"/>
    <m/>
    <m/>
    <m/>
  </r>
  <r>
    <s v="PROD"/>
    <n v="76106193"/>
    <s v="IMP EST REINA 4 5 6 REINA ALTA 1"/>
    <s v="Conducciones AP - Impulsiones"/>
    <x v="1"/>
    <n v="0"/>
    <s v="P13"/>
    <s v="GS"/>
    <n v="5"/>
    <n v="1"/>
    <s v="CTLP"/>
    <n v="0"/>
    <s v="GRAN SANTIAGO"/>
    <x v="0"/>
    <m/>
    <n v="2037.3"/>
    <m/>
    <m/>
    <m/>
  </r>
  <r>
    <s v="PROD"/>
    <n v="76106188"/>
    <s v="IMP EST QUILIN QUEB MACUL MEDIO"/>
    <s v="Conducciones AP - Impulsiones"/>
    <x v="1"/>
    <n v="0"/>
    <s v="P13"/>
    <s v="GS"/>
    <n v="5"/>
    <n v="1"/>
    <s v="CTLP"/>
    <n v="0"/>
    <s v="GRAN SANTIAGO"/>
    <x v="0"/>
    <m/>
    <n v="1401.88"/>
    <m/>
    <m/>
    <m/>
  </r>
  <r>
    <s v="PROD"/>
    <n v="76106189"/>
    <s v="IMP EST QUEB MACUL MEDIO ALTO"/>
    <s v="Conducciones AP - Impulsiones"/>
    <x v="1"/>
    <n v="0"/>
    <s v="P12"/>
    <s v="GS"/>
    <n v="5"/>
    <n v="1"/>
    <s v="CTLP"/>
    <n v="0"/>
    <s v="GRAN SANTIAGO"/>
    <x v="0"/>
    <m/>
    <n v="90.52"/>
    <m/>
    <m/>
    <m/>
  </r>
  <r>
    <s v="PROD"/>
    <n v="76106185"/>
    <s v="IMP EST PERAL BAJO PERAL ALTO"/>
    <s v="Conducciones AP - Impulsiones"/>
    <x v="1"/>
    <n v="0"/>
    <s v="P13"/>
    <s v="GS"/>
    <n v="5"/>
    <n v="1"/>
    <s v="CTLP"/>
    <n v="0"/>
    <s v="GRAN SANTIAGO"/>
    <x v="0"/>
    <m/>
    <n v="2950.02"/>
    <m/>
    <m/>
    <m/>
  </r>
  <r>
    <s v="PROD"/>
    <n v="76106190"/>
    <s v="IMP EST PEÑALO 1 A JOHN JACKSON"/>
    <s v="Conducciones AP - Impulsiones"/>
    <x v="1"/>
    <n v="0"/>
    <s v="P12"/>
    <s v="GS"/>
    <n v="5"/>
    <n v="1"/>
    <s v="CTLP"/>
    <n v="0"/>
    <s v="GRAN SANTIAGO"/>
    <x v="0"/>
    <m/>
    <n v="893.27"/>
    <m/>
    <m/>
    <m/>
  </r>
  <r>
    <s v="PROD"/>
    <n v="76106186"/>
    <s v="IMP EST LO CAÑAS 2 LO CAÑAS 1"/>
    <s v="Conducciones AP - Impulsiones"/>
    <x v="1"/>
    <n v="0"/>
    <s v="P12"/>
    <s v="GS"/>
    <n v="5"/>
    <n v="1"/>
    <s v="CTLP"/>
    <n v="0"/>
    <s v="GRAN SANTIAGO"/>
    <x v="0"/>
    <m/>
    <n v="315.60000000000002"/>
    <m/>
    <m/>
    <m/>
  </r>
  <r>
    <s v="PROD"/>
    <n v="76106191"/>
    <s v="IMP EST JOHN JACK 1 JOHN JACK 2"/>
    <s v="Conducciones AP - Impulsiones"/>
    <x v="1"/>
    <n v="0"/>
    <s v="P12"/>
    <s v="GS"/>
    <n v="5"/>
    <n v="1"/>
    <s v="CTLP"/>
    <n v="0"/>
    <s v="GRAN SANTIAGO"/>
    <x v="0"/>
    <m/>
    <n v="219.11"/>
    <m/>
    <m/>
    <m/>
  </r>
  <r>
    <s v="PROD"/>
    <n v="76106192"/>
    <s v="IMP A PEÑALOLEN MEDIO EST 2"/>
    <s v="Conducciones AP - Impulsiones"/>
    <x v="1"/>
    <n v="0"/>
    <s v="P13"/>
    <s v="GS"/>
    <n v="5"/>
    <n v="1"/>
    <s v="CTLP"/>
    <n v="0"/>
    <s v="GRAN SANTIAGO"/>
    <x v="0"/>
    <m/>
    <n v="674.76"/>
    <m/>
    <m/>
    <m/>
  </r>
  <r>
    <s v="PROD"/>
    <n v="76106087"/>
    <s v="DERIV TER AC PEÑALOLEN"/>
    <s v="Conducciones AP - Impulsiones"/>
    <x v="1"/>
    <n v="0"/>
    <s v="P13"/>
    <s v="GS"/>
    <n v="5"/>
    <n v="1"/>
    <s v="CTLP"/>
    <n v="0"/>
    <s v="GRAN SANTIAGO"/>
    <x v="0"/>
    <m/>
    <n v="60.54"/>
    <m/>
    <m/>
    <m/>
  </r>
  <r>
    <s v="PROD"/>
    <n v="76106080"/>
    <s v="DERIV TER AC LARRAIN"/>
    <s v="Conducciones AP - Impulsiones"/>
    <x v="1"/>
    <n v="0"/>
    <s v="P13"/>
    <s v="GS"/>
    <n v="5"/>
    <n v="1"/>
    <s v="CTLP"/>
    <n v="0"/>
    <s v="GRAN SANTIAGO"/>
    <x v="0"/>
    <m/>
    <n v="101.09"/>
    <m/>
    <m/>
    <m/>
  </r>
  <r>
    <s v="PROD"/>
    <n v="76106079"/>
    <s v="DERIV TER AC DEPAR ALTO"/>
    <s v="Conducciones AP - Impulsiones"/>
    <x v="1"/>
    <n v="0"/>
    <s v="P13"/>
    <s v="GS"/>
    <n v="5"/>
    <n v="1"/>
    <s v="CTLP"/>
    <n v="0"/>
    <s v="GRAN SANTIAGO"/>
    <x v="0"/>
    <m/>
    <n v="223.01"/>
    <m/>
    <m/>
    <m/>
  </r>
  <r>
    <s v="PROD"/>
    <n v="76106078"/>
    <s v="DERIV LN PEÑON BAJO"/>
    <s v="Conducciones AP - Impulsiones"/>
    <x v="1"/>
    <n v="0"/>
    <s v="P14"/>
    <s v="GS"/>
    <n v="5"/>
    <n v="1"/>
    <s v="CTLP"/>
    <n v="0"/>
    <s v="GRAN SANTIAGO"/>
    <x v="0"/>
    <m/>
    <n v="1475.76"/>
    <m/>
    <m/>
    <m/>
  </r>
  <r>
    <s v="PROD"/>
    <n v="76106077"/>
    <s v="DERIV LN EST LO HERMIDA"/>
    <s v="Conducciones AP - Impulsiones"/>
    <x v="1"/>
    <n v="0"/>
    <s v="P14"/>
    <s v="GS"/>
    <n v="5"/>
    <n v="1"/>
    <s v="CTLP"/>
    <n v="0"/>
    <s v="GRAN SANTIAGO"/>
    <x v="0"/>
    <m/>
    <n v="577.64"/>
    <m/>
    <m/>
    <m/>
  </r>
  <r>
    <s v="PROD"/>
    <n v="76106072"/>
    <s v="DERIV DEPART ALTO SENTINA"/>
    <s v="Conducciones AP - Impulsiones"/>
    <x v="1"/>
    <n v="0"/>
    <s v="P12"/>
    <s v="GS"/>
    <n v="5"/>
    <n v="1"/>
    <s v="CTLP"/>
    <n v="0"/>
    <s v="GRAN SANTIAGO"/>
    <x v="0"/>
    <m/>
    <n v="54.57"/>
    <m/>
    <m/>
    <m/>
  </r>
  <r>
    <s v="PROD"/>
    <n v="76106071"/>
    <s v="DERIV AC PAR TRINID BAJO"/>
    <s v="Conducciones AP - Impulsiones"/>
    <x v="1"/>
    <n v="0"/>
    <s v="P14"/>
    <s v="GS"/>
    <n v="5"/>
    <n v="1"/>
    <s v="CTLP"/>
    <n v="0"/>
    <s v="GRAN SANTIAGO"/>
    <x v="0"/>
    <m/>
    <n v="567.45000000000005"/>
    <m/>
    <m/>
    <m/>
  </r>
  <r>
    <s v="PROD"/>
    <n v="76106067"/>
    <s v="DERIV AC PALTO PERALILLO"/>
    <s v="Conducciones AP - Impulsiones"/>
    <x v="1"/>
    <n v="0"/>
    <s v="P13"/>
    <s v="GS"/>
    <n v="5"/>
    <n v="1"/>
    <s v="CTLP"/>
    <n v="0"/>
    <s v="GRAN SANTIAGO"/>
    <x v="0"/>
    <m/>
    <n v="1617.39"/>
    <m/>
    <m/>
    <m/>
  </r>
  <r>
    <s v="PROD"/>
    <n v="76106062"/>
    <s v="CERRO COLORADO 1 Y 2 IMPULSION COMUN"/>
    <s v="Conducciones AP - Impulsiones"/>
    <x v="1"/>
    <n v="0"/>
    <s v="P13"/>
    <s v="GS"/>
    <n v="5"/>
    <n v="1"/>
    <s v="CTLP"/>
    <n v="0"/>
    <s v="GRAN SANTIAGO"/>
    <x v="0"/>
    <m/>
    <n v="521.55999999999995"/>
    <m/>
    <m/>
    <m/>
  </r>
  <r>
    <s v="PROD"/>
    <n v="76106045"/>
    <s v="ADUC LA FLORIDA ESTANQUES LF"/>
    <s v="Conducciones AP - Impulsiones"/>
    <x v="1"/>
    <n v="0"/>
    <s v="P14"/>
    <s v="GS"/>
    <n v="5"/>
    <n v="1"/>
    <s v="CTLP"/>
    <n v="0"/>
    <s v="GRAN SANTIAGO"/>
    <x v="0"/>
    <m/>
    <n v="701.64"/>
    <m/>
    <m/>
    <m/>
  </r>
  <r>
    <s v="PROD"/>
    <n v="76106031"/>
    <s v="IMPUL TERMINALES EST LA REINA"/>
    <s v="Conducciones AP - Impulsiones"/>
    <x v="1"/>
    <n v="0"/>
    <s v="P13"/>
    <s v="GS"/>
    <n v="5"/>
    <n v="1"/>
    <s v="CTLP"/>
    <n v="0"/>
    <s v="GRAN SANTIAGO"/>
    <x v="0"/>
    <m/>
    <n v="1329.48"/>
    <m/>
    <m/>
    <m/>
  </r>
  <r>
    <s v="DIST"/>
    <n v="76209137"/>
    <s v="Alimentadora Interconectado Sur-Lo Epejo"/>
    <s v="Conducciones AP - Impulsiones"/>
    <x v="1"/>
    <n v="0"/>
    <s v="D61"/>
    <s v="GS"/>
    <n v="5"/>
    <n v="2"/>
    <s v="CTLP"/>
    <n v="0"/>
    <s v="GRAN SANTIAGO"/>
    <x v="0"/>
    <m/>
    <n v="8316.33"/>
    <m/>
    <m/>
    <m/>
  </r>
  <r>
    <s v="PROD"/>
    <n v="76106155"/>
    <s v="SANTA OLGA IMPULSION COMUN"/>
    <s v="Conducciones AP - Impulsiones"/>
    <x v="1"/>
    <n v="0"/>
    <s v="P13"/>
    <s v="GS"/>
    <n v="5"/>
    <n v="1"/>
    <s v="CTLP"/>
    <n v="0"/>
    <s v="GRAN SANTIAGO"/>
    <x v="0"/>
    <m/>
    <n v="584.28"/>
    <m/>
    <m/>
    <m/>
  </r>
  <r>
    <s v="PROD"/>
    <n v="76106154"/>
    <s v="SANTA CORINA IMPULSION COMUN"/>
    <s v="Conducciones AP - Impulsiones"/>
    <x v="1"/>
    <n v="0"/>
    <s v="P13"/>
    <s v="GS"/>
    <n v="5"/>
    <n v="1"/>
    <s v="CTLP"/>
    <n v="0"/>
    <s v="GRAN SANTIAGO"/>
    <x v="0"/>
    <m/>
    <n v="220.07"/>
    <m/>
    <m/>
    <m/>
  </r>
  <r>
    <s v="PROD"/>
    <n v="76106141"/>
    <s v="LO VALLEDOR IMPULSION COMUN"/>
    <s v="Conducciones AP - Impulsiones"/>
    <x v="1"/>
    <n v="0"/>
    <s v="P13"/>
    <s v="GS"/>
    <n v="5"/>
    <n v="1"/>
    <s v="CTLP"/>
    <n v="0"/>
    <s v="GRAN SANTIAGO"/>
    <x v="0"/>
    <m/>
    <n v="1888.4"/>
    <m/>
    <m/>
    <m/>
  </r>
  <r>
    <s v="PROD"/>
    <n v="76106130"/>
    <s v="LA LAGUNA IMPULSION COMUN"/>
    <s v="Conducciones AP - Impulsiones"/>
    <x v="1"/>
    <n v="0"/>
    <s v="P13"/>
    <s v="GS"/>
    <n v="5"/>
    <n v="1"/>
    <s v="CTLP"/>
    <n v="0"/>
    <s v="GRAN SANTIAGO"/>
    <x v="0"/>
    <m/>
    <n v="72.849999999999994"/>
    <m/>
    <m/>
    <m/>
  </r>
  <r>
    <s v="PROD"/>
    <n v="76106100"/>
    <s v="FLORENCIA IMPULSION COMUN"/>
    <s v="Conducciones AP - Impulsiones"/>
    <x v="1"/>
    <n v="0"/>
    <s v="P13"/>
    <s v="GS"/>
    <n v="5"/>
    <n v="1"/>
    <s v="CTLP"/>
    <n v="0"/>
    <s v="GRAN SANTIAGO"/>
    <x v="0"/>
    <m/>
    <n v="1781.17"/>
    <m/>
    <m/>
    <m/>
  </r>
  <r>
    <s v="PROD"/>
    <n v="76106176"/>
    <s v="VICTORIA PUDAHUEL IMPULSION COMUN"/>
    <s v="Conducciones AP - Impulsiones"/>
    <x v="1"/>
    <n v="0"/>
    <s v="P13"/>
    <s v="GS"/>
    <n v="5"/>
    <n v="1"/>
    <s v="CTLP"/>
    <n v="0"/>
    <s v="GRAN SANTIAGO"/>
    <x v="0"/>
    <m/>
    <n v="40.68"/>
    <m/>
    <m/>
    <m/>
  </r>
  <r>
    <s v="PROD"/>
    <n v="76106034"/>
    <s v="ADUC CAP LA LUZ LA FLORI"/>
    <s v="Conducciones AP - Impulsiones"/>
    <x v="1"/>
    <n v="0"/>
    <s v="P14"/>
    <s v="GS"/>
    <n v="5"/>
    <n v="1"/>
    <s v="CTLP"/>
    <n v="0"/>
    <s v="GRAN SANTIAGO"/>
    <x v="0"/>
    <m/>
    <n v="838.39"/>
    <m/>
    <m/>
    <m/>
  </r>
  <r>
    <s v="DIST"/>
    <n v="76209146"/>
    <s v="Alimentadora Santa Sofía Medio"/>
    <s v="Conducciones AP - Impulsiones"/>
    <x v="1"/>
    <n v="0"/>
    <s v="D60"/>
    <s v="GS"/>
    <n v="5"/>
    <n v="2"/>
    <s v="CTLP"/>
    <n v="0"/>
    <s v="GRAN SANTIAGO"/>
    <x v="0"/>
    <m/>
    <n v="681.09"/>
    <m/>
    <m/>
    <m/>
  </r>
  <r>
    <s v="DIST"/>
    <n v="76209145"/>
    <s v="Alimentadora Quebrada de Macul Bajo"/>
    <s v="Conducciones AP - Impulsiones"/>
    <x v="1"/>
    <n v="0"/>
    <s v="D59"/>
    <s v="GS"/>
    <n v="5"/>
    <n v="2"/>
    <s v="CTLP"/>
    <n v="0"/>
    <s v="GRAN SANTIAGO"/>
    <x v="0"/>
    <m/>
    <n v="479.22"/>
    <m/>
    <m/>
    <m/>
  </r>
  <r>
    <s v="DIST"/>
    <n v="76209144"/>
    <s v="Alimentadora Los Pozos"/>
    <s v="Conducciones AP - Impulsiones"/>
    <x v="1"/>
    <n v="0"/>
    <s v="D61"/>
    <s v="GS"/>
    <n v="5"/>
    <n v="2"/>
    <s v="CTLP"/>
    <n v="0"/>
    <s v="GRAN SANTIAGO"/>
    <x v="0"/>
    <m/>
    <n v="5025.6499999999996"/>
    <m/>
    <m/>
    <m/>
  </r>
  <r>
    <s v="DIST"/>
    <n v="76209143"/>
    <s v="Alimentadora Lo Mena Bajo"/>
    <s v="Conducciones AP - Impulsiones"/>
    <x v="1"/>
    <n v="0"/>
    <s v="D60"/>
    <s v="GS"/>
    <n v="5"/>
    <n v="2"/>
    <s v="CTLP"/>
    <n v="0"/>
    <s v="GRAN SANTIAGO"/>
    <x v="0"/>
    <m/>
    <n v="2802.54"/>
    <m/>
    <m/>
    <m/>
  </r>
  <r>
    <s v="DIST"/>
    <n v="76209142"/>
    <s v="Alimentadora Lo Hermida Bajo 2"/>
    <s v="Conducciones AP - Impulsiones"/>
    <x v="1"/>
    <n v="0"/>
    <s v="D60"/>
    <s v="GS"/>
    <n v="5"/>
    <n v="2"/>
    <s v="CTLP"/>
    <n v="0"/>
    <s v="GRAN SANTIAGO"/>
    <x v="0"/>
    <m/>
    <n v="4448.8599999999997"/>
    <m/>
    <m/>
    <m/>
  </r>
  <r>
    <s v="DIST"/>
    <n v="76209141"/>
    <s v="Alimentadora Lo Contador Bajo 3"/>
    <s v="Conducciones AP - Impulsiones"/>
    <x v="1"/>
    <n v="0"/>
    <s v="D60"/>
    <s v="GS"/>
    <n v="5"/>
    <n v="2"/>
    <s v="CTLP"/>
    <n v="0"/>
    <s v="GRAN SANTIAGO"/>
    <x v="0"/>
    <m/>
    <n v="1256.4000000000001"/>
    <m/>
    <m/>
    <m/>
  </r>
  <r>
    <s v="DIST"/>
    <n v="76209140"/>
    <s v="Alimentadora Lo Contador Bajo 2"/>
    <s v="Conducciones AP - Impulsiones"/>
    <x v="1"/>
    <n v="0"/>
    <s v="D61"/>
    <s v="GS"/>
    <n v="5"/>
    <n v="2"/>
    <s v="CTLP"/>
    <n v="0"/>
    <s v="GRAN SANTIAGO"/>
    <x v="0"/>
    <m/>
    <n v="1765"/>
    <m/>
    <m/>
    <m/>
  </r>
  <r>
    <s v="DIST"/>
    <n v="76209139"/>
    <s v="Alimentadora Lo Contador Bajo 1"/>
    <s v="Conducciones AP - Impulsiones"/>
    <x v="1"/>
    <n v="0"/>
    <s v="D61"/>
    <s v="GS"/>
    <n v="5"/>
    <n v="2"/>
    <s v="CTLP"/>
    <n v="0"/>
    <s v="GRAN SANTIAGO"/>
    <x v="0"/>
    <m/>
    <n v="2527.96"/>
    <m/>
    <m/>
    <m/>
  </r>
  <r>
    <s v="DIST"/>
    <n v="76209138"/>
    <s v="Alimentadora Lo Ca±as Bajo"/>
    <s v="Conducciones AP - Impulsiones"/>
    <x v="1"/>
    <n v="0"/>
    <s v="D60"/>
    <s v="GS"/>
    <n v="5"/>
    <n v="2"/>
    <s v="CTLP"/>
    <n v="0"/>
    <s v="GRAN SANTIAGO"/>
    <x v="0"/>
    <m/>
    <n v="305"/>
    <m/>
    <m/>
    <m/>
  </r>
  <r>
    <s v="DIST"/>
    <n v="76209136"/>
    <s v="Alimentadora Interconectado Centro - Santa Olga"/>
    <s v="Conducciones AP - Impulsiones"/>
    <x v="1"/>
    <n v="0"/>
    <s v="D60"/>
    <s v="GS"/>
    <n v="5"/>
    <n v="2"/>
    <s v="CTLP"/>
    <n v="0"/>
    <s v="GRAN SANTIAGO"/>
    <x v="0"/>
    <m/>
    <n v="6841"/>
    <m/>
    <m/>
    <m/>
  </r>
  <r>
    <s v="DIST"/>
    <n v="76209135"/>
    <s v="Alimentadora El Peral Medio"/>
    <s v="Conducciones AP - Impulsiones"/>
    <x v="1"/>
    <n v="0"/>
    <s v="D59"/>
    <s v="GS"/>
    <n v="5"/>
    <n v="2"/>
    <s v="CTLP"/>
    <n v="0"/>
    <s v="GRAN SANTIAGO"/>
    <x v="0"/>
    <m/>
    <n v="2885.07"/>
    <m/>
    <m/>
    <m/>
  </r>
  <r>
    <s v="DIST"/>
    <n v="76209134"/>
    <s v="Alimentadora Antonio Varas Bajo 2"/>
    <s v="Conducciones AP - Impulsiones"/>
    <x v="1"/>
    <n v="0"/>
    <s v="D61"/>
    <s v="GS"/>
    <n v="5"/>
    <n v="2"/>
    <s v="CTLP"/>
    <n v="0"/>
    <s v="GRAN SANTIAGO"/>
    <x v="0"/>
    <m/>
    <n v="3692.08"/>
    <m/>
    <m/>
    <m/>
  </r>
  <r>
    <s v="DIST"/>
    <n v="76209133"/>
    <s v="Alimentadora Antonio Varas Bajo 1"/>
    <s v="Conducciones AP - Impulsiones"/>
    <x v="1"/>
    <n v="0"/>
    <s v="D61"/>
    <s v="GS"/>
    <n v="5"/>
    <n v="2"/>
    <s v="CTLP"/>
    <n v="0"/>
    <s v="GRAN SANTIAGO"/>
    <x v="0"/>
    <m/>
    <n v="3328.23"/>
    <m/>
    <m/>
    <m/>
  </r>
  <r>
    <s v="DIST"/>
    <n v="76209132"/>
    <s v="Alimentador Lo Hermida Bajo"/>
    <s v="Conducciones AP - Impulsiones"/>
    <x v="1"/>
    <n v="0"/>
    <s v="D61"/>
    <s v="GS"/>
    <n v="5"/>
    <n v="2"/>
    <s v="CTLP"/>
    <n v="0"/>
    <s v="GRAN SANTIAGO"/>
    <x v="0"/>
    <m/>
    <n v="4171.76"/>
    <m/>
    <m/>
    <m/>
  </r>
  <r>
    <s v="DIST"/>
    <n v="76209109"/>
    <s v="Alimentadora Renca"/>
    <s v="Conducciones AP - Impulsiones"/>
    <x v="1"/>
    <n v="0"/>
    <s v="D60"/>
    <s v="GS"/>
    <n v="5"/>
    <n v="2"/>
    <s v="CTLP"/>
    <n v="0"/>
    <s v="GRAN SANTIAGO"/>
    <x v="0"/>
    <m/>
    <n v="60.53"/>
    <m/>
    <m/>
    <m/>
  </r>
  <r>
    <s v="DIST"/>
    <n v="76209028"/>
    <s v="Alimentadora Cerro Colorado 2"/>
    <s v="Conducciones AP - Impulsiones"/>
    <x v="1"/>
    <n v="0"/>
    <s v="D60"/>
    <s v="GS"/>
    <n v="5"/>
    <n v="2"/>
    <s v="CTLP"/>
    <n v="0"/>
    <s v="GRAN SANTIAGO"/>
    <x v="0"/>
    <m/>
    <n v="282.16000000000003"/>
    <m/>
    <m/>
    <m/>
  </r>
  <r>
    <s v="DIST"/>
    <n v="76209102"/>
    <s v="Alimentadora Quilicura 1"/>
    <s v="Conducciones AP - Impulsiones"/>
    <x v="1"/>
    <n v="0"/>
    <s v="D60"/>
    <s v="GS"/>
    <n v="5"/>
    <n v="2"/>
    <s v="CTLP"/>
    <n v="0"/>
    <s v="GRAN SANTIAGO"/>
    <x v="0"/>
    <m/>
    <n v="643.33000000000004"/>
    <m/>
    <m/>
    <m/>
  </r>
  <r>
    <s v="DIST"/>
    <n v="76209067"/>
    <s v="Alimentadora Lo Ruiz 2"/>
    <s v="Conducciones AP - Impulsiones"/>
    <x v="1"/>
    <n v="0"/>
    <s v="D60"/>
    <s v="GS"/>
    <n v="5"/>
    <n v="2"/>
    <s v="CTLP"/>
    <n v="0"/>
    <s v="GRAN SANTIAGO"/>
    <x v="0"/>
    <m/>
    <n v="1521.45"/>
    <m/>
    <m/>
    <m/>
  </r>
  <r>
    <s v="DIST"/>
    <n v="76209066"/>
    <s v="Alimentadora Lo Ruiz 1"/>
    <s v="Conducciones AP - Impulsiones"/>
    <x v="1"/>
    <n v="0"/>
    <s v="D60"/>
    <s v="GS"/>
    <n v="5"/>
    <n v="2"/>
    <s v="CTLP"/>
    <n v="0"/>
    <s v="GRAN SANTIAGO"/>
    <x v="0"/>
    <m/>
    <n v="1269.3900000000001"/>
    <m/>
    <m/>
    <m/>
  </r>
  <r>
    <s v="DIST"/>
    <n v="76209044"/>
    <s v="Alimentadora Huechuraba"/>
    <s v="Conducciones AP - Impulsiones"/>
    <x v="1"/>
    <n v="0"/>
    <s v="D60"/>
    <s v="GS"/>
    <n v="5"/>
    <n v="2"/>
    <s v="CTLP"/>
    <n v="0"/>
    <s v="GRAN SANTIAGO"/>
    <x v="0"/>
    <m/>
    <n v="1273.5999999999999"/>
    <m/>
    <m/>
    <m/>
  </r>
  <r>
    <s v="DIST"/>
    <n v="76209096"/>
    <s v="Alimentadora Pincoya 2"/>
    <s v="Conducciones AP - Impulsiones"/>
    <x v="1"/>
    <n v="0"/>
    <s v="D60"/>
    <s v="GS"/>
    <n v="5"/>
    <n v="2"/>
    <s v="CTLP"/>
    <n v="0"/>
    <s v="GRAN SANTIAGO"/>
    <x v="0"/>
    <m/>
    <n v="191.79"/>
    <m/>
    <m/>
    <m/>
  </r>
  <r>
    <s v="DIST"/>
    <n v="76209095"/>
    <s v="Alimentadora Pincoya 1"/>
    <s v="Conducciones AP - Impulsiones"/>
    <x v="1"/>
    <n v="0"/>
    <s v="D60"/>
    <s v="GS"/>
    <n v="5"/>
    <n v="2"/>
    <s v="CTLP"/>
    <n v="0"/>
    <s v="GRAN SANTIAGO"/>
    <x v="0"/>
    <m/>
    <n v="208.73"/>
    <m/>
    <m/>
    <m/>
  </r>
  <r>
    <s v="DIST"/>
    <n v="76209013"/>
    <s v="Alimentadora 2 Santa Victoria"/>
    <s v="Conducciones AP - Impulsiones"/>
    <x v="1"/>
    <n v="0"/>
    <s v="D60"/>
    <s v="GS"/>
    <n v="5"/>
    <n v="2"/>
    <s v="CTLP"/>
    <n v="0"/>
    <s v="GRAN SANTIAGO"/>
    <x v="0"/>
    <m/>
    <n v="249.36"/>
    <m/>
    <m/>
    <m/>
  </r>
  <r>
    <s v="DIST"/>
    <n v="76209010"/>
    <s v="Alimentadora 1 Santa Victoria"/>
    <s v="Conducciones AP - Impulsiones"/>
    <x v="1"/>
    <n v="0"/>
    <s v="D60"/>
    <s v="GS"/>
    <n v="5"/>
    <n v="2"/>
    <s v="CTLP"/>
    <n v="0"/>
    <s v="GRAN SANTIAGO"/>
    <x v="0"/>
    <m/>
    <n v="164.08"/>
    <m/>
    <m/>
    <m/>
  </r>
  <r>
    <s v="DIST"/>
    <n v="76209056"/>
    <s v="Alimentadora La Montaña"/>
    <s v="Conducciones AP - Impulsiones"/>
    <x v="1"/>
    <n v="0"/>
    <s v="D61"/>
    <s v="GS"/>
    <n v="5"/>
    <n v="2"/>
    <s v="CTLP"/>
    <n v="0"/>
    <s v="GRAN SANTIAGO"/>
    <x v="0"/>
    <m/>
    <n v="1837.13"/>
    <m/>
    <m/>
    <m/>
  </r>
  <r>
    <s v="DIST"/>
    <n v="76209061"/>
    <s v="Alimentadora Lo Contador"/>
    <s v="Conducciones AP - Impulsiones"/>
    <x v="1"/>
    <n v="0"/>
    <s v="D61"/>
    <s v="GS"/>
    <n v="5"/>
    <n v="2"/>
    <s v="CTLP"/>
    <n v="0"/>
    <s v="GRAN SANTIAGO"/>
    <x v="0"/>
    <m/>
    <n v="3185.02"/>
    <m/>
    <m/>
    <m/>
  </r>
  <r>
    <s v="DIST"/>
    <n v="76209009"/>
    <s v="Alimentadora 1 Pedro de Valdivia"/>
    <s v="Conducciones AP - Impulsiones"/>
    <x v="1"/>
    <n v="0"/>
    <s v="D60"/>
    <s v="GS"/>
    <n v="5"/>
    <n v="2"/>
    <s v="CTLP"/>
    <n v="0"/>
    <s v="GRAN SANTIAGO"/>
    <x v="0"/>
    <m/>
    <n v="352.94"/>
    <m/>
    <m/>
    <m/>
  </r>
  <r>
    <s v="DIST"/>
    <n v="76209058"/>
    <s v="Alimentadora Lo Bravo"/>
    <s v="Conducciones AP - Impulsiones"/>
    <x v="1"/>
    <n v="0"/>
    <s v="D60"/>
    <s v="GS"/>
    <n v="5"/>
    <n v="2"/>
    <s v="CTLP"/>
    <n v="0"/>
    <s v="GRAN SANTIAGO"/>
    <x v="0"/>
    <m/>
    <n v="861.45"/>
    <m/>
    <m/>
    <m/>
  </r>
  <r>
    <s v="DIST"/>
    <n v="76209107"/>
    <s v="Alimentadora Reina Baja 2"/>
    <s v="Conducciones AP - Impulsiones"/>
    <x v="1"/>
    <n v="0"/>
    <s v="D61"/>
    <s v="GS"/>
    <n v="5"/>
    <n v="2"/>
    <s v="CTLP"/>
    <n v="0"/>
    <s v="GRAN SANTIAGO"/>
    <x v="0"/>
    <m/>
    <n v="1824.15"/>
    <m/>
    <m/>
    <m/>
  </r>
  <r>
    <s v="DIST"/>
    <n v="76209057"/>
    <s v="Alimentadora La Reina Media"/>
    <s v="Conducciones AP - Impulsiones"/>
    <x v="1"/>
    <n v="0"/>
    <s v="D60"/>
    <s v="GS"/>
    <n v="5"/>
    <n v="2"/>
    <s v="CTLP"/>
    <n v="0"/>
    <s v="GRAN SANTIAGO"/>
    <x v="0"/>
    <m/>
    <n v="1590.2"/>
    <m/>
    <m/>
    <m/>
  </r>
  <r>
    <s v="DIST"/>
    <n v="76209108"/>
    <s v="Alimentadora Reina Media"/>
    <s v="Conducciones AP - Impulsiones"/>
    <x v="1"/>
    <n v="0"/>
    <s v="D61"/>
    <s v="GS"/>
    <n v="5"/>
    <n v="2"/>
    <s v="CTLP"/>
    <n v="0"/>
    <s v="GRAN SANTIAGO"/>
    <x v="0"/>
    <m/>
    <n v="1554.25"/>
    <m/>
    <m/>
    <m/>
  </r>
  <r>
    <s v="DIST"/>
    <n v="76209008"/>
    <s v="Alimentadora 1 La Reina Alta"/>
    <s v="Conducciones AP - Impulsiones"/>
    <x v="1"/>
    <n v="0"/>
    <s v="D61"/>
    <s v="GS"/>
    <n v="5"/>
    <n v="2"/>
    <s v="CTLP"/>
    <n v="0"/>
    <s v="GRAN SANTIAGO"/>
    <x v="0"/>
    <m/>
    <n v="986.76"/>
    <m/>
    <m/>
    <m/>
  </r>
  <r>
    <s v="DIST"/>
    <n v="76209104"/>
    <s v="Alimentadora Reina Alta 1"/>
    <s v="Conducciones AP - Impulsiones"/>
    <x v="1"/>
    <n v="0"/>
    <s v="D60"/>
    <s v="GS"/>
    <n v="5"/>
    <n v="2"/>
    <s v="CTLP"/>
    <n v="0"/>
    <s v="GRAN SANTIAGO"/>
    <x v="0"/>
    <m/>
    <n v="110.07"/>
    <m/>
    <m/>
    <m/>
  </r>
  <r>
    <s v="DIST"/>
    <n v="76209055"/>
    <s v="Alimentadora La Faena"/>
    <s v="Conducciones AP - Impulsiones"/>
    <x v="1"/>
    <n v="0"/>
    <s v="D60"/>
    <s v="GS"/>
    <n v="5"/>
    <n v="2"/>
    <s v="CTLP"/>
    <n v="0"/>
    <s v="GRAN SANTIAGO"/>
    <x v="0"/>
    <m/>
    <n v="1266.04"/>
    <m/>
    <m/>
    <m/>
  </r>
  <r>
    <s v="DIST"/>
    <n v="76209083"/>
    <s v="Alimentadora Peñalolén Bajo 1"/>
    <s v="Conducciones AP - Impulsiones"/>
    <x v="1"/>
    <n v="0"/>
    <s v="D61"/>
    <s v="GS"/>
    <n v="5"/>
    <n v="2"/>
    <s v="CTLP"/>
    <n v="0"/>
    <s v="GRAN SANTIAGO"/>
    <x v="0"/>
    <m/>
    <n v="1026.0899999999999"/>
    <m/>
    <m/>
    <m/>
  </r>
  <r>
    <s v="DIST"/>
    <n v="76209086"/>
    <s v="Alimentadora Peñalolén Medio 2"/>
    <s v="Conducciones AP - Impulsiones"/>
    <x v="1"/>
    <n v="0"/>
    <s v="D60"/>
    <s v="GS"/>
    <n v="5"/>
    <n v="2"/>
    <s v="CTLP"/>
    <n v="0"/>
    <s v="GRAN SANTIAGO"/>
    <x v="0"/>
    <m/>
    <n v="383.81"/>
    <m/>
    <m/>
    <m/>
  </r>
  <r>
    <s v="DIST"/>
    <n v="76209082"/>
    <s v="Alimentadora Peñalolén Alto"/>
    <s v="Conducciones AP - Impulsiones"/>
    <x v="1"/>
    <n v="0"/>
    <s v="D60"/>
    <s v="GS"/>
    <n v="5"/>
    <n v="2"/>
    <s v="CTLP"/>
    <n v="0"/>
    <s v="GRAN SANTIAGO"/>
    <x v="0"/>
    <m/>
    <n v="172.22"/>
    <m/>
    <m/>
    <m/>
  </r>
  <r>
    <s v="DIST"/>
    <n v="76209118"/>
    <s v="Alimentadora Talinay"/>
    <s v="Conducciones AP - Impulsiones"/>
    <x v="1"/>
    <n v="0"/>
    <s v="D59"/>
    <s v="GS"/>
    <n v="5"/>
    <n v="2"/>
    <s v="CTLP"/>
    <n v="0"/>
    <s v="GRAN SANTIAGO"/>
    <x v="0"/>
    <m/>
    <n v="131.59"/>
    <m/>
    <m/>
    <m/>
  </r>
  <r>
    <s v="DIST"/>
    <n v="76209052"/>
    <s v="Alimentadora John Jackson 2"/>
    <s v="Conducciones AP - Impulsiones"/>
    <x v="1"/>
    <n v="0"/>
    <s v="D59"/>
    <s v="GS"/>
    <n v="5"/>
    <n v="2"/>
    <s v="CTLP"/>
    <n v="0"/>
    <s v="GRAN SANTIAGO"/>
    <x v="0"/>
    <m/>
    <n v="78.400000000000006"/>
    <m/>
    <m/>
    <m/>
  </r>
  <r>
    <s v="DIST"/>
    <n v="76209100"/>
    <s v="Alimentadora Quebrada de Macul Alto"/>
    <s v="Conducciones AP - Impulsiones"/>
    <x v="1"/>
    <n v="0"/>
    <s v="D60"/>
    <s v="GS"/>
    <n v="5"/>
    <n v="2"/>
    <s v="CTLP"/>
    <n v="0"/>
    <s v="GRAN SANTIAGO"/>
    <x v="0"/>
    <m/>
    <n v="181.16"/>
    <m/>
    <m/>
    <m/>
  </r>
  <r>
    <s v="DIST"/>
    <n v="76209034"/>
    <s v="Alimentadora Departamental Bajo"/>
    <s v="Conducciones AP - Impulsiones"/>
    <x v="1"/>
    <n v="0"/>
    <s v="D61"/>
    <s v="GS"/>
    <n v="5"/>
    <n v="2"/>
    <s v="CTLP"/>
    <n v="0"/>
    <s v="GRAN SANTIAGO"/>
    <x v="0"/>
    <m/>
    <n v="1361.38"/>
    <m/>
    <m/>
    <m/>
  </r>
  <r>
    <s v="DIST"/>
    <n v="76209033"/>
    <s v="Alimentadora Departamental Alto"/>
    <s v="Conducciones AP - Impulsiones"/>
    <x v="1"/>
    <n v="0"/>
    <s v="D60"/>
    <s v="GS"/>
    <n v="5"/>
    <n v="2"/>
    <s v="CTLP"/>
    <n v="0"/>
    <s v="GRAN SANTIAGO"/>
    <x v="0"/>
    <m/>
    <n v="332.55"/>
    <m/>
    <m/>
    <m/>
  </r>
  <r>
    <s v="DIST"/>
    <n v="76209116"/>
    <s v="Alimentadora Santa Sofía Bajo"/>
    <s v="Conducciones AP - Impulsiones"/>
    <x v="1"/>
    <n v="0"/>
    <s v="D60"/>
    <s v="GS"/>
    <n v="5"/>
    <n v="2"/>
    <s v="CTLP"/>
    <n v="0"/>
    <s v="GRAN SANTIAGO"/>
    <x v="0"/>
    <m/>
    <n v="161.09"/>
    <m/>
    <m/>
    <m/>
  </r>
  <r>
    <s v="DIST"/>
    <n v="76209068"/>
    <s v="Alimentadora Lo Valledor"/>
    <s v="Conducciones AP - Impulsiones"/>
    <x v="1"/>
    <n v="0"/>
    <s v="D60"/>
    <s v="GS"/>
    <n v="5"/>
    <n v="2"/>
    <s v="CTLP"/>
    <n v="0"/>
    <s v="GRAN SANTIAGO"/>
    <x v="0"/>
    <m/>
    <n v="528.72"/>
    <m/>
    <m/>
    <m/>
  </r>
  <r>
    <s v="DIST"/>
    <n v="76209114"/>
    <s v="Alimentadora Santa Olga"/>
    <s v="Conducciones AP - Impulsiones"/>
    <x v="1"/>
    <n v="0"/>
    <s v="D60"/>
    <s v="GS"/>
    <n v="5"/>
    <n v="2"/>
    <s v="CTLP"/>
    <n v="0"/>
    <s v="GRAN SANTIAGO"/>
    <x v="0"/>
    <m/>
    <n v="192.28"/>
    <m/>
    <m/>
    <m/>
  </r>
  <r>
    <s v="DIST"/>
    <n v="76209129"/>
    <s v="Alimentadora Trinidad Bajo 2-2"/>
    <s v="Conducciones AP - Impulsiones"/>
    <x v="1"/>
    <n v="0"/>
    <s v="D60"/>
    <s v="GS"/>
    <n v="5"/>
    <n v="2"/>
    <s v="CTLP"/>
    <n v="0"/>
    <s v="GRAN SANTIAGO"/>
    <x v="0"/>
    <m/>
    <n v="1782.15"/>
    <m/>
    <m/>
    <m/>
  </r>
  <r>
    <s v="DIST"/>
    <n v="76209128"/>
    <s v="Alimentadora Trinidad Bajo 2-1"/>
    <s v="Conducciones AP - Impulsiones"/>
    <x v="1"/>
    <n v="0"/>
    <s v="D60"/>
    <s v="GS"/>
    <n v="5"/>
    <n v="2"/>
    <s v="CTLP"/>
    <n v="0"/>
    <s v="GRAN SANTIAGO"/>
    <x v="0"/>
    <m/>
    <n v="1538.44"/>
    <m/>
    <m/>
    <m/>
  </r>
  <r>
    <s v="DIST"/>
    <n v="76209122"/>
    <s v="Alimentadora Trinidad Alto"/>
    <s v="Conducciones AP - Impulsiones"/>
    <x v="1"/>
    <n v="0"/>
    <s v="D60"/>
    <s v="GS"/>
    <n v="5"/>
    <n v="2"/>
    <s v="CTLP"/>
    <n v="0"/>
    <s v="GRAN SANTIAGO"/>
    <x v="0"/>
    <m/>
    <n v="735.12"/>
    <m/>
    <m/>
    <m/>
  </r>
  <r>
    <s v="DIST"/>
    <n v="76209060"/>
    <s v="Alimentadora Lo Cañas Medio"/>
    <s v="Conducciones AP - Impulsiones"/>
    <x v="1"/>
    <n v="0"/>
    <s v="D60"/>
    <s v="GS"/>
    <n v="5"/>
    <n v="2"/>
    <s v="CTLP"/>
    <n v="0"/>
    <s v="GRAN SANTIAGO"/>
    <x v="0"/>
    <m/>
    <n v="363.36"/>
    <m/>
    <m/>
    <m/>
  </r>
  <r>
    <s v="DIST"/>
    <n v="76209059"/>
    <s v="Alimentadora Lo Cañas Alto"/>
    <s v="Conducciones AP - Impulsiones"/>
    <x v="1"/>
    <n v="0"/>
    <s v="D59"/>
    <s v="GS"/>
    <n v="5"/>
    <n v="2"/>
    <s v="CTLP"/>
    <n v="0"/>
    <s v="GRAN SANTIAGO"/>
    <x v="0"/>
    <m/>
    <n v="415.81"/>
    <m/>
    <m/>
    <m/>
  </r>
  <r>
    <s v="DIST"/>
    <n v="76209094"/>
    <s v="Alimentadora Peñón Bajo 3"/>
    <s v="Conducciones AP - Impulsiones"/>
    <x v="1"/>
    <n v="0"/>
    <s v="D60"/>
    <s v="GS"/>
    <n v="5"/>
    <n v="2"/>
    <s v="CTLP"/>
    <n v="0"/>
    <s v="GRAN SANTIAGO"/>
    <x v="0"/>
    <m/>
    <n v="4498.3100000000004"/>
    <m/>
    <m/>
    <m/>
  </r>
  <r>
    <s v="DIST"/>
    <n v="76209093"/>
    <s v="Alimentadora Peñón Bajo 2"/>
    <s v="Conducciones AP - Impulsiones"/>
    <x v="1"/>
    <n v="0"/>
    <s v="D60"/>
    <s v="GS"/>
    <n v="5"/>
    <n v="2"/>
    <s v="CTLP"/>
    <n v="0"/>
    <s v="GRAN SANTIAGO"/>
    <x v="0"/>
    <m/>
    <n v="3449.4"/>
    <m/>
    <m/>
    <m/>
  </r>
  <r>
    <s v="DIST"/>
    <n v="76209092"/>
    <s v="Alimentadora Peñón Bajo 1"/>
    <s v="Conducciones AP - Impulsiones"/>
    <x v="1"/>
    <n v="0"/>
    <s v="D61"/>
    <s v="GS"/>
    <n v="5"/>
    <n v="2"/>
    <s v="CTLP"/>
    <n v="0"/>
    <s v="GRAN SANTIAGO"/>
    <x v="0"/>
    <m/>
    <n v="1461.76"/>
    <m/>
    <m/>
    <m/>
  </r>
  <r>
    <s v="DIST"/>
    <n v="76209090"/>
    <s v="Alimentadora Peñón Alto 2"/>
    <s v="Conducciones AP - Impulsiones"/>
    <x v="1"/>
    <n v="0"/>
    <s v="D60"/>
    <s v="GS"/>
    <n v="5"/>
    <n v="2"/>
    <s v="CTLP"/>
    <n v="0"/>
    <s v="GRAN SANTIAGO"/>
    <x v="0"/>
    <m/>
    <n v="1000.95"/>
    <m/>
    <m/>
    <m/>
  </r>
  <r>
    <s v="DIST"/>
    <n v="76209089"/>
    <s v="Alimentadora Peñón Alto 1"/>
    <s v="Conducciones AP - Impulsiones"/>
    <x v="1"/>
    <n v="0"/>
    <s v="D60"/>
    <s v="GS"/>
    <n v="5"/>
    <n v="2"/>
    <s v="CTLP"/>
    <n v="0"/>
    <s v="GRAN SANTIAGO"/>
    <x v="0"/>
    <m/>
    <n v="394.83"/>
    <m/>
    <m/>
    <m/>
  </r>
  <r>
    <s v="DIST"/>
    <n v="76209041"/>
    <s v="Alimentadora El Peral Bajo"/>
    <s v="Conducciones AP - Impulsiones"/>
    <x v="1"/>
    <n v="0"/>
    <s v="D60"/>
    <s v="GS"/>
    <n v="5"/>
    <n v="2"/>
    <s v="CTLP"/>
    <n v="0"/>
    <s v="GRAN SANTIAGO"/>
    <x v="0"/>
    <m/>
    <n v="516.22"/>
    <m/>
    <m/>
    <m/>
  </r>
  <r>
    <s v="DIST"/>
    <n v="76209079"/>
    <s v="Alimentadora Peralillo 2-2"/>
    <s v="Conducciones AP - Impulsiones"/>
    <x v="1"/>
    <n v="0"/>
    <s v="D60"/>
    <s v="GS"/>
    <n v="5"/>
    <n v="2"/>
    <s v="CTLP"/>
    <n v="0"/>
    <s v="GRAN SANTIAGO"/>
    <x v="0"/>
    <m/>
    <n v="1970.14"/>
    <m/>
    <m/>
    <m/>
  </r>
  <r>
    <s v="DIST"/>
    <n v="76209078"/>
    <s v="Alimentadora Peralillo 2-1"/>
    <s v="Conducciones AP - Impulsiones"/>
    <x v="1"/>
    <n v="0"/>
    <s v="D60"/>
    <s v="GS"/>
    <n v="5"/>
    <n v="2"/>
    <s v="CTLP"/>
    <n v="0"/>
    <s v="GRAN SANTIAGO"/>
    <x v="0"/>
    <m/>
    <n v="763.59"/>
    <m/>
    <m/>
    <m/>
  </r>
  <r>
    <s v="DIST"/>
    <n v="76209076"/>
    <s v="Alimentadora Peralillo 1"/>
    <s v="Conducciones AP - Impulsiones"/>
    <x v="1"/>
    <n v="0"/>
    <s v="D61"/>
    <s v="GS"/>
    <n v="5"/>
    <n v="2"/>
    <s v="CTLP"/>
    <n v="0"/>
    <s v="GRAN SANTIAGO"/>
    <x v="0"/>
    <m/>
    <n v="1539.73"/>
    <m/>
    <m/>
    <m/>
  </r>
  <r>
    <s v="DIST"/>
    <n v="76209097"/>
    <s v="Alimentadora Pirque"/>
    <s v="Conducciones AP - Impulsiones"/>
    <x v="1"/>
    <n v="0"/>
    <s v="D59"/>
    <s v="GS"/>
    <n v="5"/>
    <n v="2"/>
    <s v="CTLP"/>
    <n v="0"/>
    <s v="GRAN SANTIAGO"/>
    <x v="0"/>
    <m/>
    <n v="4045.42"/>
    <m/>
    <m/>
    <m/>
  </r>
  <r>
    <s v="DIST"/>
    <n v="76209054"/>
    <s v="Alimentadora La Ballena 2"/>
    <s v="Conducciones AP - Impulsiones"/>
    <x v="1"/>
    <n v="0"/>
    <s v="D60"/>
    <s v="GS"/>
    <n v="5"/>
    <n v="2"/>
    <s v="CTLP"/>
    <n v="0"/>
    <s v="GRAN SANTIAGO"/>
    <x v="0"/>
    <m/>
    <n v="1322.62"/>
    <m/>
    <m/>
    <m/>
  </r>
  <r>
    <s v="DIST"/>
    <n v="76209053"/>
    <s v="Alimentadora La Ballena"/>
    <s v="Conducciones AP - Impulsiones"/>
    <x v="1"/>
    <n v="0"/>
    <s v="D60"/>
    <s v="GS"/>
    <n v="5"/>
    <n v="2"/>
    <s v="CTLP"/>
    <n v="0"/>
    <s v="GRAN SANTIAGO"/>
    <x v="0"/>
    <m/>
    <n v="1171.47"/>
    <m/>
    <m/>
    <m/>
  </r>
  <r>
    <s v="DIST"/>
    <n v="76209063"/>
    <s v="Alimentadora Lo Gallardo"/>
    <s v="Conducciones AP - Impulsiones"/>
    <x v="1"/>
    <n v="0"/>
    <s v="D60"/>
    <s v="GS"/>
    <n v="5"/>
    <n v="2"/>
    <s v="CTLP"/>
    <n v="0"/>
    <s v="GRAN SANTIAGO"/>
    <x v="0"/>
    <m/>
    <n v="1607.06"/>
    <m/>
    <m/>
    <m/>
  </r>
  <r>
    <s v="DIST"/>
    <n v="76209029"/>
    <s v="Alimentadora Cerro Negro 1"/>
    <s v="Conducciones AP - Impulsiones"/>
    <x v="1"/>
    <n v="0"/>
    <s v="D61"/>
    <s v="GS"/>
    <n v="5"/>
    <n v="2"/>
    <s v="CTLP"/>
    <n v="0"/>
    <s v="GRAN SANTIAGO"/>
    <x v="0"/>
    <m/>
    <n v="678.78"/>
    <m/>
    <m/>
    <m/>
  </r>
  <r>
    <s v="PROD"/>
    <n v="76106202"/>
    <s v="Imp Santa Sofía Alto"/>
    <s v="Conducciones AP - Impulsiones"/>
    <x v="1"/>
    <n v="0"/>
    <s v="P12"/>
    <s v="GS"/>
    <n v="5"/>
    <n v="1"/>
    <s v="CTLP"/>
    <n v="0"/>
    <s v="GRAN SANTIAGO"/>
    <x v="0"/>
    <m/>
    <n v="500.08"/>
    <m/>
    <m/>
    <m/>
  </r>
  <r>
    <s v="DIST"/>
    <n v="76209022"/>
    <s v="Alimentadora Antonio Varas Alto 2-3"/>
    <s v="Conducciones AP - Impulsiones"/>
    <x v="1"/>
    <n v="0"/>
    <s v="D61"/>
    <s v="GS"/>
    <n v="5"/>
    <n v="2"/>
    <s v="CTLP"/>
    <n v="0"/>
    <s v="GRAN SANTIAGO"/>
    <x v="0"/>
    <m/>
    <n v="985.81"/>
    <m/>
    <m/>
    <m/>
  </r>
  <r>
    <s v="DIST"/>
    <n v="76209018"/>
    <s v="Alimentadora Antonio Varas Alto 1-3"/>
    <s v="Conducciones AP - Impulsiones"/>
    <x v="1"/>
    <n v="0"/>
    <s v="D61"/>
    <s v="GS"/>
    <n v="5"/>
    <n v="2"/>
    <s v="CTLP"/>
    <n v="0"/>
    <s v="GRAN SANTIAGO"/>
    <x v="0"/>
    <m/>
    <n v="1673.43"/>
    <m/>
    <m/>
    <m/>
  </r>
  <r>
    <s v="DIST"/>
    <n v="76209017"/>
    <s v="Alimentadora Antonio Varas Alto 1-2"/>
    <s v="Conducciones AP - Impulsiones"/>
    <x v="1"/>
    <n v="0"/>
    <s v="D61"/>
    <s v="GS"/>
    <n v="5"/>
    <n v="2"/>
    <s v="CTLP"/>
    <n v="0"/>
    <s v="GRAN SANTIAGO"/>
    <x v="0"/>
    <m/>
    <n v="1284.96"/>
    <m/>
    <m/>
    <m/>
  </r>
  <r>
    <s v="DIST"/>
    <n v="76209016"/>
    <s v="Alimentadora Antonio Varas Alto 1-1"/>
    <s v="Conducciones AP - Impulsiones"/>
    <x v="1"/>
    <n v="0"/>
    <s v="D61"/>
    <s v="GS"/>
    <n v="5"/>
    <n v="2"/>
    <s v="CTLP"/>
    <n v="0"/>
    <s v="GRAN SANTIAGO"/>
    <x v="0"/>
    <m/>
    <n v="380.1"/>
    <m/>
    <m/>
    <m/>
  </r>
  <r>
    <s v="DIST"/>
    <n v="76209015"/>
    <s v="Alimentadora Antonio Varas Alto 1"/>
    <s v="Conducciones AP - Impulsiones"/>
    <x v="1"/>
    <n v="0"/>
    <s v="D61"/>
    <s v="GS"/>
    <n v="5"/>
    <n v="2"/>
    <s v="CTLP"/>
    <n v="0"/>
    <s v="GRAN SANTIAGO"/>
    <x v="0"/>
    <m/>
    <n v="3157.12"/>
    <m/>
    <m/>
    <m/>
  </r>
  <r>
    <s v="DIST"/>
    <n v="76209105"/>
    <s v="Alimentadora Reina Baja"/>
    <s v="Conducciones AP - Impulsiones"/>
    <x v="1"/>
    <n v="0"/>
    <s v="D61"/>
    <s v="GS"/>
    <n v="5"/>
    <n v="2"/>
    <s v="CTLP"/>
    <n v="0"/>
    <s v="GRAN SANTIAGO"/>
    <x v="0"/>
    <m/>
    <n v="1709.4"/>
    <m/>
    <m/>
    <m/>
  </r>
  <r>
    <s v="DIST"/>
    <n v="76209065"/>
    <s v="Alimentadora Lo Hermida Alto 2"/>
    <s v="Conducciones AP - Impulsiones"/>
    <x v="1"/>
    <n v="0"/>
    <s v="D61"/>
    <s v="GS"/>
    <n v="5"/>
    <n v="2"/>
    <s v="CTLP"/>
    <n v="0"/>
    <s v="GRAN SANTIAGO"/>
    <x v="0"/>
    <m/>
    <n v="3661.87"/>
    <m/>
    <m/>
    <m/>
  </r>
  <r>
    <s v="DIST"/>
    <n v="76209064"/>
    <s v="Alimentadora Lo Hermida Alto 1"/>
    <s v="Conducciones AP - Impulsiones"/>
    <x v="1"/>
    <n v="0"/>
    <s v="D60"/>
    <s v="GS"/>
    <n v="5"/>
    <n v="2"/>
    <s v="CTLP"/>
    <n v="0"/>
    <s v="GRAN SANTIAGO"/>
    <x v="0"/>
    <m/>
    <n v="1691.68"/>
    <m/>
    <m/>
    <m/>
  </r>
  <r>
    <s v="DIST"/>
    <n v="76209101"/>
    <s v="Alimentadora Quebrada de Macul Medio"/>
    <s v="Conducciones AP - Impulsiones"/>
    <x v="1"/>
    <n v="0"/>
    <s v="D60"/>
    <s v="GS"/>
    <n v="5"/>
    <n v="2"/>
    <s v="CTLP"/>
    <n v="0"/>
    <s v="GRAN SANTIAGO"/>
    <x v="0"/>
    <m/>
    <n v="501.69"/>
    <m/>
    <m/>
    <m/>
  </r>
  <r>
    <s v="PROD"/>
    <n v="76106095"/>
    <s v="DRENES DE VITACURA"/>
    <s v="Conducciones AP - Impulsiones"/>
    <x v="1"/>
    <n v="0"/>
    <s v="P13"/>
    <s v="GS"/>
    <n v="5"/>
    <n v="1"/>
    <s v="CTLP"/>
    <n v="0"/>
    <s v="GRAN SANTIAGO"/>
    <x v="0"/>
    <m/>
    <n v="372.51"/>
    <m/>
    <m/>
    <m/>
  </r>
  <r>
    <s v="PROD"/>
    <n v="76106089"/>
    <s v="DERIV TER AC PEÑON BAJO"/>
    <s v="Conducciones AP - Impulsiones"/>
    <x v="1"/>
    <n v="0"/>
    <s v="P13"/>
    <s v="GS"/>
    <n v="5"/>
    <n v="1"/>
    <s v="CTLP"/>
    <n v="0"/>
    <s v="GRAN SANTIAGO"/>
    <x v="0"/>
    <m/>
    <n v="1040.94"/>
    <m/>
    <m/>
    <m/>
  </r>
  <r>
    <s v="DIST"/>
    <n v="76209048"/>
    <s v="Alimentadora Interconectado Norte"/>
    <s v="Conducciones AP - Impulsiones"/>
    <x v="1"/>
    <n v="0"/>
    <s v="D61"/>
    <s v="GS"/>
    <n v="5"/>
    <n v="2"/>
    <s v="CTLP"/>
    <n v="0"/>
    <s v="GRAN SANTIAGO"/>
    <x v="0"/>
    <m/>
    <n v="5305.86"/>
    <m/>
    <m/>
    <m/>
  </r>
  <r>
    <s v="DIST"/>
    <n v="76209047"/>
    <s v="Alimentadora Interconectado Centro"/>
    <s v="Conducciones AP - Impulsiones"/>
    <x v="1"/>
    <n v="0"/>
    <s v="D61"/>
    <s v="GS"/>
    <n v="5"/>
    <n v="2"/>
    <s v="CTLP"/>
    <n v="0"/>
    <s v="GRAN SANTIAGO"/>
    <x v="0"/>
    <m/>
    <n v="3790.93"/>
    <m/>
    <m/>
    <m/>
  </r>
  <r>
    <s v="DIST"/>
    <n v="76209125"/>
    <s v="Alimentadora Trinidad Bajo 1-1"/>
    <s v="Conducciones AP - Impulsiones"/>
    <x v="1"/>
    <n v="0"/>
    <s v="D61"/>
    <s v="GS"/>
    <n v="5"/>
    <n v="2"/>
    <s v="CTLP"/>
    <n v="0"/>
    <s v="GRAN SANTIAGO"/>
    <x v="0"/>
    <m/>
    <n v="1759.33"/>
    <m/>
    <m/>
    <m/>
  </r>
  <r>
    <s v="DIST"/>
    <n v="76209127"/>
    <s v="Alimentadora Trinidad Bajo 2"/>
    <s v="Conducciones AP - Impulsiones"/>
    <x v="1"/>
    <n v="0"/>
    <s v="D60"/>
    <s v="GS"/>
    <n v="5"/>
    <n v="2"/>
    <s v="CTLP"/>
    <n v="0"/>
    <s v="GRAN SANTIAGO"/>
    <x v="0"/>
    <m/>
    <n v="2716.71"/>
    <m/>
    <m/>
    <m/>
  </r>
  <r>
    <s v="DIST"/>
    <n v="76209124"/>
    <s v="Alimentadora Trinidad Bajo 1"/>
    <s v="Conducciones AP - Impulsiones"/>
    <x v="1"/>
    <n v="0"/>
    <s v="D61"/>
    <s v="GS"/>
    <n v="5"/>
    <n v="2"/>
    <s v="CTLP"/>
    <n v="0"/>
    <s v="GRAN SANTIAGO"/>
    <x v="0"/>
    <m/>
    <n v="1145.1400000000001"/>
    <m/>
    <m/>
    <m/>
  </r>
  <r>
    <s v="DIST"/>
    <n v="76209121"/>
    <s v="Alimentadora Trinidad Alto 3"/>
    <s v="Conducciones AP - Impulsiones"/>
    <x v="1"/>
    <n v="0"/>
    <s v="D60"/>
    <s v="GS"/>
    <n v="5"/>
    <n v="2"/>
    <s v="CTLP"/>
    <n v="0"/>
    <s v="GRAN SANTIAGO"/>
    <x v="0"/>
    <m/>
    <n v="1235.53"/>
    <m/>
    <m/>
    <m/>
  </r>
  <r>
    <s v="DIST"/>
    <n v="76209062"/>
    <s v="Alimentadora Lo Espejo"/>
    <s v="Conducciones AP - Impulsiones"/>
    <x v="1"/>
    <n v="0"/>
    <s v="D60"/>
    <s v="GS"/>
    <n v="5"/>
    <n v="2"/>
    <s v="CTLP"/>
    <n v="0"/>
    <s v="GRAN SANTIAGO"/>
    <x v="0"/>
    <m/>
    <n v="27.66"/>
    <m/>
    <m/>
    <m/>
  </r>
  <r>
    <s v="DIST"/>
    <n v="76209049"/>
    <s v="Alimentadora Interconectado Sur"/>
    <s v="Conducciones AP - Impulsiones"/>
    <x v="1"/>
    <n v="0"/>
    <s v="D61"/>
    <s v="GS"/>
    <n v="5"/>
    <n v="2"/>
    <s v="CTLP"/>
    <n v="0"/>
    <s v="GRAN SANTIAGO"/>
    <x v="0"/>
    <m/>
    <n v="6556.92"/>
    <m/>
    <m/>
    <m/>
  </r>
  <r>
    <s v="DIST"/>
    <n v="76209091"/>
    <s v="Alimentadora Peñón Bajo"/>
    <s v="Conducciones AP - Impulsiones"/>
    <x v="1"/>
    <n v="0"/>
    <s v="D61"/>
    <s v="GS"/>
    <n v="5"/>
    <n v="2"/>
    <s v="CTLP"/>
    <n v="0"/>
    <s v="GRAN SANTIAGO"/>
    <x v="0"/>
    <m/>
    <n v="2232.54"/>
    <m/>
    <m/>
    <m/>
  </r>
  <r>
    <s v="DIST"/>
    <n v="76209088"/>
    <s v="Alimentadora Peñón Alto"/>
    <s v="Conducciones AP - Impulsiones"/>
    <x v="1"/>
    <n v="0"/>
    <s v="D61"/>
    <s v="GS"/>
    <n v="5"/>
    <n v="2"/>
    <s v="CTLP"/>
    <n v="0"/>
    <s v="GRAN SANTIAGO"/>
    <x v="0"/>
    <m/>
    <n v="214.47"/>
    <m/>
    <m/>
    <m/>
  </r>
  <r>
    <s v="DIST"/>
    <n v="76209040"/>
    <s v="Alimentadora El Peral Alto"/>
    <s v="Conducciones AP - Impulsiones"/>
    <x v="1"/>
    <n v="0"/>
    <s v="D60"/>
    <s v="GS"/>
    <n v="5"/>
    <n v="2"/>
    <s v="CTLP"/>
    <n v="0"/>
    <s v="GRAN SANTIAGO"/>
    <x v="0"/>
    <m/>
    <n v="359.32"/>
    <m/>
    <m/>
    <m/>
  </r>
  <r>
    <s v="PROD"/>
    <n v="76209002"/>
    <s v="Aducción Tocornal-Cerro Negro"/>
    <s v="Conducciones AP - Impulsiones"/>
    <x v="1"/>
    <n v="0"/>
    <s v="P14"/>
    <s v="GS"/>
    <n v="5"/>
    <n v="1"/>
    <s v="CTLP"/>
    <n v="0"/>
    <s v="GRAN SANTIAGO"/>
    <x v="0"/>
    <m/>
    <n v="6812.36"/>
    <m/>
    <m/>
    <m/>
  </r>
  <r>
    <s v="DIST"/>
    <n v="76209131"/>
    <s v="Alimentadora lo Mena Alto"/>
    <s v="Conducciones AP - Impulsiones"/>
    <x v="1"/>
    <n v="0"/>
    <s v="D60"/>
    <s v="GS"/>
    <n v="5"/>
    <n v="2"/>
    <s v="CTLP"/>
    <n v="0"/>
    <s v="GRAN SANTIAGO"/>
    <x v="0"/>
    <m/>
    <n v="4823.34"/>
    <m/>
    <m/>
    <m/>
  </r>
  <r>
    <s v="DIST"/>
    <n v="76209077"/>
    <s v="Alimentadora Peralillo 2"/>
    <s v="Conducciones AP - Impulsiones"/>
    <x v="1"/>
    <n v="0"/>
    <s v="D61"/>
    <s v="GS"/>
    <n v="5"/>
    <n v="2"/>
    <s v="CTLP"/>
    <n v="0"/>
    <s v="GRAN SANTIAGO"/>
    <x v="0"/>
    <m/>
    <n v="792.68"/>
    <m/>
    <m/>
    <m/>
  </r>
  <r>
    <s v="DIST"/>
    <n v="76209075"/>
    <s v="Alimentadora Peralillo"/>
    <s v="Conducciones AP - Impulsiones"/>
    <x v="1"/>
    <n v="0"/>
    <s v="D60"/>
    <s v="GS"/>
    <n v="5"/>
    <n v="2"/>
    <s v="CTLP"/>
    <n v="0"/>
    <s v="GRAN SANTIAGO"/>
    <x v="0"/>
    <m/>
    <n v="136.02000000000001"/>
    <m/>
    <m/>
    <m/>
  </r>
  <r>
    <s v="DIST"/>
    <n v="76209030"/>
    <s v="Alimentadora Cerro Negro 2"/>
    <s v="Conducciones AP - Impulsiones"/>
    <x v="1"/>
    <n v="0"/>
    <s v="D60"/>
    <s v="GS"/>
    <n v="5"/>
    <n v="2"/>
    <s v="CTLP"/>
    <n v="0"/>
    <s v="GRAN SANTIAGO"/>
    <x v="0"/>
    <m/>
    <n v="864.52"/>
    <m/>
    <m/>
    <m/>
  </r>
  <r>
    <s v="PROD"/>
    <n v="76106195"/>
    <s v="IMP EST QUEB MACUL"/>
    <s v="Conducciones AP - Impulsiones"/>
    <x v="1"/>
    <n v="0"/>
    <s v="P12"/>
    <s v="GS"/>
    <n v="5"/>
    <n v="1"/>
    <s v="CTLP"/>
    <n v="0"/>
    <s v="GRAN SANTIAGO"/>
    <x v="0"/>
    <m/>
    <n v="890.51"/>
    <m/>
    <m/>
    <m/>
  </r>
  <r>
    <s v="PROD"/>
    <n v="76106075"/>
    <s v="DERIV LN DEPTAL BAJO"/>
    <s v="Conducciones AP - Impulsiones"/>
    <x v="1"/>
    <n v="0"/>
    <s v="P14"/>
    <s v="GS"/>
    <n v="5"/>
    <n v="1"/>
    <s v="CTLP"/>
    <n v="0"/>
    <s v="GRAN SANTIAGO"/>
    <x v="0"/>
    <m/>
    <n v="391.36"/>
    <m/>
    <m/>
    <m/>
  </r>
  <r>
    <s v="PROD"/>
    <n v="76106061"/>
    <s v="CERRO COLORADO 1 Y 2 IMPULSION 2"/>
    <s v="Conducciones AP - Impulsiones"/>
    <x v="1"/>
    <n v="0"/>
    <s v="P13"/>
    <s v="GS"/>
    <n v="5"/>
    <n v="1"/>
    <s v="CTLP"/>
    <n v="0"/>
    <s v="GRAN SANTIAGO"/>
    <x v="0"/>
    <m/>
    <n v="1535.69"/>
    <m/>
    <m/>
    <m/>
  </r>
  <r>
    <s v="PROD"/>
    <n v="76106060"/>
    <s v="CERRO COLORADO 1 Y 2 IMPULSION 1"/>
    <s v="Conducciones AP - Impulsiones"/>
    <x v="1"/>
    <n v="0"/>
    <s v="P13"/>
    <s v="GS"/>
    <n v="5"/>
    <n v="1"/>
    <s v="CTLP"/>
    <n v="0"/>
    <s v="GRAN SANTIAGO"/>
    <x v="0"/>
    <m/>
    <n v="2066.11"/>
    <m/>
    <m/>
    <m/>
  </r>
  <r>
    <s v="PROD"/>
    <n v="76106050"/>
    <s v="ADUC PTAP VIZC LN PAR"/>
    <s v="Conducciones AP - Impulsiones"/>
    <x v="1"/>
    <n v="0"/>
    <s v="P14"/>
    <s v="GS"/>
    <n v="5"/>
    <n v="1"/>
    <s v="CTLP"/>
    <n v="0"/>
    <s v="GRAN SANTIAGO"/>
    <x v="0"/>
    <m/>
    <n v="403.97"/>
    <m/>
    <m/>
    <m/>
  </r>
  <r>
    <s v="PROD"/>
    <n v="76106138"/>
    <s v="LO ESPEJO IMPULSION COMUN"/>
    <s v="Conducciones AP - Impulsiones"/>
    <x v="1"/>
    <n v="0"/>
    <s v="P13"/>
    <s v="GS"/>
    <n v="5"/>
    <n v="1"/>
    <s v="CTLP"/>
    <n v="0"/>
    <s v="GRAN SANTIAGO"/>
    <x v="0"/>
    <m/>
    <n v="503.38"/>
    <m/>
    <m/>
    <m/>
  </r>
  <r>
    <s v="PROD"/>
    <n v="76106205"/>
    <s v="Impulsión de Santa Luisa 3"/>
    <s v="Conducciones AP - Impulsiones"/>
    <x v="1"/>
    <n v="0"/>
    <s v="P12"/>
    <s v="GS"/>
    <n v="5"/>
    <n v="1"/>
    <s v="CTLP"/>
    <n v="0"/>
    <s v="GRAN SANTIAGO"/>
    <x v="0"/>
    <m/>
    <n v="338.2"/>
    <m/>
    <m/>
    <m/>
  </r>
  <r>
    <s v="PROD"/>
    <n v="76106210"/>
    <s v="IMPULSION POZO P.ALEGRE5"/>
    <s v="Conducciones AP - Impulsiones"/>
    <x v="1"/>
    <n v="0"/>
    <s v="P13"/>
    <s v="GS"/>
    <n v="5"/>
    <n v="1"/>
    <s v="CTLP"/>
    <n v="0"/>
    <s v="GRAN SANTIAGO"/>
    <x v="0"/>
    <m/>
    <n v="29.85"/>
    <m/>
    <m/>
    <m/>
  </r>
  <r>
    <s v="PROD"/>
    <n v="76106211"/>
    <s v="IMPULSION POZO P.ALEGRE6"/>
    <s v="Conducciones AP - Impulsiones"/>
    <x v="1"/>
    <n v="0"/>
    <s v="P13"/>
    <s v="GS"/>
    <n v="5"/>
    <n v="1"/>
    <s v="CTLP"/>
    <n v="0"/>
    <s v="GRAN SANTIAGO"/>
    <x v="0"/>
    <m/>
    <n v="24.17"/>
    <m/>
    <m/>
    <m/>
  </r>
  <r>
    <s v="PROD"/>
    <n v="76106209"/>
    <s v="IMPULSION POZO P.ALEGRE4"/>
    <s v="Conducciones AP - Impulsiones"/>
    <x v="1"/>
    <n v="0"/>
    <s v="P13"/>
    <s v="GS"/>
    <n v="5"/>
    <n v="1"/>
    <s v="CTLP"/>
    <n v="0"/>
    <s v="GRAN SANTIAGO"/>
    <x v="0"/>
    <m/>
    <n v="10.51"/>
    <m/>
    <m/>
    <m/>
  </r>
  <r>
    <s v="PROD"/>
    <n v="76106208"/>
    <s v="IMPULSION ESTANQUE LO BLANCO"/>
    <s v="Conducciones AP - Impulsiones"/>
    <x v="1"/>
    <n v="0"/>
    <s v="P13"/>
    <s v="GS"/>
    <n v="5"/>
    <n v="1"/>
    <s v="CTLP"/>
    <n v="0"/>
    <s v="GRAN SANTIAGO"/>
    <x v="0"/>
    <m/>
    <n v="1168.75"/>
    <m/>
    <m/>
    <m/>
  </r>
  <r>
    <s v="DIST"/>
    <n v="76209148"/>
    <s v="ALIMENTADORA ESTANQUE LO BLANCO 2"/>
    <s v="Conducciones AP - Impulsiones"/>
    <x v="1"/>
    <n v="0"/>
    <s v="D60"/>
    <s v="GS"/>
    <n v="5"/>
    <n v="2"/>
    <s v="CTLP"/>
    <n v="0"/>
    <s v="GRAN SANTIAGO"/>
    <x v="0"/>
    <m/>
    <n v="169.3"/>
    <m/>
    <m/>
    <m/>
  </r>
  <r>
    <s v="DIST"/>
    <s v="Z10905"/>
    <s v="Impulsión Sta. Victoria-Pincoya 1"/>
    <s v="Conducciones AP - Impulsiones"/>
    <x v="1"/>
    <n v="0"/>
    <s v="D60"/>
    <s v="GS"/>
    <n v="5"/>
    <n v="2"/>
    <s v="CTLP"/>
    <n v="0"/>
    <s v="GRAN SANTIAGO"/>
    <x v="0"/>
    <m/>
    <n v="613.02132433999998"/>
    <m/>
    <m/>
    <m/>
  </r>
  <r>
    <s v="DIST"/>
    <s v="Z10906"/>
    <s v="Impulsión Pincoya 1-Pincoya 2"/>
    <s v="Conducciones AP - Impulsiones"/>
    <x v="1"/>
    <n v="0"/>
    <s v="D59"/>
    <s v="GS"/>
    <n v="5"/>
    <n v="2"/>
    <s v="CTLP"/>
    <n v="0"/>
    <s v="GRAN SANTIAGO"/>
    <x v="0"/>
    <m/>
    <n v="1386.1040111"/>
    <m/>
    <m/>
    <m/>
  </r>
  <r>
    <s v="PROD"/>
    <s v="Z10908"/>
    <s v="Implusión Rinconada"/>
    <s v="Conducciones AP - Impulsiones"/>
    <x v="1"/>
    <n v="0"/>
    <s v="P13"/>
    <s v="GS"/>
    <n v="5"/>
    <n v="1"/>
    <s v="CTLP"/>
    <n v="0"/>
    <s v="GRAN SANTIAGO"/>
    <x v="0"/>
    <m/>
    <n v="50"/>
    <m/>
    <m/>
    <m/>
  </r>
  <r>
    <s v="DIST"/>
    <s v="Z10909"/>
    <s v="Alimentadora Rinconada"/>
    <s v="Conducciones AP - Impulsiones"/>
    <x v="1"/>
    <n v="0"/>
    <s v="D60"/>
    <s v="GS"/>
    <n v="5"/>
    <n v="2"/>
    <s v="CTLP"/>
    <n v="0"/>
    <s v="GRAN SANTIAGO"/>
    <x v="0"/>
    <m/>
    <n v="50"/>
    <m/>
    <m/>
    <m/>
  </r>
  <r>
    <s v="DIST"/>
    <s v="Z10910"/>
    <s v="Alimentadora Las Vizcachas"/>
    <s v="Conducciones AP - Impulsiones"/>
    <x v="1"/>
    <n v="0"/>
    <s v="D59"/>
    <s v="GS"/>
    <n v="5"/>
    <n v="2"/>
    <s v="CTLP"/>
    <n v="0"/>
    <s v="GRAN SANTIAGO"/>
    <x v="0"/>
    <m/>
    <n v="400"/>
    <m/>
    <m/>
    <m/>
  </r>
  <r>
    <s v="PROD"/>
    <s v="Z10911"/>
    <s v="Deriv. Aducción Huechuraba"/>
    <s v="Conducciones AP - Impulsiones"/>
    <x v="1"/>
    <n v="0"/>
    <s v="P13"/>
    <s v="GS"/>
    <n v="5"/>
    <n v="1"/>
    <s v="CTLP"/>
    <n v="0"/>
    <s v="GRAN SANTIAGO"/>
    <x v="0"/>
    <m/>
    <n v="60"/>
    <m/>
    <m/>
    <m/>
  </r>
  <r>
    <s v="DIST"/>
    <s v="Z10912"/>
    <s v="Alimentadora Lo Contador 1-2"/>
    <s v="Conducciones AP - Impulsiones"/>
    <x v="1"/>
    <n v="0"/>
    <s v="D61"/>
    <s v="GS"/>
    <n v="5"/>
    <n v="2"/>
    <s v="CTLP"/>
    <n v="0"/>
    <s v="GRAN SANTIAGO"/>
    <x v="0"/>
    <m/>
    <n v="1033"/>
    <m/>
    <m/>
    <m/>
  </r>
  <r>
    <s v="DIST"/>
    <s v="Z10913"/>
    <s v="Alimentadora Lo Contador 1-3"/>
    <s v="Conducciones AP - Impulsiones"/>
    <x v="1"/>
    <n v="0"/>
    <s v="D61"/>
    <s v="GS"/>
    <n v="5"/>
    <n v="2"/>
    <s v="CTLP"/>
    <n v="0"/>
    <s v="GRAN SANTIAGO"/>
    <x v="0"/>
    <m/>
    <n v="2115"/>
    <m/>
    <m/>
    <m/>
  </r>
  <r>
    <s v="PROD"/>
    <s v="Z10914"/>
    <s v="Aducción PVN"/>
    <s v="Conducciones AP - Impulsiones"/>
    <x v="1"/>
    <n v="0"/>
    <s v="P13"/>
    <s v="GS"/>
    <n v="5"/>
    <n v="1"/>
    <s v="CTLP"/>
    <n v="0"/>
    <s v="GRAN SANTIAGO"/>
    <x v="0"/>
    <m/>
    <n v="150"/>
    <m/>
    <m/>
    <m/>
  </r>
  <r>
    <s v="DIST"/>
    <s v="Z10915"/>
    <s v="Alimentadora Santa Olga - Los Pozos"/>
    <s v="Conducciones AP - Impulsiones"/>
    <x v="1"/>
    <n v="0"/>
    <s v="D60"/>
    <s v="GS"/>
    <n v="5"/>
    <n v="2"/>
    <s v="CTLP"/>
    <n v="0"/>
    <s v="GRAN SANTIAGO"/>
    <x v="0"/>
    <m/>
    <n v="2000"/>
    <m/>
    <m/>
    <m/>
  </r>
  <r>
    <s v="DIST"/>
    <s v="Z10916"/>
    <s v="Alimentadora Lo Valledor - Los Pozos"/>
    <s v="Conducciones AP - Impulsiones"/>
    <x v="1"/>
    <n v="0"/>
    <s v="D60"/>
    <s v="GS"/>
    <n v="5"/>
    <n v="2"/>
    <s v="CTLP"/>
    <n v="0"/>
    <s v="GRAN SANTIAGO"/>
    <x v="0"/>
    <m/>
    <n v="1000"/>
    <m/>
    <m/>
    <m/>
  </r>
  <r>
    <s v="PROD"/>
    <s v="Z10918"/>
    <s v="Huechuraba"/>
    <s v="Conducciones AP - Impulsiones"/>
    <x v="1"/>
    <n v="0"/>
    <s v="P13"/>
    <s v="GS"/>
    <n v="5"/>
    <n v="1"/>
    <s v="CTLP"/>
    <n v="0"/>
    <s v="GRAN SANTIAGO"/>
    <x v="0"/>
    <m/>
    <n v="1260"/>
    <m/>
    <m/>
    <m/>
  </r>
  <r>
    <s v="DIST"/>
    <s v="Z10927"/>
    <s v="Interconexión Lo Contador - Renca"/>
    <s v="Conducciones AP - Impulsiones"/>
    <x v="1"/>
    <n v="0"/>
    <s v="D60"/>
    <s v="GS"/>
    <n v="5"/>
    <n v="2"/>
    <s v="CTLP"/>
    <n v="0"/>
    <s v="GRAN SANTIAGO"/>
    <x v="0"/>
    <m/>
    <n v="4500"/>
    <m/>
    <m/>
    <m/>
  </r>
  <r>
    <s v="DIST"/>
    <n v="76209007"/>
    <s v="Aducción a La Montaña (Tunel El Carmen)"/>
    <s v="Conducciones AP - Impulsiones"/>
    <x v="1"/>
    <n v="0"/>
    <s v="D61"/>
    <s v="GS"/>
    <n v="5"/>
    <n v="2"/>
    <s v="CTLP"/>
    <n v="0"/>
    <s v="GRAN SANTIAGO"/>
    <x v="0"/>
    <m/>
    <n v="1762.41"/>
    <m/>
    <m/>
    <m/>
  </r>
  <r>
    <s v="REC"/>
    <s v="07631205-03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14.07"/>
    <m/>
    <m/>
    <m/>
  </r>
  <r>
    <s v="REC"/>
    <s v="07631210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27.99"/>
    <m/>
    <m/>
    <m/>
  </r>
  <r>
    <s v="REC"/>
    <s v="07631211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7.829999999999998"/>
    <m/>
    <m/>
    <m/>
  </r>
  <r>
    <s v="REC"/>
    <s v="07631201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4.78"/>
    <m/>
    <m/>
    <m/>
  </r>
  <r>
    <s v="REC"/>
    <s v="0763121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5.5"/>
    <m/>
    <m/>
    <m/>
  </r>
  <r>
    <s v="REC"/>
    <s v="0763121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4.14"/>
    <m/>
    <m/>
    <m/>
  </r>
  <r>
    <s v="REC"/>
    <s v="07631218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3.88"/>
    <m/>
    <m/>
    <m/>
  </r>
  <r>
    <s v="REC"/>
    <s v="07631300-06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5.16000000000003"/>
    <m/>
    <m/>
    <m/>
  </r>
  <r>
    <s v="REC"/>
    <s v="07631301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65.33000000000004"/>
    <m/>
    <m/>
    <m/>
  </r>
  <r>
    <s v="REC"/>
    <s v="0763130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.19"/>
    <m/>
    <m/>
    <m/>
  </r>
  <r>
    <s v="REC"/>
    <s v="0763130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62.37"/>
    <m/>
    <m/>
    <m/>
  </r>
  <r>
    <s v="REC"/>
    <s v="0763130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6.21"/>
    <m/>
    <m/>
    <m/>
  </r>
  <r>
    <s v="REC"/>
    <s v="07631211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44.32"/>
    <m/>
    <m/>
    <m/>
  </r>
  <r>
    <s v="REC"/>
    <s v="07631211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947.1"/>
    <m/>
    <m/>
    <m/>
  </r>
  <r>
    <s v="REC"/>
    <s v="07631211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81.52"/>
    <m/>
    <m/>
    <m/>
  </r>
  <r>
    <s v="REC"/>
    <s v="076312118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.98"/>
    <m/>
    <m/>
    <m/>
  </r>
  <r>
    <s v="REC"/>
    <s v="076312118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992.24"/>
    <m/>
    <m/>
    <m/>
  </r>
  <r>
    <s v="REC"/>
    <s v="076312118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14"/>
    <m/>
    <m/>
    <m/>
  </r>
  <r>
    <s v="REC"/>
    <s v="076312127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.24"/>
    <m/>
    <m/>
    <m/>
  </r>
  <r>
    <s v="REC"/>
    <s v="076312127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89.57"/>
    <m/>
    <m/>
    <m/>
  </r>
  <r>
    <s v="REC"/>
    <s v="076312130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68.95"/>
    <m/>
    <m/>
    <m/>
  </r>
  <r>
    <s v="REC"/>
    <s v="076312131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98.81"/>
    <m/>
    <m/>
    <m/>
  </r>
  <r>
    <s v="REC"/>
    <s v="07631213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374.02"/>
    <m/>
    <m/>
    <m/>
  </r>
  <r>
    <s v="REC"/>
    <s v="07631213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8.9"/>
    <m/>
    <m/>
    <m/>
  </r>
  <r>
    <s v="REC"/>
    <s v="07631217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83.77"/>
    <m/>
    <m/>
    <m/>
  </r>
  <r>
    <s v="REC"/>
    <s v="07631217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0.08"/>
    <m/>
    <m/>
    <m/>
  </r>
  <r>
    <s v="REC"/>
    <s v="07631217-18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5.41"/>
    <m/>
    <m/>
    <m/>
  </r>
  <r>
    <s v="REC"/>
    <s v="07631209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98.9"/>
    <m/>
    <m/>
    <m/>
  </r>
  <r>
    <s v="REC"/>
    <s v="07631211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832.09"/>
    <m/>
    <m/>
    <m/>
  </r>
  <r>
    <s v="REC"/>
    <s v="07631217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8.19"/>
    <m/>
    <m/>
    <m/>
  </r>
  <r>
    <s v="REC"/>
    <s v="076312106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02.41"/>
    <m/>
    <m/>
    <m/>
  </r>
  <r>
    <s v="REC"/>
    <s v="076312106-04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11.27"/>
    <m/>
    <m/>
    <m/>
  </r>
  <r>
    <s v="REC"/>
    <s v="076312106-05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8.2200000000000006"/>
    <m/>
    <m/>
    <m/>
  </r>
  <r>
    <s v="REC"/>
    <s v="076312106-06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.48"/>
    <m/>
    <m/>
    <m/>
  </r>
  <r>
    <s v="REC"/>
    <s v="07631211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496.44"/>
    <m/>
    <m/>
    <m/>
  </r>
  <r>
    <s v="REC"/>
    <s v="07631300-05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61.46"/>
    <m/>
    <m/>
    <m/>
  </r>
  <r>
    <s v="REC"/>
    <s v="0763130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773.02"/>
    <m/>
    <m/>
    <m/>
  </r>
  <r>
    <s v="REC"/>
    <s v="07631307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46"/>
    <m/>
    <m/>
    <m/>
  </r>
  <r>
    <s v="REC"/>
    <s v="07631211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2.39"/>
    <m/>
    <m/>
    <m/>
  </r>
  <r>
    <s v="REC"/>
    <s v="076312120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07.11"/>
    <m/>
    <m/>
    <m/>
  </r>
  <r>
    <s v="REC"/>
    <s v="07631212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611.42999999999995"/>
    <m/>
    <m/>
    <m/>
  </r>
  <r>
    <s v="REC"/>
    <s v="076312125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91.13"/>
    <m/>
    <m/>
    <m/>
  </r>
  <r>
    <s v="REC"/>
    <s v="076312128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413.1"/>
    <m/>
    <m/>
    <m/>
  </r>
  <r>
    <s v="REC"/>
    <s v="076312129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96.22"/>
    <m/>
    <m/>
    <m/>
  </r>
  <r>
    <s v="REC"/>
    <s v="076312129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9.6400000000001"/>
    <m/>
    <m/>
    <m/>
  </r>
  <r>
    <s v="REC"/>
    <s v="076312130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3.87"/>
    <m/>
    <m/>
    <m/>
  </r>
  <r>
    <s v="REC"/>
    <s v="076312133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4.17"/>
    <m/>
    <m/>
    <m/>
  </r>
  <r>
    <s v="REC"/>
    <s v="076312141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.21"/>
    <m/>
    <m/>
    <m/>
  </r>
  <r>
    <s v="REC"/>
    <s v="076312142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89.73"/>
    <m/>
    <m/>
    <m/>
  </r>
  <r>
    <s v="REC"/>
    <s v="07631211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82.69"/>
    <m/>
    <m/>
    <m/>
  </r>
  <r>
    <s v="REC"/>
    <s v="07631211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1.62"/>
    <m/>
    <m/>
    <m/>
  </r>
  <r>
    <s v="REC"/>
    <s v="07631217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7.37"/>
    <m/>
    <m/>
    <m/>
  </r>
  <r>
    <s v="REC"/>
    <s v="07631217-20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4653.84"/>
    <m/>
    <m/>
    <m/>
  </r>
  <r>
    <s v="REC"/>
    <s v="07631206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22.32"/>
    <m/>
    <m/>
    <m/>
  </r>
  <r>
    <s v="REC"/>
    <s v="07631208-01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377.88"/>
    <m/>
    <m/>
    <m/>
  </r>
  <r>
    <s v="REC"/>
    <s v="076312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97.41"/>
    <m/>
    <m/>
    <m/>
  </r>
  <r>
    <s v="REC"/>
    <s v="07631217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57.58999999999997"/>
    <m/>
    <m/>
    <m/>
  </r>
  <r>
    <s v="REC"/>
    <s v="07631219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863.27"/>
    <m/>
    <m/>
    <m/>
  </r>
  <r>
    <s v="REC"/>
    <s v="076312106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73.36"/>
    <m/>
    <m/>
    <m/>
  </r>
  <r>
    <s v="REC"/>
    <s v="076312106-09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0-08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655.24"/>
    <m/>
    <m/>
    <m/>
  </r>
  <r>
    <s v="REC"/>
    <s v="07631301-04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75.83"/>
    <m/>
    <m/>
    <m/>
  </r>
  <r>
    <s v="REC"/>
    <s v="07631301-08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388.35"/>
    <m/>
    <m/>
    <m/>
  </r>
  <r>
    <s v="REC"/>
    <s v="07631302-01"/>
    <s v="Cond AS Gran Santiago D = 1000 mm CTLP"/>
    <s v="Conducciones AS - Acueductos"/>
    <x v="2"/>
    <n v="0"/>
    <s v="R36"/>
    <s v="GS"/>
    <n v="5"/>
    <n v="3"/>
    <s v="CTLP"/>
    <n v="0"/>
    <s v="GRAN SANTIAGO"/>
    <x v="0"/>
    <m/>
    <n v="711.2"/>
    <m/>
    <m/>
    <m/>
  </r>
  <r>
    <s v="REC"/>
    <s v="0763130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41.77000000000001"/>
    <m/>
    <m/>
    <m/>
  </r>
  <r>
    <s v="REC"/>
    <s v="07631303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11"/>
    <m/>
    <m/>
    <m/>
  </r>
  <r>
    <s v="REC"/>
    <s v="07631203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.42"/>
    <m/>
    <m/>
    <m/>
  </r>
  <r>
    <s v="REC"/>
    <s v="0763121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82.5899999999999"/>
    <m/>
    <m/>
    <m/>
  </r>
  <r>
    <s v="REC"/>
    <s v="076312114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37.89"/>
    <m/>
    <m/>
    <m/>
  </r>
  <r>
    <s v="REC"/>
    <s v="076312116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31.29"/>
    <m/>
    <m/>
    <m/>
  </r>
  <r>
    <s v="REC"/>
    <s v="076312118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215.58"/>
    <m/>
    <m/>
    <m/>
  </r>
  <r>
    <s v="REC"/>
    <s v="076312118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37.28"/>
    <m/>
    <m/>
    <m/>
  </r>
  <r>
    <s v="REC"/>
    <s v="076312118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86.91"/>
    <m/>
    <m/>
    <m/>
  </r>
  <r>
    <s v="REC"/>
    <s v="076312118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3.39"/>
    <m/>
    <m/>
    <m/>
  </r>
  <r>
    <s v="REC"/>
    <s v="076312118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13.89"/>
    <m/>
    <m/>
    <m/>
  </r>
  <r>
    <s v="REC"/>
    <s v="076312120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03.64"/>
    <m/>
    <m/>
    <m/>
  </r>
  <r>
    <s v="REC"/>
    <s v="076312121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22.15"/>
    <m/>
    <m/>
    <m/>
  </r>
  <r>
    <s v="REC"/>
    <s v="076312121-05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5.66"/>
    <m/>
    <m/>
    <m/>
  </r>
  <r>
    <s v="REC"/>
    <s v="076312122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940.79"/>
    <m/>
    <m/>
    <m/>
  </r>
  <r>
    <s v="REC"/>
    <s v="076312124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7.21"/>
    <m/>
    <m/>
    <m/>
  </r>
  <r>
    <s v="REC"/>
    <s v="076312126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.17"/>
    <m/>
    <m/>
    <m/>
  </r>
  <r>
    <s v="REC"/>
    <s v="076312127-02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25.29"/>
    <m/>
    <m/>
    <m/>
  </r>
  <r>
    <s v="REC"/>
    <s v="076312131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53.42"/>
    <m/>
    <m/>
    <m/>
  </r>
  <r>
    <s v="REC"/>
    <s v="07631213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.84"/>
    <m/>
    <m/>
    <m/>
  </r>
  <r>
    <s v="REC"/>
    <s v="076312137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174.66"/>
    <m/>
    <m/>
    <m/>
  </r>
  <r>
    <s v="REC"/>
    <s v="076312137-02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28.44"/>
    <m/>
    <m/>
    <m/>
  </r>
  <r>
    <s v="REC"/>
    <s v="07631211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185.4100000000001"/>
    <m/>
    <m/>
    <m/>
  </r>
  <r>
    <s v="REC"/>
    <s v="07631211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89"/>
    <m/>
    <m/>
    <m/>
  </r>
  <r>
    <s v="REC"/>
    <s v="07631214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1.13"/>
    <m/>
    <m/>
    <m/>
  </r>
  <r>
    <s v="REC"/>
    <s v="07631217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6.4"/>
    <m/>
    <m/>
    <m/>
  </r>
  <r>
    <s v="REC"/>
    <s v="07631217-1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.75"/>
    <m/>
    <m/>
    <m/>
  </r>
  <r>
    <s v="REC"/>
    <s v="07631217-1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56.51"/>
    <m/>
    <m/>
    <m/>
  </r>
  <r>
    <s v="REC"/>
    <s v="07631204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3.27"/>
    <m/>
    <m/>
    <m/>
  </r>
  <r>
    <s v="REC"/>
    <s v="0763120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5"/>
    <m/>
    <m/>
    <m/>
  </r>
  <r>
    <s v="REC"/>
    <s v="07631217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9.53"/>
    <m/>
    <m/>
    <m/>
  </r>
  <r>
    <s v="REC"/>
    <s v="0763122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4.44"/>
    <m/>
    <m/>
    <m/>
  </r>
  <r>
    <s v="REC"/>
    <s v="076312106-03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53"/>
    <m/>
    <m/>
    <m/>
  </r>
  <r>
    <s v="REC"/>
    <s v="076312107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30.35"/>
    <m/>
    <m/>
    <m/>
  </r>
  <r>
    <s v="REC"/>
    <s v="07631300-07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7.88"/>
    <m/>
    <m/>
    <m/>
  </r>
  <r>
    <s v="REC"/>
    <s v="07631301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1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41.16999999999999"/>
    <m/>
    <m/>
    <m/>
  </r>
  <r>
    <s v="REC"/>
    <s v="07631211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23.71"/>
    <m/>
    <m/>
    <m/>
  </r>
  <r>
    <s v="REC"/>
    <s v="07631211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54.88"/>
    <m/>
    <m/>
    <m/>
  </r>
  <r>
    <s v="REC"/>
    <s v="076312114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39.76"/>
    <m/>
    <m/>
    <m/>
  </r>
  <r>
    <s v="REC"/>
    <s v="07631211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07.08"/>
    <m/>
    <m/>
    <m/>
  </r>
  <r>
    <s v="REC"/>
    <s v="076312119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9.76"/>
    <m/>
    <m/>
    <m/>
  </r>
  <r>
    <s v="REC"/>
    <s v="076312119-05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04.75"/>
    <m/>
    <m/>
    <m/>
  </r>
  <r>
    <s v="REC"/>
    <s v="076312120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83.5"/>
    <m/>
    <m/>
    <m/>
  </r>
  <r>
    <s v="REC"/>
    <s v="076312121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79.14"/>
    <m/>
    <m/>
    <m/>
  </r>
  <r>
    <s v="REC"/>
    <s v="07631212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6.69"/>
    <m/>
    <m/>
    <m/>
  </r>
  <r>
    <s v="REC"/>
    <s v="076312123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86.81"/>
    <m/>
    <m/>
    <m/>
  </r>
  <r>
    <s v="REC"/>
    <s v="076312125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5.56"/>
    <m/>
    <m/>
    <m/>
  </r>
  <r>
    <s v="REC"/>
    <s v="076312126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2.36000000000001"/>
    <m/>
    <m/>
    <m/>
  </r>
  <r>
    <s v="REC"/>
    <s v="076312129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93.33999999999997"/>
    <m/>
    <m/>
    <m/>
  </r>
  <r>
    <s v="REC"/>
    <s v="076312141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8.05"/>
    <m/>
    <m/>
    <m/>
  </r>
  <r>
    <s v="REC"/>
    <s v="07631211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48.15"/>
    <m/>
    <m/>
    <m/>
  </r>
  <r>
    <s v="REC"/>
    <s v="076312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5.8"/>
    <m/>
    <m/>
    <m/>
  </r>
  <r>
    <s v="REC"/>
    <s v="07631217-19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49.39"/>
    <m/>
    <m/>
    <m/>
  </r>
  <r>
    <s v="REC"/>
    <s v="07631211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63.80999999999995"/>
    <m/>
    <m/>
    <m/>
  </r>
  <r>
    <s v="REC"/>
    <s v="07631205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23.59"/>
    <m/>
    <m/>
    <m/>
  </r>
  <r>
    <s v="REC"/>
    <s v="07631300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37.06"/>
    <m/>
    <m/>
    <m/>
  </r>
  <r>
    <s v="REC"/>
    <s v="07631300-04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1.16000000000003"/>
    <m/>
    <m/>
    <m/>
  </r>
  <r>
    <s v="REC"/>
    <s v="07631301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001.64"/>
    <m/>
    <m/>
    <m/>
  </r>
  <r>
    <s v="REC"/>
    <s v="07631303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.3"/>
    <m/>
    <m/>
    <m/>
  </r>
  <r>
    <s v="REC"/>
    <s v="07631306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0.33"/>
    <m/>
    <m/>
    <m/>
  </r>
  <r>
    <s v="REC"/>
    <s v="0763121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1.42"/>
    <m/>
    <m/>
    <m/>
  </r>
  <r>
    <s v="REC"/>
    <s v="076312117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17.02"/>
    <m/>
    <m/>
    <m/>
  </r>
  <r>
    <s v="REC"/>
    <s v="076312118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7.38"/>
    <m/>
    <m/>
    <m/>
  </r>
  <r>
    <s v="REC"/>
    <s v="076312119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67.25"/>
    <m/>
    <m/>
    <m/>
  </r>
  <r>
    <s v="REC"/>
    <s v="076312119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186.31"/>
    <m/>
    <m/>
    <m/>
  </r>
  <r>
    <s v="REC"/>
    <s v="076312122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35.57"/>
    <m/>
    <m/>
    <m/>
  </r>
  <r>
    <s v="REC"/>
    <s v="076312124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61.86"/>
    <m/>
    <m/>
    <m/>
  </r>
  <r>
    <s v="REC"/>
    <s v="07631212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1.41"/>
    <m/>
    <m/>
    <m/>
  </r>
  <r>
    <s v="REC"/>
    <s v="076312136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0.09"/>
    <m/>
    <m/>
    <m/>
  </r>
  <r>
    <s v="REC"/>
    <s v="076312141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54.66"/>
    <m/>
    <m/>
    <m/>
  </r>
  <r>
    <s v="REC"/>
    <s v="07631204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01.69"/>
    <m/>
    <m/>
    <m/>
  </r>
  <r>
    <s v="REC"/>
    <s v="07631217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1.27"/>
    <m/>
    <m/>
    <m/>
  </r>
  <r>
    <s v="REC"/>
    <s v="07631217-17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531.27"/>
    <m/>
    <m/>
    <m/>
  </r>
  <r>
    <s v="REC"/>
    <s v="076312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6.69"/>
    <m/>
    <m/>
    <m/>
  </r>
  <r>
    <s v="REC"/>
    <s v="07631203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5.79"/>
    <m/>
    <m/>
    <m/>
  </r>
  <r>
    <s v="REC"/>
    <s v="07631205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43"/>
    <m/>
    <m/>
    <m/>
  </r>
  <r>
    <s v="REC"/>
    <s v="0763122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1.78"/>
    <m/>
    <m/>
    <m/>
  </r>
  <r>
    <s v="REC"/>
    <s v="076312107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.96"/>
    <m/>
    <m/>
    <m/>
  </r>
  <r>
    <s v="REC"/>
    <s v="07631301-1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29.71"/>
    <m/>
    <m/>
    <m/>
  </r>
  <r>
    <s v="REC"/>
    <s v="07631306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0.22"/>
    <m/>
    <m/>
    <m/>
  </r>
  <r>
    <s v="REC"/>
    <s v="07631308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0.93"/>
    <m/>
    <m/>
    <m/>
  </r>
  <r>
    <s v="REC"/>
    <s v="076312117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15.9100000000001"/>
    <m/>
    <m/>
    <m/>
  </r>
  <r>
    <s v="REC"/>
    <s v="076312118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7.11"/>
    <m/>
    <m/>
    <m/>
  </r>
  <r>
    <s v="REC"/>
    <s v="076312118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0.540000000000006"/>
    <m/>
    <m/>
    <m/>
  </r>
  <r>
    <s v="REC"/>
    <s v="076312119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09.72000000000003"/>
    <m/>
    <m/>
    <m/>
  </r>
  <r>
    <s v="REC"/>
    <s v="076312123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22.84"/>
    <m/>
    <m/>
    <m/>
  </r>
  <r>
    <s v="REC"/>
    <s v="07631213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6.87"/>
    <m/>
    <m/>
    <m/>
  </r>
  <r>
    <s v="REC"/>
    <s v="07631214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2.13"/>
    <m/>
    <m/>
    <m/>
  </r>
  <r>
    <s v="REC"/>
    <s v="07631210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14.53"/>
    <m/>
    <m/>
    <m/>
  </r>
  <r>
    <s v="REC"/>
    <s v="07631217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96.19"/>
    <m/>
    <m/>
    <m/>
  </r>
  <r>
    <s v="REC"/>
    <s v="07631217-1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008.53"/>
    <m/>
    <m/>
    <m/>
  </r>
  <r>
    <s v="REC"/>
    <s v="07631304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8.27"/>
    <m/>
    <m/>
    <m/>
  </r>
  <r>
    <s v="REC"/>
    <s v="0763121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3.47"/>
    <m/>
    <m/>
    <m/>
  </r>
  <r>
    <s v="REC"/>
    <s v="076312106-07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80.99"/>
    <m/>
    <m/>
    <m/>
  </r>
  <r>
    <s v="REC"/>
    <s v="076312106-08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2.1"/>
    <m/>
    <m/>
    <m/>
  </r>
  <r>
    <s v="REC"/>
    <s v="076312106-10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8.88"/>
    <m/>
    <m/>
    <m/>
  </r>
  <r>
    <s v="REC"/>
    <s v="076312106-1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13"/>
    <m/>
    <m/>
    <m/>
  </r>
  <r>
    <s v="REC"/>
    <s v="0763130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.84"/>
    <m/>
    <m/>
    <m/>
  </r>
  <r>
    <s v="REC"/>
    <s v="07631301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.71"/>
    <m/>
    <m/>
    <m/>
  </r>
  <r>
    <s v="REC"/>
    <s v="07631301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8.19"/>
    <m/>
    <m/>
    <m/>
  </r>
  <r>
    <s v="REC"/>
    <s v="07631301-10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70.59"/>
    <m/>
    <m/>
    <m/>
  </r>
  <r>
    <s v="REC"/>
    <s v="0763130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0.74"/>
    <m/>
    <m/>
    <m/>
  </r>
  <r>
    <s v="REC"/>
    <s v="07631304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3.24"/>
    <m/>
    <m/>
    <m/>
  </r>
  <r>
    <s v="REC"/>
    <s v="0763130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47.04"/>
    <m/>
    <m/>
    <m/>
  </r>
  <r>
    <s v="REC"/>
    <s v="076312118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89.31"/>
    <m/>
    <m/>
    <m/>
  </r>
  <r>
    <s v="REC"/>
    <s v="076312121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55.96"/>
    <m/>
    <m/>
    <m/>
  </r>
  <r>
    <s v="REC"/>
    <s v="07631212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3.2"/>
    <m/>
    <m/>
    <m/>
  </r>
  <r>
    <s v="REC"/>
    <s v="076312129-06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662.55"/>
    <m/>
    <m/>
    <m/>
  </r>
  <r>
    <s v="REC"/>
    <s v="076312133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71.68"/>
    <m/>
    <m/>
    <m/>
  </r>
  <r>
    <s v="REC"/>
    <s v="07631213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9.18"/>
    <m/>
    <m/>
    <m/>
  </r>
  <r>
    <s v="REC"/>
    <s v="07631213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36.81"/>
    <m/>
    <m/>
    <m/>
  </r>
  <r>
    <s v="REC"/>
    <s v="076312141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0.58"/>
    <m/>
    <m/>
    <m/>
  </r>
  <r>
    <s v="REC"/>
    <s v="07631210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344.38"/>
    <m/>
    <m/>
    <m/>
  </r>
  <r>
    <s v="REC"/>
    <s v="07631210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65.21"/>
    <m/>
    <m/>
    <m/>
  </r>
  <r>
    <s v="REC"/>
    <s v="07631211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4.52"/>
    <m/>
    <m/>
    <m/>
  </r>
  <r>
    <s v="REC"/>
    <s v="07631214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29.99"/>
    <m/>
    <m/>
    <m/>
  </r>
  <r>
    <s v="REC"/>
    <s v="07631216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40.16"/>
    <m/>
    <m/>
    <m/>
  </r>
  <r>
    <s v="REC"/>
    <s v="07631217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92.92999999999995"/>
    <m/>
    <m/>
    <m/>
  </r>
  <r>
    <s v="REC"/>
    <s v="07631217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0.72"/>
    <m/>
    <m/>
    <m/>
  </r>
  <r>
    <s v="REC"/>
    <s v="07631211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79.44"/>
    <m/>
    <m/>
    <m/>
  </r>
  <r>
    <s v="REC"/>
    <s v="07631213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286.3200000000002"/>
    <m/>
    <m/>
    <m/>
  </r>
  <r>
    <s v="REC"/>
    <s v="07631215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85.47"/>
    <m/>
    <m/>
    <m/>
  </r>
  <r>
    <s v="REC"/>
    <s v="07631217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42.24"/>
    <m/>
    <m/>
    <m/>
  </r>
  <r>
    <s v="REC"/>
    <s v="0763121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6.92"/>
    <m/>
    <m/>
    <m/>
  </r>
  <r>
    <s v="REC"/>
    <s v="07631300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6.36"/>
    <m/>
    <m/>
    <m/>
  </r>
  <r>
    <s v="REC"/>
    <s v="07631301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3.76"/>
    <m/>
    <m/>
    <m/>
  </r>
  <r>
    <s v="REC"/>
    <s v="07631305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2"/>
    <m/>
    <m/>
    <m/>
  </r>
  <r>
    <s v="REC"/>
    <s v="076312118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.26"/>
    <m/>
    <m/>
    <m/>
  </r>
  <r>
    <s v="REC"/>
    <s v="076312120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6.57"/>
    <m/>
    <m/>
    <m/>
  </r>
  <r>
    <s v="REC"/>
    <s v="076312121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5.23"/>
    <m/>
    <m/>
    <m/>
  </r>
  <r>
    <s v="REC"/>
    <s v="076312125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73.14"/>
    <m/>
    <m/>
    <m/>
  </r>
  <r>
    <s v="REC"/>
    <s v="07631212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3.729999999999997"/>
    <m/>
    <m/>
    <m/>
  </r>
  <r>
    <s v="REC"/>
    <s v="07631212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2.01"/>
    <m/>
    <m/>
    <m/>
  </r>
  <r>
    <s v="REC"/>
    <s v="076312127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5.0999999999999996"/>
    <m/>
    <m/>
    <m/>
  </r>
  <r>
    <s v="REC"/>
    <s v="07631212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06.82"/>
    <m/>
    <m/>
    <m/>
  </r>
  <r>
    <s v="REC"/>
    <s v="076312129-04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27.61"/>
    <m/>
    <m/>
    <m/>
  </r>
  <r>
    <s v="REC"/>
    <s v="076312132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5.58"/>
    <m/>
    <m/>
    <m/>
  </r>
  <r>
    <s v="REC"/>
    <s v="076312132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232.63"/>
    <m/>
    <m/>
    <m/>
  </r>
  <r>
    <s v="REC"/>
    <s v="076312133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3.11"/>
    <m/>
    <m/>
    <m/>
  </r>
  <r>
    <s v="REC"/>
    <s v="076312135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2.57"/>
    <m/>
    <m/>
    <m/>
  </r>
  <r>
    <s v="REC"/>
    <s v="07631211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0.21"/>
    <m/>
    <m/>
    <m/>
  </r>
  <r>
    <s v="REC"/>
    <s v="07631217-08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84.91"/>
    <m/>
    <m/>
    <m/>
  </r>
  <r>
    <s v="REC"/>
    <s v="07631300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76.27999999999997"/>
    <m/>
    <m/>
    <m/>
  </r>
  <r>
    <s v="DISP"/>
    <s v="03241706-01"/>
    <s v="Conducción CURACAVI  03241706-01"/>
    <s v="Conducciones AS - Acueductos"/>
    <x v="2"/>
    <n v="0"/>
    <s v="T3"/>
    <s v="LOC"/>
    <n v="2"/>
    <n v="4"/>
    <s v="CTLP"/>
    <n v="0"/>
    <s v="CURACAVI"/>
    <x v="0"/>
    <m/>
    <n v="59.48"/>
    <m/>
    <m/>
    <m/>
  </r>
  <r>
    <s v="DISP"/>
    <s v="02841711-01"/>
    <s v="Conducción PADRE HURTADO  02841711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98.61"/>
    <m/>
    <m/>
    <m/>
  </r>
  <r>
    <s v="DISP"/>
    <s v="02841717-07"/>
    <s v="Conducción EMISARIO PADRE HURTADO  02841717-07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33.73"/>
    <m/>
    <m/>
    <m/>
  </r>
  <r>
    <s v="DISP"/>
    <s v="02841717-09"/>
    <s v="Conducción EMISARIO PADRE HURTADO  02841717-09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842.51"/>
    <m/>
    <m/>
    <m/>
  </r>
  <r>
    <s v="DISP"/>
    <s v="13041720-05"/>
    <s v="Conducción EMISARIO BUIN-1   13041720-05"/>
    <s v="Conducciones AS - Acueductos"/>
    <x v="2"/>
    <n v="0"/>
    <s v="T1"/>
    <s v="LOC"/>
    <n v="1"/>
    <n v="4"/>
    <s v="CTLP"/>
    <n v="0"/>
    <s v="BUIN - PAINE - LINDEROS - MAIPO - ALTO JAHUEL"/>
    <x v="0"/>
    <m/>
    <n v="381.53"/>
    <m/>
    <m/>
    <m/>
  </r>
  <r>
    <s v="DISP"/>
    <s v="13041720-09"/>
    <s v="Conducción EMISARIO BUIN-1   13041720-09"/>
    <s v="Conducciones AS - Acueductos"/>
    <x v="2"/>
    <n v="0"/>
    <s v="T1"/>
    <s v="LOC"/>
    <n v="1"/>
    <n v="4"/>
    <s v="CTLP"/>
    <n v="0"/>
    <s v="BUIN - PAINE - LINDEROS - MAIPO - ALTO JAHUEL"/>
    <x v="0"/>
    <m/>
    <n v="116.79"/>
    <m/>
    <m/>
    <m/>
  </r>
  <r>
    <s v="DISP"/>
    <s v="13041721-02"/>
    <s v="Conducción BUIN-MAIPO  13041721-02"/>
    <s v="Conducciones AS - Acueductos"/>
    <x v="2"/>
    <n v="0"/>
    <s v="T3"/>
    <s v="LOC"/>
    <n v="1"/>
    <n v="4"/>
    <s v="CTLP"/>
    <n v="0"/>
    <s v="BUIN - PAINE - LINDEROS - MAIPO - ALTO JAHUEL"/>
    <x v="0"/>
    <m/>
    <n v="469.2"/>
    <m/>
    <m/>
    <m/>
  </r>
  <r>
    <s v="DISP"/>
    <s v="13041731-07"/>
    <s v="Conducción EMISARIO BUIN-2  13041731-07"/>
    <s v="Conducciones AS - Acueductos"/>
    <x v="2"/>
    <n v="0"/>
    <s v="T1"/>
    <s v="LOC"/>
    <n v="1"/>
    <n v="4"/>
    <s v="CTLP"/>
    <n v="0"/>
    <s v="BUIN - PAINE - LINDEROS - MAIPO - ALTO JAHUEL"/>
    <x v="0"/>
    <m/>
    <n v="1549.81"/>
    <m/>
    <m/>
    <m/>
  </r>
  <r>
    <s v="DISP"/>
    <s v="03041716-05-1"/>
    <s v="Conducción MELIPILLA  03041716-05-1"/>
    <s v="Conducciones AS - Acueductos"/>
    <x v="2"/>
    <n v="0"/>
    <s v="T3"/>
    <s v="LOC"/>
    <n v="7"/>
    <n v="4"/>
    <s v="CTLP"/>
    <n v="0"/>
    <s v="MELIPILLA"/>
    <x v="0"/>
    <m/>
    <n v="956.552009"/>
    <m/>
    <m/>
    <m/>
  </r>
  <r>
    <s v="DISP"/>
    <s v="03041716-05-2"/>
    <s v="Conducción ENTRADA PLANTA MELIPILLA  03041716-05-2"/>
    <s v="Conducciones AS - Acueductos"/>
    <x v="2"/>
    <n v="0"/>
    <s v="T3"/>
    <s v="LOC"/>
    <n v="7"/>
    <n v="4"/>
    <s v="CTLP"/>
    <n v="0"/>
    <s v="MELIPILLA"/>
    <x v="0"/>
    <m/>
    <n v="42.325248000000002"/>
    <m/>
    <m/>
    <m/>
  </r>
  <r>
    <s v="DISP"/>
    <s v="03041716-05-3"/>
    <s v="Conducción SALIDA PLANTA MELIPILLA  03041716-05-3"/>
    <s v="Conducciones AS - Acueductos"/>
    <x v="2"/>
    <n v="0"/>
    <s v="T3"/>
    <s v="LOC"/>
    <n v="7"/>
    <n v="4"/>
    <s v="CTLP"/>
    <n v="0"/>
    <s v="MELIPILLA"/>
    <x v="0"/>
    <m/>
    <n v="176.322743"/>
    <m/>
    <m/>
    <m/>
  </r>
  <r>
    <s v="DISP"/>
    <s v="02841725-05"/>
    <s v="Conducción EMISARIO CALERA DE TANGO  02841725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860.44"/>
    <m/>
    <m/>
    <m/>
  </r>
  <r>
    <s v="DISP"/>
    <s v="02841729-04"/>
    <s v="Conducción INTERCEPTOR TALAGANTE  02841729-04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6.92"/>
    <m/>
    <m/>
    <m/>
  </r>
  <r>
    <s v="DISP"/>
    <s v="13041720-01"/>
    <s v="Conducción EMISARIO BUIN-1   13041720-01"/>
    <s v="Conducciones AS - Acueductos"/>
    <x v="2"/>
    <n v="0"/>
    <s v="T1"/>
    <s v="LOC"/>
    <n v="1"/>
    <n v="4"/>
    <s v="CTLP"/>
    <n v="0"/>
    <s v="BUIN - PAINE - LINDEROS - MAIPO - ALTO JAHUEL"/>
    <x v="0"/>
    <m/>
    <n v="146.35"/>
    <m/>
    <m/>
    <m/>
  </r>
  <r>
    <s v="DISP"/>
    <s v="13041739-01"/>
    <s v="Conducción BUIN-MAIPO  13041739-01"/>
    <s v="Conducciones AS - Acueductos"/>
    <x v="2"/>
    <n v="0"/>
    <s v="T3"/>
    <s v="LOC"/>
    <n v="1"/>
    <n v="4"/>
    <s v="CTLP"/>
    <n v="0"/>
    <s v="BUIN - PAINE - LINDEROS - MAIPO - ALTO JAHUEL"/>
    <x v="0"/>
    <m/>
    <n v="6.04"/>
    <m/>
    <m/>
    <m/>
  </r>
  <r>
    <s v="DISP"/>
    <s v="13941713-01"/>
    <s v="Conducción SAN JOSE DE MAIPO  13941713-01"/>
    <s v="Conducciones AS - Acueductos"/>
    <x v="2"/>
    <n v="0"/>
    <s v="T3"/>
    <s v="LOC"/>
    <n v="10"/>
    <n v="4"/>
    <s v="CTLP"/>
    <n v="0"/>
    <s v="SAN JOSE DE MAIPO - GUAYACAN - EL CAMPITO"/>
    <x v="0"/>
    <m/>
    <n v="59.4"/>
    <m/>
    <m/>
    <m/>
  </r>
  <r>
    <s v="DISP"/>
    <s v="03041716-02"/>
    <s v="Conducción MELIPILLA  03041716-02"/>
    <s v="Conducciones AS - Acueductos"/>
    <x v="2"/>
    <n v="0"/>
    <s v="T3"/>
    <s v="LOC"/>
    <n v="7"/>
    <n v="4"/>
    <s v="CTLP"/>
    <n v="0"/>
    <s v="MELIPILLA"/>
    <x v="0"/>
    <m/>
    <n v="95"/>
    <m/>
    <m/>
    <m/>
  </r>
  <r>
    <s v="DISP"/>
    <s v="03041718-01"/>
    <s v="Conducción MELIPILLA  03041718-01"/>
    <s v="Conducciones AS - Acueductos"/>
    <x v="2"/>
    <n v="0"/>
    <s v="T3"/>
    <s v="LOC"/>
    <n v="7"/>
    <n v="4"/>
    <s v="CTLP"/>
    <n v="0"/>
    <s v="MELIPILLA"/>
    <x v="0"/>
    <m/>
    <n v="157.63"/>
    <m/>
    <m/>
    <m/>
  </r>
  <r>
    <s v="DISP"/>
    <s v="03241706-03"/>
    <s v="Conducción CURACAVI  03241706-03"/>
    <s v="Conducciones AS - Acueductos"/>
    <x v="2"/>
    <n v="0"/>
    <s v="T3"/>
    <s v="LOC"/>
    <n v="2"/>
    <n v="4"/>
    <s v="CTLP"/>
    <n v="0"/>
    <s v="CURACAVI"/>
    <x v="0"/>
    <m/>
    <n v="483.93"/>
    <m/>
    <m/>
    <m/>
  </r>
  <r>
    <s v="DISP"/>
    <s v="02841714-01"/>
    <s v="Conducción INTERCEPTOR TALAGANTE  02841714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64.21"/>
    <m/>
    <m/>
    <m/>
  </r>
  <r>
    <s v="DISP"/>
    <s v="02841714-02"/>
    <s v="Conducción INTERCEPTOR TALAGANTE  02841714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95.86"/>
    <m/>
    <m/>
    <m/>
  </r>
  <r>
    <s v="DISP"/>
    <s v="02841714-03"/>
    <s v="Conducción INTERCEPTOR TALAGANTE  02841714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19.52999999999997"/>
    <m/>
    <m/>
    <m/>
  </r>
  <r>
    <s v="DISP"/>
    <s v="02841717-03"/>
    <s v="Conducción EMISARIO PADRE HURTADO  02841717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692.89"/>
    <m/>
    <m/>
    <m/>
  </r>
  <r>
    <s v="DISP"/>
    <s v="02841717-08"/>
    <s v="Conducción EMISARIO PADRE HURTADO  02841717-08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517.66"/>
    <m/>
    <m/>
    <m/>
  </r>
  <r>
    <s v="DISP"/>
    <s v="02841717-12"/>
    <s v="Conducción SALIDA PLANTA TALAGANTE   02841717-1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25.9"/>
    <m/>
    <m/>
    <m/>
  </r>
  <r>
    <s v="DISP"/>
    <s v="02841730-02"/>
    <s v="Conducción ENTRADA PLANTA EL MONTE  02841730-02"/>
    <s v="Conducciones AS - Acueductos"/>
    <x v="2"/>
    <n v="0"/>
    <s v="T3"/>
    <s v="LOC"/>
    <n v="4"/>
    <n v="4"/>
    <s v="CTLP"/>
    <n v="0"/>
    <s v="EL MONTE - EL PAICO"/>
    <x v="0"/>
    <m/>
    <n v="124.92"/>
    <m/>
    <m/>
    <m/>
  </r>
  <r>
    <s v="DISP"/>
    <s v="13041732-02"/>
    <s v="Conducción EMISARIO BUIN-1   13041732-02"/>
    <s v="Conducciones AS - Acueductos"/>
    <x v="2"/>
    <n v="0"/>
    <s v="T1"/>
    <s v="LOC"/>
    <n v="1"/>
    <n v="4"/>
    <s v="CTLP"/>
    <n v="0"/>
    <s v="BUIN - PAINE - LINDEROS - MAIPO - ALTO JAHUEL"/>
    <x v="0"/>
    <m/>
    <n v="1965.43"/>
    <m/>
    <m/>
    <m/>
  </r>
  <r>
    <s v="DISP"/>
    <s v="13041733-01"/>
    <s v="Conducción BUIN-MAIPO  13041733-01"/>
    <s v="Conducciones AS - Acueductos"/>
    <x v="2"/>
    <n v="0"/>
    <s v="T3"/>
    <s v="LOC"/>
    <n v="1"/>
    <n v="4"/>
    <s v="CTLP"/>
    <n v="0"/>
    <s v="BUIN - PAINE - LINDEROS - MAIPO - ALTO JAHUEL"/>
    <x v="0"/>
    <m/>
    <n v="714.38"/>
    <m/>
    <m/>
    <m/>
  </r>
  <r>
    <s v="DISP"/>
    <s v="03041716-03"/>
    <s v="Conducción MELIPILLA  03041716-03"/>
    <s v="Conducciones AS - Acueductos"/>
    <x v="2"/>
    <n v="0"/>
    <s v="T3"/>
    <s v="LOC"/>
    <n v="7"/>
    <n v="4"/>
    <s v="CTLP"/>
    <n v="0"/>
    <s v="MELIPILLA"/>
    <x v="0"/>
    <m/>
    <n v="96"/>
    <m/>
    <m/>
    <m/>
  </r>
  <r>
    <s v="DISP"/>
    <s v="02841717-04"/>
    <s v="Conducción EMISARIO PADRE HURTADO  02841717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705.83"/>
    <m/>
    <m/>
    <m/>
  </r>
  <r>
    <s v="DISP"/>
    <s v="02841717-11"/>
    <s v="Conducción ENTRADA PLANTA TALAGANTE   02841717-1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93.02999999999997"/>
    <m/>
    <m/>
    <m/>
  </r>
  <r>
    <s v="DISP"/>
    <s v="02841719-02"/>
    <s v="Conducción EMISARIO EL MONTE  02841719-02"/>
    <s v="Conducciones AS - Acueductos"/>
    <x v="2"/>
    <n v="0"/>
    <s v="T1"/>
    <s v="LOC"/>
    <n v="4"/>
    <n v="4"/>
    <s v="CTLP"/>
    <n v="0"/>
    <s v="EL MONTE - EL PAICO"/>
    <x v="0"/>
    <m/>
    <n v="2109.4499999999998"/>
    <m/>
    <m/>
    <m/>
  </r>
  <r>
    <s v="DISP"/>
    <s v="02841725-01"/>
    <s v="Conducción EMISARIO CALERA DE TANGO  02841725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7501.71"/>
    <m/>
    <m/>
    <m/>
  </r>
  <r>
    <s v="DISP"/>
    <s v="02841728-01"/>
    <s v="Conducción TALAGANTE  02841728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32.68"/>
    <m/>
    <m/>
    <m/>
  </r>
  <r>
    <s v="DISP"/>
    <s v="02841730-01"/>
    <s v="Conducción SALIDA PLANTA EL MONTE  02841730-01"/>
    <s v="Conducciones AS - Acueductos"/>
    <x v="2"/>
    <n v="0"/>
    <s v="T3"/>
    <s v="LOC"/>
    <n v="4"/>
    <n v="4"/>
    <s v="CTLP"/>
    <n v="0"/>
    <s v="EL MONTE - EL PAICO"/>
    <x v="0"/>
    <m/>
    <n v="149.69"/>
    <m/>
    <m/>
    <m/>
  </r>
  <r>
    <s v="DISP"/>
    <s v="13041721-01"/>
    <s v="Conducción BUIN-MAIPO  13041721-01"/>
    <s v="Conducciones AS - Acueductos"/>
    <x v="2"/>
    <n v="0"/>
    <s v="T3"/>
    <s v="LOC"/>
    <n v="1"/>
    <n v="4"/>
    <s v="CTLP"/>
    <n v="0"/>
    <s v="BUIN - PAINE - LINDEROS - MAIPO - ALTO JAHUEL"/>
    <x v="0"/>
    <m/>
    <n v="1452.87"/>
    <m/>
    <m/>
    <m/>
  </r>
  <r>
    <s v="DISP"/>
    <s v="13041733-02"/>
    <s v="Conducción BUIN-MAIPO  13041733-02"/>
    <s v="Conducciones AS - Acueductos"/>
    <x v="2"/>
    <n v="0"/>
    <s v="T3"/>
    <s v="LOC"/>
    <n v="1"/>
    <n v="4"/>
    <s v="CTLP"/>
    <n v="0"/>
    <s v="BUIN - PAINE - LINDEROS - MAIPO - ALTO JAHUEL"/>
    <x v="0"/>
    <m/>
    <n v="1154.92"/>
    <m/>
    <m/>
    <m/>
  </r>
  <r>
    <s v="DISP"/>
    <s v="13941713-04"/>
    <s v="Conducción SALIDA PLANTA SAN JOSE DE MAIPO  13941713-04"/>
    <s v="Conducciones AS - Acueductos"/>
    <x v="2"/>
    <n v="0"/>
    <s v="T3"/>
    <s v="LOC"/>
    <n v="10"/>
    <n v="4"/>
    <s v="CTLP"/>
    <n v="0"/>
    <s v="SAN JOSE DE MAIPO - GUAYACAN - EL CAMPITO"/>
    <x v="0"/>
    <m/>
    <n v="97.85"/>
    <m/>
    <m/>
    <m/>
  </r>
  <r>
    <s v="DISP"/>
    <s v="13041731-08"/>
    <s v="Conducción ENTRADA PLANTA BUIN-MAIPO  13041731-08"/>
    <s v="Conducciones AS - Acueductos"/>
    <x v="2"/>
    <n v="0"/>
    <s v="T3"/>
    <s v="LOC"/>
    <n v="1"/>
    <n v="4"/>
    <s v="CTLP"/>
    <n v="0"/>
    <s v="BUIN - PAINE - LINDEROS - MAIPO - ALTO JAHUEL"/>
    <x v="0"/>
    <m/>
    <n v="131.19999999999999"/>
    <m/>
    <m/>
    <m/>
  </r>
  <r>
    <s v="DISP"/>
    <s v="02841711-02"/>
    <s v="Conducción PADRE HURTADO  02841711-0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1058.5999999999999"/>
    <m/>
    <m/>
    <m/>
  </r>
  <r>
    <s v="DISP"/>
    <s v="02841712-01"/>
    <s v="Conducción EMISARIO PADRE HURTADO  02841712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70.96"/>
    <m/>
    <m/>
    <m/>
  </r>
  <r>
    <s v="DISP"/>
    <s v="02841717-05"/>
    <s v="Conducción EMISARIO PADRE HURTADO  02841717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62.77"/>
    <m/>
    <m/>
    <m/>
  </r>
  <r>
    <s v="DISP"/>
    <s v="02841717-10"/>
    <s v="Conducción EMISARIO PADRE HURTADO  02841717-10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453.5300000000007"/>
    <m/>
    <m/>
    <m/>
  </r>
  <r>
    <s v="DISP"/>
    <s v="13041720-07"/>
    <s v="Conducción EMISARIO BUIN-1   13041720-07"/>
    <s v="Conducciones AS - Acueductos"/>
    <x v="2"/>
    <n v="0"/>
    <s v="T1"/>
    <s v="LOC"/>
    <n v="1"/>
    <n v="4"/>
    <s v="CTLP"/>
    <n v="0"/>
    <s v="BUIN - PAINE - LINDEROS - MAIPO - ALTO JAHUEL"/>
    <x v="0"/>
    <m/>
    <n v="681.81"/>
    <m/>
    <m/>
    <m/>
  </r>
  <r>
    <s v="DISP"/>
    <s v="13041731-02"/>
    <s v="Conducción EMISARIO BUIN-2  13041731-02"/>
    <s v="Conducciones AS - Acueductos"/>
    <x v="2"/>
    <n v="0"/>
    <s v="T1"/>
    <s v="LOC"/>
    <n v="1"/>
    <n v="4"/>
    <s v="CTLP"/>
    <n v="0"/>
    <s v="BUIN - PAINE - LINDEROS - MAIPO - ALTO JAHUEL"/>
    <x v="0"/>
    <m/>
    <n v="460.61"/>
    <m/>
    <m/>
    <m/>
  </r>
  <r>
    <s v="DISP"/>
    <s v="13041733-03"/>
    <s v="Conducción ENTRADA PLANTA PAINE  13041733-03"/>
    <s v="Conducciones AS - Acueductos"/>
    <x v="2"/>
    <n v="0"/>
    <s v="T3"/>
    <s v="LOC"/>
    <n v="1"/>
    <n v="4"/>
    <s v="CTLP"/>
    <n v="0"/>
    <s v="BUIN - PAINE - LINDEROS - MAIPO - ALTO JAHUEL"/>
    <x v="0"/>
    <m/>
    <n v="175.21"/>
    <m/>
    <m/>
    <m/>
  </r>
  <r>
    <s v="DISP"/>
    <s v="13941726-01"/>
    <s v="Conducción SAN JOSE DE MAIPO  13941726-01"/>
    <s v="Conducciones AS - Acueductos"/>
    <x v="2"/>
    <n v="0"/>
    <s v="T3"/>
    <s v="LOC"/>
    <n v="10"/>
    <n v="4"/>
    <s v="CTLP"/>
    <n v="0"/>
    <s v="SAN JOSE DE MAIPO - GUAYACAN - EL CAMPITO"/>
    <x v="0"/>
    <m/>
    <n v="118.23"/>
    <m/>
    <m/>
    <m/>
  </r>
  <r>
    <s v="DISP"/>
    <s v="03041716-01"/>
    <s v="Conducción MELIPILLA  03041716-01"/>
    <s v="Conducciones AS - Acueductos"/>
    <x v="2"/>
    <n v="0"/>
    <s v="T3"/>
    <s v="LOC"/>
    <n v="7"/>
    <n v="4"/>
    <s v="CTLP"/>
    <n v="0"/>
    <s v="MELIPILLA"/>
    <x v="0"/>
    <m/>
    <n v="787.03"/>
    <m/>
    <m/>
    <m/>
  </r>
  <r>
    <s v="DISP"/>
    <s v="02841717-01"/>
    <s v="Conducción EMISARIO PADRE HURTADO  02841717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30.32"/>
    <m/>
    <m/>
    <m/>
  </r>
  <r>
    <s v="DISP"/>
    <s v="02841717-02"/>
    <s v="Conducción EMISARIO PADRE HURTADO  02841717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16.1600000000001"/>
    <m/>
    <m/>
    <m/>
  </r>
  <r>
    <s v="DISP"/>
    <s v="02841725-02"/>
    <s v="Conducción EMISARIO CALERA DE TANGO  02841725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563.89"/>
    <m/>
    <m/>
    <m/>
  </r>
  <r>
    <s v="DISP"/>
    <s v="02841725-06"/>
    <s v="Conducción EMISARIO CALERA DE TANGO  02841725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479.31"/>
    <m/>
    <m/>
    <m/>
  </r>
  <r>
    <s v="DISP"/>
    <s v="02841729-01"/>
    <s v="Conducción INTERCEPTOR TALAGANTE  02841729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27.25"/>
    <m/>
    <m/>
    <m/>
  </r>
  <r>
    <s v="DISP"/>
    <s v="02841729-03"/>
    <s v="Conducción INTERCEPTOR TALAGANTE  02841729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8.52"/>
    <m/>
    <m/>
    <m/>
  </r>
  <r>
    <s v="DISP"/>
    <s v="13041720-02"/>
    <s v="Conducción EMISARIO BUIN-1   13041720-02"/>
    <s v="Conducciones AS - Acueductos"/>
    <x v="2"/>
    <n v="0"/>
    <s v="T1"/>
    <s v="LOC"/>
    <n v="1"/>
    <n v="4"/>
    <s v="CTLP"/>
    <n v="0"/>
    <s v="BUIN - PAINE - LINDEROS - MAIPO - ALTO JAHUEL"/>
    <x v="0"/>
    <m/>
    <n v="12.28"/>
    <m/>
    <m/>
    <m/>
  </r>
  <r>
    <s v="DISP"/>
    <s v="13041720-08"/>
    <s v="Conducción EMISARIO BUIN-1   13041720-08"/>
    <s v="Conducciones AS - Acueductos"/>
    <x v="2"/>
    <n v="0"/>
    <s v="T1"/>
    <s v="LOC"/>
    <n v="1"/>
    <n v="4"/>
    <s v="CTLP"/>
    <n v="0"/>
    <s v="BUIN - PAINE - LINDEROS - MAIPO - ALTO JAHUEL"/>
    <x v="0"/>
    <m/>
    <n v="3574.33"/>
    <m/>
    <m/>
    <m/>
  </r>
  <r>
    <s v="DISP"/>
    <s v="13041720-10"/>
    <s v="Conducción EMISARIO BUIN-1   13041720-10"/>
    <s v="Conducciones AS - Acueductos"/>
    <x v="2"/>
    <n v="0"/>
    <s v="T1"/>
    <s v="LOC"/>
    <n v="1"/>
    <n v="4"/>
    <s v="CTLP"/>
    <n v="0"/>
    <s v="BUIN - PAINE - LINDEROS - MAIPO - ALTO JAHUEL"/>
    <x v="0"/>
    <m/>
    <n v="20.83"/>
    <m/>
    <m/>
    <m/>
  </r>
  <r>
    <s v="DISP"/>
    <s v="13041731-01"/>
    <s v="Conducción EMISARIO BUIN-2  13041731-01"/>
    <s v="Conducciones AS - Acueductos"/>
    <x v="2"/>
    <n v="0"/>
    <s v="T1"/>
    <s v="LOC"/>
    <n v="1"/>
    <n v="4"/>
    <s v="CTLP"/>
    <n v="0"/>
    <s v="BUIN - PAINE - LINDEROS - MAIPO - ALTO JAHUEL"/>
    <x v="0"/>
    <m/>
    <n v="4093.5"/>
    <m/>
    <m/>
    <m/>
  </r>
  <r>
    <s v="DISP"/>
    <s v="13041732-01"/>
    <s v="Conducción EMISARIO BUIN-1   13041732-01"/>
    <s v="Conducciones AS - Acueductos"/>
    <x v="2"/>
    <n v="0"/>
    <s v="T1"/>
    <s v="LOC"/>
    <n v="1"/>
    <n v="4"/>
    <s v="CTLP"/>
    <n v="0"/>
    <s v="BUIN - PAINE - LINDEROS - MAIPO - ALTO JAHUEL"/>
    <x v="0"/>
    <m/>
    <n v="206.52"/>
    <m/>
    <m/>
    <m/>
  </r>
  <r>
    <s v="DISP"/>
    <s v="13941713-02"/>
    <s v="Conducción SAN JOSE DE MAIPO  13941713-02"/>
    <s v="Conducciones AS - Acueductos"/>
    <x v="2"/>
    <n v="0"/>
    <s v="T3"/>
    <s v="LOC"/>
    <n v="10"/>
    <n v="4"/>
    <s v="CTLP"/>
    <n v="0"/>
    <s v="SAN JOSE DE MAIPO - GUAYACAN - EL CAMPITO"/>
    <x v="0"/>
    <m/>
    <n v="14.63"/>
    <m/>
    <m/>
    <m/>
  </r>
  <r>
    <s v="DISP"/>
    <s v="13041731-09"/>
    <s v="Conducción SALIDA PLANTA BUIN-MAIPO  13041731-09"/>
    <s v="Conducciones AS - Acueductos"/>
    <x v="2"/>
    <n v="0"/>
    <s v="T3"/>
    <s v="LOC"/>
    <n v="1"/>
    <n v="4"/>
    <s v="CTLP"/>
    <n v="0"/>
    <s v="BUIN - PAINE - LINDEROS - MAIPO - ALTO JAHUEL"/>
    <x v="0"/>
    <m/>
    <n v="439.33"/>
    <m/>
    <m/>
    <m/>
  </r>
  <r>
    <s v="DISP"/>
    <s v="13041733-04"/>
    <s v="Conducción SALIDA PLANTA PAINE  13041733-04"/>
    <s v="Conducciones AS - Acueductos"/>
    <x v="2"/>
    <n v="0"/>
    <s v="T3"/>
    <s v="LOC"/>
    <n v="1"/>
    <n v="4"/>
    <s v="CTLP"/>
    <n v="0"/>
    <s v="BUIN - PAINE - LINDEROS - MAIPO - ALTO JAHUEL"/>
    <x v="0"/>
    <m/>
    <n v="202.19"/>
    <m/>
    <m/>
    <m/>
  </r>
  <r>
    <s v="DISP"/>
    <s v="03041716-04"/>
    <s v="Conducción MELIPILLA  03041716-04"/>
    <s v="Conducciones AS - Acueductos"/>
    <x v="2"/>
    <n v="0"/>
    <s v="T3"/>
    <s v="LOC"/>
    <n v="7"/>
    <n v="4"/>
    <s v="CTLP"/>
    <n v="0"/>
    <s v="MELIPILLA"/>
    <x v="0"/>
    <m/>
    <n v="4982.33"/>
    <m/>
    <m/>
    <m/>
  </r>
  <r>
    <s v="DISP"/>
    <s v="03241706-02"/>
    <s v="Conducción CURACAVI  03241706-02"/>
    <s v="Conducciones AS - Acueductos"/>
    <x v="2"/>
    <n v="0"/>
    <s v="T3"/>
    <s v="LOC"/>
    <n v="2"/>
    <n v="4"/>
    <s v="CTLP"/>
    <n v="0"/>
    <s v="CURACAVI"/>
    <x v="0"/>
    <m/>
    <n v="162.87"/>
    <m/>
    <m/>
    <m/>
  </r>
  <r>
    <s v="DISP"/>
    <s v="03241706-04"/>
    <s v="Conducción ENTRADA PLANTA CURACAVI  03241706-04"/>
    <s v="Conducciones AS - Acueductos"/>
    <x v="2"/>
    <n v="0"/>
    <s v="T3"/>
    <s v="LOC"/>
    <n v="2"/>
    <n v="4"/>
    <s v="CTLP"/>
    <n v="0"/>
    <s v="CURACAVI"/>
    <x v="0"/>
    <m/>
    <n v="168.66"/>
    <m/>
    <m/>
    <m/>
  </r>
  <r>
    <s v="DISP"/>
    <s v="02841717-06"/>
    <s v="Conducción EMISARIO PADRE HURTADO  02841717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05.43"/>
    <m/>
    <m/>
    <m/>
  </r>
  <r>
    <s v="DISP"/>
    <s v="02841725-03"/>
    <s v="Conducción EMISARIO CALERA DE TANGO  02841725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39.7"/>
    <m/>
    <m/>
    <m/>
  </r>
  <r>
    <s v="DISP"/>
    <s v="02841725-04"/>
    <s v="Conducción EMISARIO CALERA DE TANGO  02841725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5.19"/>
    <m/>
    <m/>
    <m/>
  </r>
  <r>
    <s v="DISP"/>
    <s v="02841729-02"/>
    <s v="Conducción INTERCEPTOR TALAGANTE  02841729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2424.83"/>
    <m/>
    <m/>
    <m/>
  </r>
  <r>
    <s v="DISP"/>
    <s v="13041720-03"/>
    <s v="Conducción EMISARIO BUIN-1   13041720-03"/>
    <s v="Conducciones AS - Acueductos"/>
    <x v="2"/>
    <n v="0"/>
    <s v="T1"/>
    <s v="LOC"/>
    <n v="1"/>
    <n v="4"/>
    <s v="CTLP"/>
    <n v="0"/>
    <s v="BUIN - PAINE - LINDEROS - MAIPO - ALTO JAHUEL"/>
    <x v="0"/>
    <m/>
    <n v="59.53"/>
    <m/>
    <m/>
    <m/>
  </r>
  <r>
    <s v="DISP"/>
    <s v="13041720-06"/>
    <s v="Conducción EMISARIO BUIN-1   13041720-06"/>
    <s v="Conducciones AS - Acueductos"/>
    <x v="2"/>
    <n v="0"/>
    <s v="T1"/>
    <s v="LOC"/>
    <n v="1"/>
    <n v="4"/>
    <s v="CTLP"/>
    <n v="0"/>
    <s v="BUIN - PAINE - LINDEROS - MAIPO - ALTO JAHUEL"/>
    <x v="0"/>
    <m/>
    <n v="2307.02"/>
    <m/>
    <m/>
    <m/>
  </r>
  <r>
    <s v="DISP"/>
    <s v="02841719-01"/>
    <s v="Conducción EMISARIO EL MONTE 02841719-01"/>
    <s v="Conducciones AS - Acueductos"/>
    <x v="2"/>
    <n v="0"/>
    <s v="T1"/>
    <s v="LOC"/>
    <n v="4"/>
    <n v="4"/>
    <s v="CTLP"/>
    <n v="0"/>
    <s v="EL MONTE - EL PAICO"/>
    <x v="0"/>
    <m/>
    <n v="3826.41"/>
    <m/>
    <m/>
    <m/>
  </r>
  <r>
    <s v="DISP"/>
    <s v="03241706-05"/>
    <s v="Conducción SALIDA PLANTA CURACAVI  03241706-05"/>
    <s v="Conducciones AS - Acueductos"/>
    <x v="2"/>
    <n v="0"/>
    <s v="T3"/>
    <s v="LOC"/>
    <n v="2"/>
    <n v="4"/>
    <s v="CTLP"/>
    <n v="0"/>
    <s v="CURACAVI"/>
    <x v="0"/>
    <m/>
    <n v="153.51"/>
    <m/>
    <m/>
    <m/>
  </r>
  <r>
    <s v="DISP"/>
    <s v="02841719-03"/>
    <s v="Conducción EMISARIO EL MONTE 02841719-03"/>
    <s v="Conducciones AS - Acueductos"/>
    <x v="2"/>
    <n v="0"/>
    <s v="T1"/>
    <s v="LOC"/>
    <n v="4"/>
    <n v="4"/>
    <s v="CTLP"/>
    <n v="0"/>
    <s v="EL MONTE - EL PAICO"/>
    <x v="0"/>
    <m/>
    <n v="235.37"/>
    <m/>
    <m/>
    <m/>
  </r>
  <r>
    <s v="DISP"/>
    <s v="02941715-01-1"/>
    <s v="Conducción EMISARIO POMAIRE  02941715-01-1"/>
    <s v="Conducciones AS - Acueductos"/>
    <x v="2"/>
    <n v="0"/>
    <s v="T1"/>
    <s v="LOC"/>
    <n v="8"/>
    <n v="4"/>
    <s v="CTLP"/>
    <n v="0"/>
    <s v="POMAIRE"/>
    <x v="0"/>
    <m/>
    <n v="695.15"/>
    <m/>
    <m/>
    <m/>
  </r>
  <r>
    <s v="DISP"/>
    <s v="02941715-01-2"/>
    <s v="Conducción ENTRADA PLANTA POMAIRE  02941715-01-2"/>
    <s v="Conducciones AS - Acueductos"/>
    <x v="2"/>
    <n v="0"/>
    <s v="T3"/>
    <s v="LOC"/>
    <n v="8"/>
    <n v="4"/>
    <s v="CTLP"/>
    <n v="0"/>
    <s v="POMAIRE"/>
    <x v="0"/>
    <m/>
    <n v="36.269219999999997"/>
    <m/>
    <m/>
    <m/>
  </r>
  <r>
    <s v="DISP"/>
    <s v="02941715-02"/>
    <s v="Conducción SALIDA PLANTA POMAIRE  02941715-02"/>
    <s v="Conducciones AS - Acueductos"/>
    <x v="2"/>
    <n v="0"/>
    <s v="T3"/>
    <s v="LOC"/>
    <n v="8"/>
    <n v="4"/>
    <s v="CTLP"/>
    <n v="0"/>
    <s v="POMAIRE"/>
    <x v="0"/>
    <m/>
    <n v="350.49"/>
    <m/>
    <m/>
    <m/>
  </r>
  <r>
    <s v="DISP"/>
    <s v="02941727-01"/>
    <s v="Conducción POMAIRE  02941727-01"/>
    <s v="Conducciones AS - Acueductos"/>
    <x v="2"/>
    <n v="0"/>
    <s v="T3"/>
    <s v="LOC"/>
    <n v="8"/>
    <n v="4"/>
    <s v="CTLP"/>
    <n v="0"/>
    <s v="POMAIRE"/>
    <x v="0"/>
    <m/>
    <n v="515.27"/>
    <m/>
    <m/>
    <m/>
  </r>
  <r>
    <s v="DISP"/>
    <s v="13041720-04"/>
    <s v="Conducción EMISARIO BUIN-1   13041720-04"/>
    <s v="Conducciones AS - Acueductos"/>
    <x v="2"/>
    <n v="0"/>
    <s v="T1"/>
    <s v="LOC"/>
    <n v="1"/>
    <n v="4"/>
    <s v="CTLP"/>
    <n v="0"/>
    <s v="BUIN - PAINE - LINDEROS - MAIPO - ALTO JAHUEL"/>
    <x v="0"/>
    <m/>
    <n v="70.180000000000007"/>
    <m/>
    <m/>
    <m/>
  </r>
  <r>
    <s v="DISP"/>
    <s v="13241702-02"/>
    <s v="Conducción ENTRADA PLANTA TIL TIL  13241702-02"/>
    <s v="Conducciones AS - Acueductos"/>
    <x v="2"/>
    <n v="0"/>
    <s v="T3"/>
    <s v="LOC"/>
    <n v="12"/>
    <n v="4"/>
    <s v="CTLP"/>
    <n v="0"/>
    <s v="TIL TIL"/>
    <x v="0"/>
    <m/>
    <n v="86.18"/>
    <m/>
    <m/>
    <m/>
  </r>
  <r>
    <s v="DISP"/>
    <s v="13941713-03"/>
    <s v="Conducción ENTRADA PLANTA SAN JOSE DE MAIPO  13941713-03"/>
    <s v="Conducciones AS - Acueductos"/>
    <x v="2"/>
    <n v="0"/>
    <s v="T3"/>
    <s v="LOC"/>
    <n v="10"/>
    <n v="4"/>
    <s v="CTLP"/>
    <n v="0"/>
    <s v="SAN JOSE DE MAIPO - GUAYACAN - EL CAMPITO"/>
    <x v="0"/>
    <m/>
    <n v="16.27"/>
    <m/>
    <m/>
    <m/>
  </r>
  <r>
    <s v="DISP"/>
    <s v="13941713-05"/>
    <s v="Conducción SAN JOSE DE MAIPO  13941713-05"/>
    <s v="Conducciones AS - Acueductos"/>
    <x v="2"/>
    <n v="0"/>
    <s v="T3"/>
    <s v="LOC"/>
    <n v="10"/>
    <n v="4"/>
    <s v="CTLP"/>
    <n v="0"/>
    <s v="SAN JOSE DE MAIPO - GUAYACAN - EL CAMPITO"/>
    <x v="0"/>
    <m/>
    <n v="95.4"/>
    <m/>
    <m/>
    <m/>
  </r>
  <r>
    <s v="DISP"/>
    <s v="13041731-06"/>
    <s v="Conducción EMISARIO BUIN-2  13041731-06"/>
    <s v="Conducciones AS - Acueductos"/>
    <x v="2"/>
    <n v="0"/>
    <s v="T1"/>
    <s v="LOC"/>
    <n v="1"/>
    <n v="4"/>
    <s v="CTLP"/>
    <n v="0"/>
    <s v="BUIN - PAINE - LINDEROS - MAIPO - ALTO JAHUEL"/>
    <x v="0"/>
    <m/>
    <n v="240.15"/>
    <m/>
    <m/>
    <m/>
  </r>
  <r>
    <s v="DISP"/>
    <s v="13041731-10"/>
    <s v="Conducción EMISARIO BUIN-2  13041731-10"/>
    <s v="Conducciones AS - Acueductos"/>
    <x v="2"/>
    <n v="0"/>
    <s v="T1"/>
    <s v="LOC"/>
    <n v="1"/>
    <n v="4"/>
    <s v="CTLP"/>
    <n v="0"/>
    <s v="BUIN - PAINE - LINDEROS - MAIPO - ALTO JAHUEL"/>
    <x v="0"/>
    <m/>
    <n v="1180.23"/>
    <m/>
    <m/>
    <m/>
  </r>
  <r>
    <s v="REC"/>
    <n v="7631297"/>
    <s v="Conducción Cerro Colorado 7631297"/>
    <s v="Conducciones AS - Impulsiones"/>
    <x v="3"/>
    <n v="0"/>
    <s v="R5"/>
    <s v="GS"/>
    <n v="5"/>
    <n v="3"/>
    <s v="CTLP"/>
    <n v="0"/>
    <s v="GRAN SANTIAGO"/>
    <x v="0"/>
    <m/>
    <n v="246.26"/>
    <m/>
    <m/>
    <m/>
  </r>
  <r>
    <s v="REC"/>
    <n v="7631224"/>
    <s v="Conducción Lo Cruzat 7631224"/>
    <s v="Conducciones AS - Impulsiones"/>
    <x v="3"/>
    <n v="0"/>
    <s v="R5"/>
    <s v="GS"/>
    <n v="5"/>
    <n v="3"/>
    <s v="CTLP"/>
    <n v="0"/>
    <s v="GRAN SANTIAGO"/>
    <x v="0"/>
    <m/>
    <n v="575.41999999999996"/>
    <m/>
    <m/>
    <m/>
  </r>
  <r>
    <s v="REC"/>
    <n v="76312108"/>
    <s v="Conducción San Pedro 76312108"/>
    <s v="Conducciones AS - Impulsiones"/>
    <x v="3"/>
    <n v="0"/>
    <s v="R5"/>
    <s v="GS"/>
    <n v="5"/>
    <n v="3"/>
    <s v="CTLP"/>
    <n v="0"/>
    <s v="GRAN SANTIAGO"/>
    <x v="0"/>
    <m/>
    <n v="298.42"/>
    <m/>
    <m/>
    <m/>
  </r>
  <r>
    <s v="REC"/>
    <n v="2831702"/>
    <s v="Conducción Libertad 2831702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272.63"/>
    <m/>
    <m/>
    <m/>
  </r>
  <r>
    <s v="REC"/>
    <n v="3031219"/>
    <s v="Conducción PEAS CHACRA SAN PEDRO  3031219"/>
    <s v="Conducciones AS - Impulsiones"/>
    <x v="3"/>
    <n v="0"/>
    <s v="R5"/>
    <s v="LOC"/>
    <n v="7"/>
    <n v="3"/>
    <s v="CTLP"/>
    <n v="0"/>
    <s v="MELIPILLA"/>
    <x v="0"/>
    <m/>
    <n v="306.07"/>
    <m/>
    <m/>
    <m/>
  </r>
  <r>
    <s v="REC"/>
    <n v="7631295"/>
    <s v="Conducción Las Garzas 1 7631295"/>
    <s v="Conducciones AS - Impulsiones"/>
    <x v="3"/>
    <n v="0"/>
    <s v="R5"/>
    <s v="GS"/>
    <n v="5"/>
    <n v="3"/>
    <s v="CTLP"/>
    <n v="0"/>
    <s v="GRAN SANTIAGO"/>
    <x v="0"/>
    <m/>
    <n v="1458.9"/>
    <m/>
    <m/>
    <m/>
  </r>
  <r>
    <s v="REC"/>
    <n v="76312101"/>
    <s v="Conducción Lo Boza 76312101"/>
    <s v="Conducciones AS - Impulsiones"/>
    <x v="3"/>
    <n v="0"/>
    <s v="R5"/>
    <s v="GS"/>
    <n v="5"/>
    <n v="3"/>
    <s v="CTLP"/>
    <n v="0"/>
    <s v="GRAN SANTIAGO"/>
    <x v="0"/>
    <m/>
    <n v="1180.02"/>
    <m/>
    <m/>
    <m/>
  </r>
  <r>
    <s v="REC"/>
    <n v="13031201"/>
    <s v="Conducción Areneros 13031201"/>
    <s v="Conducciones AS - Impulsiones"/>
    <x v="3"/>
    <n v="0"/>
    <s v="R5"/>
    <s v="GS"/>
    <n v="5"/>
    <n v="3"/>
    <s v="CTLP"/>
    <n v="0"/>
    <s v="GRAN SANTIAGO"/>
    <x v="0"/>
    <m/>
    <n v="2267.4499999999998"/>
    <m/>
    <m/>
    <m/>
  </r>
  <r>
    <s v="REC"/>
    <n v="7631222"/>
    <s v="Conducción Lo Ovalle 7631222"/>
    <s v="Conducciones AS - Impulsiones"/>
    <x v="3"/>
    <n v="0"/>
    <s v="R5"/>
    <s v="GS"/>
    <n v="5"/>
    <n v="3"/>
    <s v="CTLP"/>
    <n v="0"/>
    <s v="GRAN SANTIAGO"/>
    <x v="0"/>
    <m/>
    <n v="1163.57"/>
    <m/>
    <m/>
    <m/>
  </r>
  <r>
    <s v="REC"/>
    <n v="3031220"/>
    <s v="Conducción Huilco 3031220"/>
    <s v="Conducciones AS - Impulsiones"/>
    <x v="3"/>
    <n v="0"/>
    <s v="R5"/>
    <s v="LOC"/>
    <n v="7"/>
    <n v="3"/>
    <s v="CTLP"/>
    <n v="0"/>
    <s v="MELIPILLA"/>
    <x v="0"/>
    <m/>
    <n v="1287.26"/>
    <m/>
    <m/>
    <m/>
  </r>
  <r>
    <s v="REC"/>
    <n v="2831209"/>
    <s v="Conducción PEAS Santa Bernardita 2831209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56.09"/>
    <m/>
    <m/>
    <m/>
  </r>
  <r>
    <s v="REC"/>
    <n v="7631293"/>
    <s v="Conducción San Ignacio de Loyola 7631293"/>
    <s v="Conducciones AS - Impulsiones"/>
    <x v="3"/>
    <n v="0"/>
    <s v="R5"/>
    <s v="GS"/>
    <n v="5"/>
    <n v="3"/>
    <s v="CTLP"/>
    <n v="0"/>
    <s v="GRAN SANTIAGO"/>
    <x v="0"/>
    <m/>
    <n v="73.89"/>
    <m/>
    <m/>
    <m/>
  </r>
  <r>
    <s v="REC"/>
    <n v="2831704"/>
    <s v="Conducción Cerro La Virgen 2831704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08.45"/>
    <m/>
    <m/>
    <m/>
  </r>
  <r>
    <s v="REC"/>
    <n v="7631296"/>
    <s v="Conducción Las Garzas 2 7631296"/>
    <s v="Conducciones AS - Impulsiones"/>
    <x v="3"/>
    <n v="0"/>
    <s v="R5"/>
    <s v="GS"/>
    <n v="5"/>
    <n v="3"/>
    <s v="CTLP"/>
    <n v="0"/>
    <s v="GRAN SANTIAGO"/>
    <x v="0"/>
    <m/>
    <n v="1735.17"/>
    <m/>
    <m/>
    <m/>
  </r>
  <r>
    <s v="REC"/>
    <n v="7631298"/>
    <s v="Conducción Lo Echevers 2 7631298"/>
    <s v="Conducciones AS - Impulsiones"/>
    <x v="3"/>
    <n v="0"/>
    <s v="R5"/>
    <s v="GS"/>
    <n v="5"/>
    <n v="3"/>
    <s v="CTLP"/>
    <n v="0"/>
    <s v="GRAN SANTIAGO"/>
    <x v="0"/>
    <m/>
    <n v="995.02"/>
    <m/>
    <m/>
    <m/>
  </r>
  <r>
    <s v="REC"/>
    <n v="3031701"/>
    <s v="Conducción PEAS de PTAS Cexas 3031701"/>
    <s v="Conducciones AS - Impulsiones"/>
    <x v="3"/>
    <n v="0"/>
    <s v="R5"/>
    <s v="LOC"/>
    <n v="7"/>
    <n v="3"/>
    <s v="CTLP"/>
    <n v="0"/>
    <s v="MELIPILLA"/>
    <x v="0"/>
    <m/>
    <n v="941.17"/>
    <m/>
    <m/>
    <m/>
  </r>
  <r>
    <s v="REC"/>
    <n v="7631223"/>
    <s v="Conducción Ohiggins 7631223"/>
    <s v="Conducciones AS - Impulsiones"/>
    <x v="3"/>
    <n v="0"/>
    <s v="R5"/>
    <s v="GS"/>
    <n v="5"/>
    <n v="3"/>
    <s v="CTLP"/>
    <n v="0"/>
    <s v="GRAN SANTIAGO"/>
    <x v="0"/>
    <m/>
    <n v="905.79"/>
    <m/>
    <m/>
    <m/>
  </r>
  <r>
    <s v="REC"/>
    <n v="76312105"/>
    <s v="Conducción Nos 76312105"/>
    <s v="Conducciones AS - Impulsiones"/>
    <x v="3"/>
    <n v="0"/>
    <s v="R5"/>
    <s v="GS"/>
    <n v="5"/>
    <n v="3"/>
    <s v="CTLP"/>
    <n v="0"/>
    <s v="GRAN SANTIAGO"/>
    <x v="0"/>
    <m/>
    <n v="410.54"/>
    <m/>
    <m/>
    <m/>
  </r>
  <r>
    <s v="REC"/>
    <n v="3231703"/>
    <s v="Conducción Challaco 3231703"/>
    <s v="Conducciones AS - Impulsiones"/>
    <x v="3"/>
    <n v="0"/>
    <s v="R5"/>
    <s v="LOC"/>
    <n v="2"/>
    <n v="3"/>
    <s v="CTLP"/>
    <n v="0"/>
    <s v="CURACAVI"/>
    <x v="0"/>
    <m/>
    <n v="262.44"/>
    <m/>
    <m/>
    <m/>
  </r>
  <r>
    <s v="REC"/>
    <n v="7631299"/>
    <s v="Conducción Lo Echevers 1 7631299"/>
    <s v="Conducciones AS - Impulsiones"/>
    <x v="3"/>
    <n v="0"/>
    <s v="R5"/>
    <s v="GS"/>
    <n v="5"/>
    <n v="3"/>
    <s v="CTLP"/>
    <n v="0"/>
    <s v="GRAN SANTIAGO"/>
    <x v="0"/>
    <m/>
    <n v="370.02"/>
    <m/>
    <m/>
    <m/>
  </r>
  <r>
    <s v="REC"/>
    <s v="Z1035101"/>
    <s v="Conducción Aeropuerto Z1035101"/>
    <s v="Conducciones AS - Impulsiones"/>
    <x v="3"/>
    <n v="0"/>
    <s v="R5"/>
    <s v="GS"/>
    <n v="5"/>
    <n v="3"/>
    <s v="CTLP"/>
    <n v="0"/>
    <s v="GRAN SANTIAGO"/>
    <x v="0"/>
    <m/>
    <n v="136"/>
    <m/>
    <m/>
    <m/>
  </r>
  <r>
    <s v="REC"/>
    <n v="76312111"/>
    <s v="Conducción Ciudad Empresarial 76312111"/>
    <s v="Conducciones AS - Impulsiones"/>
    <x v="3"/>
    <n v="0"/>
    <s v="R5"/>
    <s v="GS"/>
    <n v="5"/>
    <n v="3"/>
    <s v="CTLP"/>
    <n v="0"/>
    <s v="GRAN SANTIAGO"/>
    <x v="0"/>
    <m/>
    <n v="685.03"/>
    <m/>
    <m/>
    <m/>
  </r>
  <r>
    <s v="REC"/>
    <n v="2831207"/>
    <s v="Conducción Callejón Llopeo 2831207"/>
    <s v="Conducciones AS - Impulsiones"/>
    <x v="3"/>
    <n v="0"/>
    <s v="R5"/>
    <s v="LOC"/>
    <n v="4"/>
    <n v="3"/>
    <s v="CTLP"/>
    <n v="0"/>
    <s v="EL MONTE - EL PAICO"/>
    <x v="0"/>
    <m/>
    <n v="175.28"/>
    <m/>
    <m/>
    <m/>
  </r>
  <r>
    <s v="REC"/>
    <n v="76312112"/>
    <s v="Conducción San Ramon de Pirque 76312112"/>
    <s v="Conducciones AS - Impulsiones"/>
    <x v="3"/>
    <n v="0"/>
    <s v="R5"/>
    <s v="GS"/>
    <n v="5"/>
    <n v="3"/>
    <s v="CTLP"/>
    <n v="0"/>
    <s v="GRAN SANTIAGO"/>
    <x v="0"/>
    <m/>
    <n v="1083.1300000000001"/>
    <m/>
    <m/>
    <m/>
  </r>
  <r>
    <s v="REC"/>
    <n v="13031202"/>
    <s v="Conducción PEAS Las Viñas de Buin 13031202"/>
    <s v="Conducciones AS - Impulsiones"/>
    <x v="3"/>
    <n v="0"/>
    <s v="R5"/>
    <s v="LOC"/>
    <n v="1"/>
    <n v="3"/>
    <s v="CTLP"/>
    <n v="0"/>
    <s v="BUIN - PAINE - LINDEROS - MAIPO - ALTO JAHUEL"/>
    <x v="0"/>
    <m/>
    <n v="614.16"/>
    <m/>
    <m/>
    <m/>
  </r>
  <r>
    <s v="REC"/>
    <n v="2831208"/>
    <s v="Conducción Mapocho 2831208"/>
    <s v="Conducciones AS - Impulsiones"/>
    <x v="3"/>
    <n v="0"/>
    <s v="R5"/>
    <s v="LOC"/>
    <n v="4"/>
    <n v="3"/>
    <s v="CTLP"/>
    <n v="0"/>
    <s v="EL MONTE - EL PAICO"/>
    <x v="0"/>
    <m/>
    <n v="249.4"/>
    <m/>
    <m/>
    <m/>
  </r>
  <r>
    <s v="PROD"/>
    <s v="203-132121264"/>
    <s v="1287-POLPAICO 5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265"/>
    <s v="1288-POLPAICO 6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129"/>
    <s v="1129-POLPAICO-1 - Reserva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029121067"/>
    <s v="1067-POMAIRE-2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029121066"/>
    <s v="1066-POMAIRE-1 - Reserva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138121271"/>
    <s v="1271-SAN GABRIEL2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8121190"/>
    <s v="1190-SAN GABRIEL1 - Reserva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1121053"/>
    <s v="1053-VAL. PAINE-1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1121054"/>
    <s v="1054-VAL. PAINE-2 - Reserva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6121061"/>
    <s v="1274-ISLA MAIPO -3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60"/>
    <s v="1060-ISLA MAIPO-1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46"/>
    <s v="1046-ISLA MAIPO-2 - Reserva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028121043"/>
    <s v="1043-SANTA ROSA DE CHENA 2"/>
    <s v="Sondajes"/>
    <x v="4"/>
    <s v="MANUAL"/>
    <s v="P1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62"/>
    <s v="1162-SANTA ROSA DE CHENA 3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8"/>
    <s v="1188-EL TREBOL -1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032"/>
    <s v="1032-SANTA ROSA DE CHENA 1 - Reserva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6"/>
    <s v="1186-EL TREBOL -2 - Reserva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101"/>
    <s v="1101-PENAFLOR2"/>
    <s v="Sondajes"/>
    <x v="4"/>
    <s v="MANUAL"/>
    <s v="P1"/>
    <s v="LOC"/>
    <n v="11"/>
    <n v="1"/>
    <s v="CTLP"/>
    <s v="R121"/>
    <s v="TALAGANTE - PADRE HURTADO - PEÑAFLOR - MALLOCO - CALERA DE TANGO"/>
    <x v="0"/>
    <m/>
    <n v="1"/>
    <s v="X"/>
    <n v="203"/>
    <n v="203"/>
  </r>
  <r>
    <s v="PROD"/>
    <s v="203-028121191"/>
    <s v="1191-PENAFLOR4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6"/>
    <s v="1176-MALLOCO2-1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028121227"/>
    <s v="1227-MALLOCO SUR-1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228"/>
    <s v="1228-MALLOCO SUR-2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180"/>
    <s v="1180-PENAFLOR3 - Reserva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7"/>
    <s v="1177-MALLOCO2-2 - Reserva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139121193"/>
    <s v="1294-San Jose de Maipo -4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194"/>
    <s v="1295-San Jose de Maipo -5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068"/>
    <s v="1068-SAN J. MAIPO-1 - Reserva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028121189"/>
    <s v="1189-EL MONTE3"/>
    <s v="Sondajes"/>
    <x v="4"/>
    <s v="MANUAL"/>
    <s v="P1"/>
    <s v="LOC"/>
    <n v="4"/>
    <n v="1"/>
    <s v="CTLP"/>
    <s v="R1009"/>
    <s v="EL MONTE - EL PAICO"/>
    <x v="0"/>
    <m/>
    <n v="1"/>
    <s v="X"/>
    <n v="203"/>
    <n v="203"/>
  </r>
  <r>
    <s v="PROD"/>
    <s v="203-028121044"/>
    <s v="1044-EL MONTE1-1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28121045"/>
    <s v="1045-EL MONTE1-2 - Reserva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32121183"/>
    <s v="1183-LO AGUIL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230"/>
    <s v="1230-LA CANOA"/>
    <s v="Sondajes"/>
    <x v="4"/>
    <s v="MANUAL"/>
    <s v="P1"/>
    <s v="LOC"/>
    <n v="2"/>
    <n v="1"/>
    <s v="CTLP"/>
    <s v="BNUP_AA_027"/>
    <s v="CURACAVI"/>
    <x v="0"/>
    <m/>
    <n v="1"/>
    <s v="X"/>
    <n v="203"/>
    <n v="203"/>
  </r>
  <r>
    <s v="PROD"/>
    <s v="203-032121276"/>
    <s v="1276-CAMPO LINDO 2"/>
    <s v="Sondajes"/>
    <x v="4"/>
    <s v="MANUAL"/>
    <s v="P1"/>
    <s v="LOC"/>
    <n v="2"/>
    <n v="1"/>
    <s v="CTLP"/>
    <s v="R37"/>
    <s v="CURACAVI"/>
    <x v="0"/>
    <m/>
    <n v="1"/>
    <s v="X"/>
    <n v="203"/>
    <n v="203"/>
  </r>
  <r>
    <s v="PROD"/>
    <s v="z203-032121183"/>
    <s v="z1183-LO AGUILA(D) - Reserv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160"/>
    <s v="1160-CAMPO LINDO - Reserva"/>
    <s v="Sondajes"/>
    <x v="4"/>
    <s v="MANUAL"/>
    <s v="P1"/>
    <s v="LOC"/>
    <n v="2"/>
    <n v="1"/>
    <s v="CTLP"/>
    <s v="R262-1"/>
    <s v="CURACAVI"/>
    <x v="0"/>
    <m/>
    <n v="1"/>
    <s v="X"/>
    <n v="203"/>
    <n v="203"/>
  </r>
  <r>
    <s v="PROD"/>
    <s v="203-028121052"/>
    <s v="1052-TALAGANTE-1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167"/>
    <s v="1167-TALAGANTE-2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020"/>
    <s v="1020-SANTA ANA-1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241"/>
    <s v="1241-SANTA ANA-3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195"/>
    <s v="1195-TALAGANTE-3 - Reserva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130121244"/>
    <s v="1244-LOS GUINDOS-3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539"/>
    <s v="LOS GUINDOS 4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231"/>
    <s v="1231-LOS TILOS-1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3"/>
    <s v="1233-LOS TILOS-2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9"/>
    <s v="1239-PAINE-4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032121278"/>
    <s v="1278-PAINE-5"/>
    <s v="Sondajes"/>
    <x v="4"/>
    <s v="MANUAL"/>
    <s v="P2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540"/>
    <s v="1289-Pontigo -4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6"/>
    <s v="1246-PONTIGO-2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5"/>
    <s v="1245-ESTACION2-1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130121071"/>
    <s v="1071-ESTACION1-2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203-130121070"/>
    <s v="1070-ESTACION1-1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z203-130121244"/>
    <s v="z1244-LOS GUINDOS-3 - Reserva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032121277"/>
    <s v="1277-LOS TILOS-3 - Reserva"/>
    <s v="Sondajes"/>
    <x v="4"/>
    <s v="MANUAL"/>
    <s v="P2"/>
    <s v="LOC"/>
    <n v="1"/>
    <n v="1"/>
    <s v="CTLP"/>
    <s v="R1141"/>
    <s v="BUIN - PAINE - LINDEROS - MAIPO - ALTO JAHUEL"/>
    <x v="0"/>
    <m/>
    <n v="1"/>
    <s v="X"/>
    <n v="203"/>
    <n v="203"/>
  </r>
  <r>
    <s v="PROD"/>
    <s v="203-130121128"/>
    <s v="1128-PAINE-3 - Reserva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247"/>
    <s v="1247-PONTIGO 3 - Reserva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z203-130121245"/>
    <s v="z1245-ESTACION2-1 - Reserva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028121207"/>
    <s v="1207-CALERA TANGO2"/>
    <s v="Sondajes"/>
    <x v="4"/>
    <s v="MANUAL"/>
    <s v="P1"/>
    <s v="LOC"/>
    <n v="11"/>
    <n v="1"/>
    <s v="CTLP"/>
    <s v="BNUP_AA_005"/>
    <s v="TALAGANTE - PADRE HURTADO - PEÑAFLOR - MALLOCO - CALERA DE TANGO"/>
    <x v="0"/>
    <m/>
    <n v="1"/>
    <s v="X"/>
    <n v="203"/>
    <n v="203"/>
  </r>
  <r>
    <s v="PROD"/>
    <s v="203-028121210"/>
    <s v="1210-CALERA TANGO3"/>
    <s v="Sondajes"/>
    <x v="4"/>
    <s v="MANUAL"/>
    <s v="P1"/>
    <s v="LOC"/>
    <n v="11"/>
    <n v="1"/>
    <s v="CTLP"/>
    <s v="BNUP_AA_006"/>
    <s v="TALAGANTE - PADRE HURTADO - PEÑAFLOR - MALLOCO - CALERA DE TANGO"/>
    <x v="0"/>
    <m/>
    <n v="1"/>
    <s v="X"/>
    <n v="203"/>
    <n v="203"/>
  </r>
  <r>
    <s v="PROD"/>
    <s v="203-028121211"/>
    <s v="1211-CALERA TANGO4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28121206"/>
    <s v="1206-CALERA TANGO1 - Reserva"/>
    <s v="Sondajes"/>
    <x v="4"/>
    <s v="MANUAL"/>
    <s v="P1"/>
    <s v="LOC"/>
    <n v="11"/>
    <n v="1"/>
    <s v="CTLP"/>
    <s v="R293-108"/>
    <s v="TALAGANTE - PADRE HURTADO - PEÑAFLOR - MALLOCO - CALERA DE TANGO"/>
    <x v="0"/>
    <m/>
    <n v="1"/>
    <s v="X"/>
    <n v="203"/>
    <n v="203"/>
  </r>
  <r>
    <s v="PROD"/>
    <s v="z203-028121211"/>
    <s v="z1211-CALERA TANGO4 - Reserva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30121280"/>
    <s v="1280-EL MAITEN5"/>
    <s v="Sondajes"/>
    <x v="4"/>
    <s v="MANUAL"/>
    <s v="P1"/>
    <s v="LOC"/>
    <n v="7"/>
    <n v="1"/>
    <s v="CTLP"/>
    <s v="serv_2244"/>
    <s v="MELIPILLA"/>
    <x v="0"/>
    <m/>
    <n v="1"/>
    <s v="X"/>
    <n v="203"/>
    <n v="203"/>
  </r>
  <r>
    <s v="PROD"/>
    <s v="203-030121242"/>
    <s v="1242-HUECHUN2"/>
    <s v="Sondajes"/>
    <x v="4"/>
    <s v="MANUAL"/>
    <s v="P1"/>
    <s v="LOC"/>
    <n v="7"/>
    <n v="1"/>
    <s v="CTLP"/>
    <s v="R1038"/>
    <s v="MELIPILLA"/>
    <x v="0"/>
    <m/>
    <n v="1"/>
    <s v="X"/>
    <n v="203"/>
    <n v="203"/>
  </r>
  <r>
    <s v="PROD"/>
    <s v="203-030121272"/>
    <s v="1272-HUECHUN 3"/>
    <s v="Sondajes"/>
    <x v="4"/>
    <s v="MANUAL"/>
    <s v="P1"/>
    <s v="LOC"/>
    <n v="7"/>
    <n v="1"/>
    <s v="CTLP"/>
    <s v="Serv_2426"/>
    <s v="MELIPILLA"/>
    <x v="0"/>
    <m/>
    <n v="1"/>
    <s v="X"/>
    <n v="203"/>
    <n v="203"/>
  </r>
  <r>
    <s v="PROD"/>
    <s v="203-030121237"/>
    <s v="1237-EL MAITEN3 - Reserva"/>
    <s v="Sondajes"/>
    <x v="4"/>
    <s v="MANUAL"/>
    <s v="P1"/>
    <s v="LOC"/>
    <n v="7"/>
    <n v="1"/>
    <s v="CTLP"/>
    <s v="R103-89"/>
    <s v="MELIPILLA"/>
    <x v="0"/>
    <m/>
    <n v="1"/>
    <s v="X"/>
    <n v="203"/>
    <n v="203"/>
  </r>
  <r>
    <s v="PROD"/>
    <s v="203-030121273"/>
    <s v="1273-HUECHUN 4 - Reserva"/>
    <s v="Sondajes"/>
    <x v="4"/>
    <s v="MANUAL"/>
    <s v="P1"/>
    <s v="LOC"/>
    <n v="7"/>
    <n v="1"/>
    <s v="CTLP"/>
    <s v="Serv_2427"/>
    <s v="MELIPILLA"/>
    <x v="0"/>
    <m/>
    <n v="1"/>
    <s v="X"/>
    <n v="203"/>
    <n v="203"/>
  </r>
  <r>
    <s v="PROD"/>
    <s v="203-137121001"/>
    <s v="1281-EL CANELO"/>
    <s v="Sondajes"/>
    <x v="4"/>
    <s v="MANUAL"/>
    <s v="P1"/>
    <s v="LOC"/>
    <n v="3"/>
    <n v="1"/>
    <s v="CTLP"/>
    <s v="1503-031283"/>
    <s v="EL CANELO - LAS VERTIENTES - LA OBRA"/>
    <x v="0"/>
    <m/>
    <n v="1"/>
    <s v="X"/>
    <n v="203"/>
    <n v="203"/>
  </r>
  <r>
    <s v="PROD"/>
    <s v="203-076121205"/>
    <s v="1205-HUECHURABA8"/>
    <s v="Sondajes"/>
    <x v="4"/>
    <s v="MANUAL"/>
    <s v="P2"/>
    <s v="GS"/>
    <n v="5"/>
    <n v="1"/>
    <s v="CTLP"/>
    <s v="R269-252"/>
    <s v="GRAN SANTIAGO"/>
    <x v="0"/>
    <m/>
    <n v="1"/>
    <s v="X"/>
    <n v="203"/>
    <n v="203"/>
  </r>
  <r>
    <s v="PROD"/>
    <s v="203-076121243"/>
    <s v="1243-HUELEN 5A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49"/>
    <s v="1249-LA LAGUNA-2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51"/>
    <s v="1251-LA LAGUNA-1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70"/>
    <s v="1270-RINCONADA MAIPU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019"/>
    <s v="1019-RENCA2-1"/>
    <s v="Sondajes"/>
    <x v="4"/>
    <s v="MANUAL"/>
    <s v="P1"/>
    <s v="GS"/>
    <n v="5"/>
    <n v="1"/>
    <s v="CTLP"/>
    <s v="R177-226"/>
    <s v="GRAN SANTIAGO"/>
    <x v="0"/>
    <m/>
    <n v="1"/>
    <s v="X"/>
    <n v="203"/>
    <n v="203"/>
  </r>
  <r>
    <s v="PROD"/>
    <s v="203-076121038"/>
    <s v="1038-VICTORIA-1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39"/>
    <s v="1039-VICTORIA-2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99"/>
    <s v="1099-HUAMACHUCO-1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107"/>
    <s v="1107-HUAMACHUCO5"/>
    <s v="Sondajes"/>
    <x v="4"/>
    <s v="MANUAL"/>
    <s v="P2"/>
    <s v="GS"/>
    <n v="5"/>
    <n v="1"/>
    <s v="CTLP"/>
    <s v="R21-20"/>
    <s v="GRAN SANTIAGO"/>
    <x v="0"/>
    <m/>
    <n v="1"/>
    <s v="X"/>
    <n v="203"/>
    <n v="203"/>
  </r>
  <r>
    <s v="PROD"/>
    <s v="203-076121135"/>
    <s v="1135-FLORENCIA-4"/>
    <s v="Sondajes"/>
    <x v="4"/>
    <s v="MANUAL"/>
    <s v="P2"/>
    <s v="GS"/>
    <n v="5"/>
    <n v="1"/>
    <s v="CTLP"/>
    <s v="R51-252"/>
    <s v="GRAN SANTIAGO"/>
    <x v="0"/>
    <m/>
    <n v="1"/>
    <s v="X"/>
    <n v="203"/>
    <n v="203"/>
  </r>
  <r>
    <s v="PROD"/>
    <s v="203-076121136"/>
    <s v="1136-FLORENCIA-5"/>
    <s v="Sondajes"/>
    <x v="4"/>
    <s v="MANUAL"/>
    <s v="P1"/>
    <s v="GS"/>
    <n v="5"/>
    <n v="1"/>
    <s v="CTLP"/>
    <s v="R51-252"/>
    <s v="GRAN SANTIAGO"/>
    <x v="0"/>
    <m/>
    <n v="1"/>
    <s v="X"/>
    <n v="203"/>
    <n v="203"/>
  </r>
  <r>
    <s v="PROD"/>
    <s v="203-076121144"/>
    <s v="1144-QUILICURA1-1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5"/>
    <s v="1145-QUILICURA1-2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6"/>
    <s v="1146-RENCA3"/>
    <s v="Sondajes"/>
    <x v="4"/>
    <s v="MANUAL"/>
    <s v="P2"/>
    <s v="GS"/>
    <n v="5"/>
    <n v="1"/>
    <s v="CTLP"/>
    <s v="R178-226"/>
    <s v="GRAN SANTIAGO"/>
    <x v="0"/>
    <m/>
    <n v="1"/>
    <s v="X"/>
    <n v="203"/>
    <n v="203"/>
  </r>
  <r>
    <s v="PROD"/>
    <s v="203-076121147"/>
    <s v="1147-SANTA VICTORIA2-1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175"/>
    <s v="1175-SANTA LUISA"/>
    <s v="Sondajes"/>
    <x v="4"/>
    <s v="MANUAL"/>
    <s v="P1"/>
    <s v="GS"/>
    <n v="5"/>
    <n v="1"/>
    <s v="CTLP"/>
    <s v="R402-255"/>
    <s v="GRAN SANTIAGO"/>
    <x v="0"/>
    <m/>
    <n v="1"/>
    <s v="X"/>
    <n v="203"/>
    <n v="203"/>
  </r>
  <r>
    <s v="PROD"/>
    <s v="203-076121178"/>
    <s v="1178-RENCA 4"/>
    <s v="Sondajes"/>
    <x v="4"/>
    <s v="MANUAL"/>
    <s v="P2"/>
    <s v="GS"/>
    <n v="5"/>
    <n v="1"/>
    <s v="CTLP"/>
    <s v="R179-180"/>
    <s v="GRAN SANTIAGO"/>
    <x v="0"/>
    <m/>
    <n v="1"/>
    <s v="X"/>
    <n v="203"/>
    <n v="203"/>
  </r>
  <r>
    <s v="PROD"/>
    <s v="203-076121179"/>
    <s v="1179-SAN MARTIN"/>
    <s v="Sondajes"/>
    <x v="4"/>
    <s v="MANUAL"/>
    <s v="P1"/>
    <s v="GS"/>
    <n v="5"/>
    <n v="1"/>
    <s v="CTLP"/>
    <s v="R163-255"/>
    <s v="GRAN SANTIAGO"/>
    <x v="0"/>
    <m/>
    <n v="1"/>
    <s v="X"/>
    <n v="203"/>
    <n v="203"/>
  </r>
  <r>
    <s v="PROD"/>
    <s v="203-076121182"/>
    <s v="1182-RENCA 5"/>
    <s v="Sondajes"/>
    <x v="4"/>
    <s v="MANUAL"/>
    <s v="P1"/>
    <s v="GS"/>
    <n v="5"/>
    <n v="1"/>
    <s v="CTLP"/>
    <s v="R2-10AA"/>
    <s v="GRAN SANTIAGO"/>
    <x v="0"/>
    <m/>
    <n v="1"/>
    <s v="X"/>
    <n v="203"/>
    <n v="203"/>
  </r>
  <r>
    <s v="PROD"/>
    <s v="203-076121184"/>
    <s v="1184-QUILICURA 2-1"/>
    <s v="Sondajes"/>
    <x v="4"/>
    <s v="MANUAL"/>
    <s v="P1"/>
    <s v="GS"/>
    <n v="5"/>
    <n v="1"/>
    <s v="CTLP"/>
    <s v="R166"/>
    <s v="GRAN SANTIAGO"/>
    <x v="0"/>
    <m/>
    <n v="1"/>
    <s v="X"/>
    <n v="203"/>
    <n v="203"/>
  </r>
  <r>
    <s v="PROD"/>
    <s v="203-076121197"/>
    <s v="1197-Q.PONIENTE5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2"/>
    <s v="1202-Q.PONIENTE3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8"/>
    <s v="1208-HUECHURABA3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12"/>
    <s v="1212-HUAMACHUCO -2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15"/>
    <s v="1215-HUAMACHUCO-7A"/>
    <s v="Sondajes"/>
    <x v="4"/>
    <s v="MANUAL"/>
    <s v="P2"/>
    <s v="GS"/>
    <n v="5"/>
    <n v="1"/>
    <s v="CTLP"/>
    <s v="R23-20"/>
    <s v="GRAN SANTIAGO"/>
    <x v="0"/>
    <m/>
    <n v="1"/>
    <s v="X"/>
    <n v="203"/>
    <n v="203"/>
  </r>
  <r>
    <s v="PROD"/>
    <s v="203-076121216"/>
    <s v="1216-SANTA VICTORIA 2-2A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218"/>
    <s v="1218-SANTA OLGA 1- 3A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076121219"/>
    <s v="1219-HUECHURABA1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20"/>
    <s v="1220-LO VALLEDOR4A"/>
    <s v="Sondajes"/>
    <x v="4"/>
    <s v="MANUAL"/>
    <s v="P2"/>
    <s v="GS"/>
    <n v="5"/>
    <n v="1"/>
    <s v="CTLP"/>
    <s v="R547-115"/>
    <s v="GRAN SANTIAGO"/>
    <x v="0"/>
    <m/>
    <n v="1"/>
    <s v="X"/>
    <n v="203"/>
    <n v="203"/>
  </r>
  <r>
    <s v="PROD"/>
    <s v="203-076121221"/>
    <s v="1221-HUECHURABA6"/>
    <s v="Sondajes"/>
    <x v="4"/>
    <s v="MANUAL"/>
    <s v="P2"/>
    <s v="GS"/>
    <n v="5"/>
    <n v="1"/>
    <s v="CTLP"/>
    <s v="R271-252"/>
    <s v="GRAN SANTIAGO"/>
    <x v="0"/>
    <m/>
    <n v="1"/>
    <s v="X"/>
    <n v="203"/>
    <n v="203"/>
  </r>
  <r>
    <s v="PROD"/>
    <s v="203-076121222"/>
    <s v="1222-RENCA8"/>
    <s v="Sondajes"/>
    <x v="4"/>
    <s v="MANUAL"/>
    <s v="P2"/>
    <s v="GS"/>
    <n v="5"/>
    <n v="1"/>
    <s v="CTLP"/>
    <s v="R277-180"/>
    <s v="GRAN SANTIAGO"/>
    <x v="0"/>
    <m/>
    <n v="1"/>
    <s v="X"/>
    <n v="203"/>
    <n v="203"/>
  </r>
  <r>
    <s v="PROD"/>
    <s v="203-076121223"/>
    <s v="1223-RENCA7"/>
    <s v="Sondajes"/>
    <x v="4"/>
    <s v="MANUAL"/>
    <s v="P2"/>
    <s v="GS"/>
    <n v="5"/>
    <n v="1"/>
    <s v="CTLP"/>
    <s v="R276-180"/>
    <s v="GRAN SANTIAGO"/>
    <x v="0"/>
    <m/>
    <n v="1"/>
    <s v="X"/>
    <n v="203"/>
    <n v="203"/>
  </r>
  <r>
    <s v="PROD"/>
    <s v="203-076121224"/>
    <s v="1224-SANTA OLGA6A"/>
    <s v="Sondajes"/>
    <x v="4"/>
    <s v="MANUAL"/>
    <s v="P2"/>
    <s v="GS"/>
    <n v="5"/>
    <n v="1"/>
    <s v="CTLP"/>
    <s v="BNUP_AA_015"/>
    <s v="GRAN SANTIAGO"/>
    <x v="0"/>
    <m/>
    <n v="1"/>
    <s v="X"/>
    <n v="203"/>
    <n v="203"/>
  </r>
  <r>
    <s v="PROD"/>
    <s v="203-076121226"/>
    <s v="1226-RENCA6"/>
    <s v="Sondajes"/>
    <x v="4"/>
    <s v="MANUAL"/>
    <s v="P2"/>
    <s v="GS"/>
    <n v="5"/>
    <n v="1"/>
    <s v="CTLP"/>
    <s v="R275-180"/>
    <s v="GRAN SANTIAGO"/>
    <x v="0"/>
    <m/>
    <n v="1"/>
    <s v="X"/>
    <n v="203"/>
    <n v="203"/>
  </r>
  <r>
    <s v="PROD"/>
    <s v="203-076121248"/>
    <s v="1248-HUAMACHUCO-3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53"/>
    <s v="1253-SANTA CORINA-3A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69"/>
    <s v="1269-SANTA CORINA-5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75"/>
    <s v="1275-SANTA LUISA 2"/>
    <s v="Sondajes"/>
    <x v="4"/>
    <s v="MANUAL"/>
    <s v="P1"/>
    <s v="GS"/>
    <n v="5"/>
    <n v="1"/>
    <s v="CTLP"/>
    <s v="BNUP_AA_030"/>
    <s v="GRAN SANTIAGO"/>
    <x v="0"/>
    <m/>
    <n v="1"/>
    <s v="X"/>
    <n v="203"/>
    <n v="203"/>
  </r>
  <r>
    <s v="PROD"/>
    <s v="203-076121279"/>
    <s v="1279-SANTA LUISA 3"/>
    <s v="Sondajes"/>
    <x v="4"/>
    <s v="MANUAL"/>
    <s v="P1"/>
    <s v="GS"/>
    <n v="5"/>
    <n v="1"/>
    <s v="CTLP"/>
    <s v="BNUP_AA_029"/>
    <s v="GRAN SANTIAGO"/>
    <x v="0"/>
    <m/>
    <n v="1"/>
    <s v="X"/>
    <n v="203"/>
    <n v="203"/>
  </r>
  <r>
    <s v="PROD"/>
    <s v="203-076121225"/>
    <s v="1225-LO VALLEDOR6A"/>
    <s v="Sondajes"/>
    <x v="4"/>
    <s v="MANUAL"/>
    <s v="P2"/>
    <s v="GS"/>
    <n v="5"/>
    <n v="1"/>
    <s v="CTLP"/>
    <s v="BNUP_AA_017"/>
    <s v="GRAN SANTIAGO"/>
    <x v="0"/>
    <m/>
    <n v="1"/>
    <s v="X"/>
    <n v="203"/>
    <n v="203"/>
  </r>
  <r>
    <s v="PROD"/>
    <s v="203-076121283"/>
    <s v="1283-Huamachuco9"/>
    <s v="Sondajes"/>
    <x v="4"/>
    <s v="MANUAL"/>
    <s v="P2"/>
    <s v="GS"/>
    <n v="5"/>
    <n v="1"/>
    <s v="CTLP"/>
    <s v="R22-20"/>
    <s v="GRAN SANTIAGO"/>
    <x v="0"/>
    <m/>
    <n v="1"/>
    <s v="X"/>
    <n v="203"/>
    <n v="203"/>
  </r>
  <r>
    <s v="PROD"/>
    <s v="203-076121280"/>
    <s v="1290-Santa Corina -6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96"/>
    <s v="1296-Victoria -3"/>
    <s v="Sondajes"/>
    <x v="4"/>
    <s v="MANUAL"/>
    <s v="P2"/>
    <s v="GS"/>
    <n v="5"/>
    <n v="1"/>
    <s v="CTLP"/>
    <s v="R144"/>
    <s v="GRAN SANTIAGO"/>
    <x v="0"/>
    <m/>
    <n v="1"/>
    <s v="X"/>
    <n v="203"/>
    <n v="203"/>
  </r>
  <r>
    <s v="PROD"/>
    <s v="203-076121281"/>
    <s v="1297-Huelen  -7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99"/>
    <s v="Renca 1-4"/>
    <s v="Sondajes"/>
    <x v="4"/>
    <s v="MANUAL"/>
    <s v="P2"/>
    <s v="GS"/>
    <n v="5"/>
    <n v="1"/>
    <s v="CTLP"/>
    <s v="R176-226"/>
    <s v="GRAN SANTIAGO"/>
    <x v="0"/>
    <m/>
    <n v="1"/>
    <s v="X"/>
    <n v="203"/>
    <n v="203"/>
  </r>
  <r>
    <s v="PROD"/>
    <s v="203-5121304"/>
    <s v="LO ESPEJO 9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2"/>
    <s v="SANTA OLGA 9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5121303"/>
    <s v="LO ESPEJO 8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5"/>
    <s v="LO VALLEDOR 12"/>
    <s v="Sondajes"/>
    <x v="4"/>
    <s v="MANUAL"/>
    <s v="P2"/>
    <s v="GS"/>
    <n v="5"/>
    <n v="1"/>
    <s v="CTLP"/>
    <s v="R115"/>
    <s v="GRAN SANTIAGO"/>
    <x v="0"/>
    <m/>
    <n v="1"/>
    <s v="X"/>
    <n v="203"/>
    <n v="203"/>
  </r>
  <r>
    <s v="PROD"/>
    <s v="z10601"/>
    <s v="Rinconada reserva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232"/>
    <s v="1232-P.ALEGRE5"/>
    <s v="Sondajes"/>
    <x v="4"/>
    <s v="MANUAL"/>
    <s v="P2"/>
    <s v="GS"/>
    <n v="5"/>
    <n v="1"/>
    <s v="CTLP"/>
    <s v="BNUP_AA_009"/>
    <s v="GRAN SANTIAGO"/>
    <x v="0"/>
    <m/>
    <n v="1"/>
    <s v="X"/>
    <n v="203"/>
    <n v="203"/>
  </r>
  <r>
    <s v="PROD"/>
    <s v="203-076121238"/>
    <s v="1238-P.ALEGRE6"/>
    <s v="Sondajes"/>
    <x v="4"/>
    <s v="MANUAL"/>
    <s v="P2"/>
    <s v="GS"/>
    <n v="5"/>
    <n v="1"/>
    <s v="CTLP"/>
    <s v="BNUP_AA_010"/>
    <s v="GRAN SANTIAGO"/>
    <x v="0"/>
    <m/>
    <n v="1"/>
    <s v="X"/>
    <n v="203"/>
    <n v="203"/>
  </r>
  <r>
    <s v="PROD"/>
    <s v="203-076121252"/>
    <s v="1252-P.ALEGRE4"/>
    <s v="Sondajes"/>
    <x v="4"/>
    <s v="MANUAL"/>
    <s v="P2"/>
    <s v="GS"/>
    <n v="5"/>
    <n v="1"/>
    <s v="CTLP"/>
    <s v="BNUP_AA_008"/>
    <s v="GRAN SANTIAGO"/>
    <x v="0"/>
    <m/>
    <n v="1"/>
    <s v="X"/>
    <n v="203"/>
    <n v="203"/>
  </r>
  <r>
    <s v="PROD"/>
    <s v="203-076121263"/>
    <s v="1263-LA PINTANA 7"/>
    <s v="Sondajes"/>
    <x v="4"/>
    <s v="MANUAL"/>
    <s v="P2"/>
    <s v="GS"/>
    <n v="5"/>
    <n v="1"/>
    <s v="CTLP"/>
    <s v="BNUP_AA_024"/>
    <s v="GRAN SANTIAGO"/>
    <x v="0"/>
    <m/>
    <n v="1"/>
    <s v="X"/>
    <n v="203"/>
    <n v="203"/>
  </r>
  <r>
    <s v="PROD"/>
    <s v="102-076101013"/>
    <s v="CAP,CANAL SAN CARLOS"/>
    <s v="Captación Superficial en Canal"/>
    <x v="5"/>
    <s v="MANUAL"/>
    <s v="P155"/>
    <s v="GS"/>
    <n v="5"/>
    <n v="1"/>
    <s v="CTLP"/>
    <s v="R150"/>
    <s v="GRAN SANTIAGO"/>
    <x v="0"/>
    <m/>
    <n v="1"/>
    <s v="X"/>
    <n v="102"/>
    <n v="102"/>
  </r>
  <r>
    <s v="PROD"/>
    <s v="101-137101001"/>
    <s v="CAP.PLANTA EL CANELO"/>
    <s v="Captación Superficial en Río"/>
    <x v="6"/>
    <s v="MANUAL"/>
    <s v="P5"/>
    <s v="LOC"/>
    <n v="3"/>
    <n v="1"/>
    <s v="CTLP"/>
    <s v="serv_0975"/>
    <s v="EL CANELO - LAS VERTIENTES - LA OBRA"/>
    <x v="0"/>
    <m/>
    <n v="1"/>
    <s v="X"/>
    <n v="101"/>
    <s v="101 RESTO"/>
  </r>
  <r>
    <s v="PROD"/>
    <s v="101-076101012"/>
    <s v="CAP.TOMA INDEPENDIENTE(COMPLEJO VIZCACHAS)"/>
    <s v="Captación Superficial en Río"/>
    <x v="6"/>
    <s v="Telemedición"/>
    <s v="P3"/>
    <s v="GS"/>
    <n v="5"/>
    <n v="1"/>
    <s v="CTLP"/>
    <s v="R137"/>
    <s v="GRAN SANTIAGO"/>
    <x v="0"/>
    <m/>
    <n v="1"/>
    <s v="X"/>
    <n v="101"/>
    <s v="101 T.I."/>
  </r>
  <r>
    <s v="PROD"/>
    <s v="1802-203-132121264"/>
    <s v="Derechos - 1287-POLPAICO 5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132121265"/>
    <s v="Derechos - 1288-POLPAICO 6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029121067"/>
    <s v="Derechos - 1067-POMAIRE-2"/>
    <s v="Derechos de Agua - Subterráneo"/>
    <x v="7"/>
    <n v="0"/>
    <s v="P17"/>
    <s v="LOC"/>
    <n v="8"/>
    <n v="1"/>
    <s v="CTLP"/>
    <n v="0"/>
    <s v="POMAIRE"/>
    <x v="0"/>
    <m/>
    <n v="1"/>
    <m/>
    <m/>
    <m/>
  </r>
  <r>
    <s v="PROD"/>
    <s v="1802-203-138121271"/>
    <s v="Derechos - 1271-SAN GABRIEL2"/>
    <s v="Derechos de Agua - Subterráneo"/>
    <x v="7"/>
    <n v="0"/>
    <s v="P17"/>
    <s v="LOC"/>
    <n v="9"/>
    <n v="1"/>
    <s v="CTLP"/>
    <n v="0"/>
    <s v="SAN GABRIEL"/>
    <x v="0"/>
    <m/>
    <n v="1"/>
    <m/>
    <m/>
    <m/>
  </r>
  <r>
    <s v="PROD"/>
    <s v="1802-203-131121053"/>
    <s v="Derechos - 1053-VAL. PAINE-1"/>
    <s v="Derechos de Agua - Subterráneo"/>
    <x v="7"/>
    <n v="0"/>
    <s v="P17"/>
    <s v="LOC"/>
    <n v="13"/>
    <n v="1"/>
    <s v="CTLP"/>
    <n v="0"/>
    <s v="VALDIVIA DE PAINE"/>
    <x v="0"/>
    <m/>
    <n v="1"/>
    <m/>
    <m/>
    <m/>
  </r>
  <r>
    <s v="PROD"/>
    <s v="1802-203-136121061"/>
    <s v="Derechos - 1274-ISLA MAIPO -3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136121060"/>
    <s v="Derechos - 1060-ISLA MAIPO-1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028121043"/>
    <s v="Derechos - 1043-SANTA ROSA DE CHENA 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2"/>
    <s v="Derechos - 1162-SANTA ROSA DE CHENA 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88"/>
    <s v="Derechos - 1188-EL TREBOL 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01"/>
    <s v="Derechos - 1101-PENAFLOR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91"/>
    <s v="Derechos - 1191-PENAFLOR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76"/>
    <s v="Derechos - 1176-MALLOCO2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7"/>
    <s v="Derechos - 1227-MALLOCO SUR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8"/>
    <s v="Derechos - 1228-MALLOCO SUR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9121193"/>
    <s v="Derechos - 1294-San Jose de Maipo -4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139121194"/>
    <s v="Derechos - 1295-San Jose de Maipo -5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028121189"/>
    <s v="Derechos - 1189-EL MONTE3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28121044"/>
    <s v="Derechos - 1044-EL MONTE1-1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32121183"/>
    <s v="Derechos - 1183-LO AGUIL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30"/>
    <s v="Derechos - 1230-LA CANO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76"/>
    <s v="Derechos - 1276-CAMPO LINDO 2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28121052"/>
    <s v="Derechos - 1052-TALAGANTE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7"/>
    <s v="Derechos - 1167-TALAGANTE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020"/>
    <s v="Derechos - 1020-SANTA ANA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41"/>
    <s v="Derechos - 1241-SANTA ANA-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0121244"/>
    <s v="Derechos - 1244-LOS GUINDOS-3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39"/>
    <s v="Derechos - LOS GUINDOS 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1"/>
    <s v="Derechos - 1231-LOS TILOS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3"/>
    <s v="Derechos - 1233-LOS TILOS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9"/>
    <s v="Derechos - 1239-PAINE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32121278"/>
    <s v="Derechos - 1278-PAINE-5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40"/>
    <s v="Derechos - 1289-Pontigo 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6"/>
    <s v="Derechos - 1246-PONTIGO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5"/>
    <s v="Derechos - 1245-ESTACION2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1"/>
    <s v="Derechos - 1071-ESTACION1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0"/>
    <s v="Derechos - 1070-ESTACION1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28121207"/>
    <s v="Derechos - 1207-CALERA TANGO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0"/>
    <s v="Derechos - 1210-CALERA TANGO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1"/>
    <s v="Derechos - 1211-CALERA TANGO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30121280"/>
    <s v="Derechos - 1280-EL MAITEN5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42"/>
    <s v="Derechos - 1242-HUECHUN2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72"/>
    <s v="Derechos - 1272-HUECHUN 3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137121001"/>
    <s v="Derechos - 1281-EL CANELO"/>
    <s v="Derechos de Agua - Subterráneo"/>
    <x v="7"/>
    <n v="0"/>
    <s v="P17"/>
    <s v="LOC"/>
    <n v="3"/>
    <n v="1"/>
    <s v="CTLP"/>
    <n v="0"/>
    <s v="EL CANELO - LAS VERTIENTES - LA OBRA"/>
    <x v="0"/>
    <m/>
    <n v="1"/>
    <m/>
    <m/>
    <m/>
  </r>
  <r>
    <s v="PROD"/>
    <s v="1801-101-137101001"/>
    <s v="Derechos - 101-137101001"/>
    <s v="Derechos de Agua - Superficial"/>
    <x v="8"/>
    <n v="0"/>
    <s v="P17"/>
    <s v="LOC"/>
    <n v="3"/>
    <n v="1"/>
    <s v="CTLP"/>
    <n v="0"/>
    <s v="EL CANELO - LAS VERTIENTES - LA OBRA"/>
    <x v="0"/>
    <m/>
    <n v="1"/>
    <m/>
    <m/>
    <m/>
  </r>
  <r>
    <s v="PROD"/>
    <s v="103-076101016"/>
    <s v="Embalse El Yeso"/>
    <s v="Embalse (El Yeso)"/>
    <x v="9"/>
    <s v="TELECONTROL"/>
    <s v="P19"/>
    <s v="GS"/>
    <n v="5"/>
    <n v="1"/>
    <s v="CTLP"/>
    <n v="0"/>
    <s v="GRAN SANTIAGO"/>
    <x v="0"/>
    <m/>
    <n v="1"/>
    <s v="X"/>
    <n v="103"/>
    <n v="103"/>
  </r>
  <r>
    <s v="DIST"/>
    <n v="136207001"/>
    <s v="Est. ISLA DE MAIPO 1"/>
    <s v="Estanque Elevado"/>
    <x v="10"/>
    <s v="TELECONTROL"/>
    <s v="D81"/>
    <s v="LOC"/>
    <n v="6"/>
    <n v="2"/>
    <s v="CTLP"/>
    <s v="R56"/>
    <s v="ISLA DE MAIPO"/>
    <x v="0"/>
    <m/>
    <n v="1"/>
    <s v="X"/>
    <n v="402"/>
    <n v="402"/>
  </r>
  <r>
    <s v="DIST"/>
    <n v="28207002"/>
    <s v="Est. SANTA ROSA DE CHENA"/>
    <s v="Estanque Elevado"/>
    <x v="10"/>
    <s v="TELECONTROL"/>
    <s v="D81"/>
    <s v="LOC"/>
    <n v="11"/>
    <n v="2"/>
    <s v="CTLP"/>
    <s v="R201"/>
    <s v="TALAGANTE - PADRE HURTADO - PEÑAFLOR - MALLOCO - CALERA DE TANGO"/>
    <x v="0"/>
    <m/>
    <n v="1"/>
    <s v="X"/>
    <n v="402"/>
    <n v="402"/>
  </r>
  <r>
    <s v="DIST"/>
    <n v="28207001"/>
    <s v="Est. EL TREBOL"/>
    <s v="Estanque Elevado"/>
    <x v="10"/>
    <s v="TELECONTROL"/>
    <s v="D81"/>
    <s v="LOC"/>
    <n v="11"/>
    <n v="2"/>
    <s v="CTLP"/>
    <s v="R202"/>
    <s v="TALAGANTE - PADRE HURTADO - PEÑAFLOR - MALLOCO - CALERA DE TANGO"/>
    <x v="0"/>
    <m/>
    <n v="1"/>
    <s v="X"/>
    <n v="402"/>
    <n v="402"/>
  </r>
  <r>
    <s v="DIST"/>
    <n v="28207006"/>
    <s v="Est. PENAFLOR 1"/>
    <s v="Estanque Elevado"/>
    <x v="10"/>
    <s v="TELECONTROL"/>
    <s v="D81"/>
    <s v="LOC"/>
    <n v="11"/>
    <n v="2"/>
    <s v="CTLP"/>
    <s v="R121"/>
    <s v="TALAGANTE - PADRE HURTADO - PEÑAFLOR - MALLOCO - CALERA DE TANGO"/>
    <x v="0"/>
    <m/>
    <n v="1"/>
    <s v="X"/>
    <n v="402"/>
    <n v="402"/>
  </r>
  <r>
    <s v="DIST"/>
    <n v="28207004"/>
    <s v="Est. MALLOCO 2"/>
    <s v="Estanque Elevado"/>
    <x v="10"/>
    <s v="TELECONTROL"/>
    <s v="D81"/>
    <s v="LOC"/>
    <n v="11"/>
    <n v="2"/>
    <s v="CTLP"/>
    <s v="R11-1"/>
    <s v="TALAGANTE - PADRE HURTADO - PEÑAFLOR - MALLOCO - CALERA DE TANGO"/>
    <x v="0"/>
    <m/>
    <n v="1"/>
    <s v="X"/>
    <n v="402"/>
    <n v="402"/>
  </r>
  <r>
    <s v="DIST"/>
    <n v="28207005"/>
    <s v="Est. MALLOCO SUR"/>
    <s v="Estanque Elevado"/>
    <x v="10"/>
    <s v="TELECONTROL"/>
    <s v="D81"/>
    <s v="LOC"/>
    <n v="11"/>
    <n v="2"/>
    <s v="CTLP"/>
    <s v="R124"/>
    <s v="TALAGANTE - PADRE HURTADO - PEÑAFLOR - MALLOCO - CALERA DE TANGO"/>
    <x v="0"/>
    <m/>
    <n v="1"/>
    <s v="X"/>
    <n v="402"/>
    <n v="402"/>
  </r>
  <r>
    <s v="DIST"/>
    <n v="28207011"/>
    <s v="Est. EL MONTE 2"/>
    <s v="Estanque Elevado"/>
    <x v="10"/>
    <s v="TELECONTROL"/>
    <s v="D81"/>
    <s v="LOC"/>
    <n v="4"/>
    <n v="2"/>
    <s v="CTLP"/>
    <s v="R188-40"/>
    <s v="EL MONTE - EL PAICO"/>
    <x v="0"/>
    <m/>
    <n v="1"/>
    <s v="X"/>
    <n v="402"/>
    <n v="402"/>
  </r>
  <r>
    <s v="DIST"/>
    <n v="28207015"/>
    <s v="Est. TALAGANTE 2"/>
    <s v="Estanque Elevado"/>
    <x v="10"/>
    <s v="TELECONTROL"/>
    <s v="D81"/>
    <s v="LOC"/>
    <n v="11"/>
    <n v="2"/>
    <s v="CTLP"/>
    <s v="R122"/>
    <s v="TALAGANTE - PADRE HURTADO - PEÑAFLOR - MALLOCO - CALERA DE TANGO"/>
    <x v="0"/>
    <m/>
    <n v="1"/>
    <s v="X"/>
    <n v="402"/>
    <n v="402"/>
  </r>
  <r>
    <s v="DIST"/>
    <n v="130207001"/>
    <s v="Est. GUINDOS"/>
    <s v="Estanque Elevado"/>
    <x v="10"/>
    <s v="TELECONTROL"/>
    <s v="D81"/>
    <s v="LOC"/>
    <n v="1"/>
    <n v="2"/>
    <s v="CTLP"/>
    <s v="R6"/>
    <s v="BUIN - PAINE - LINDEROS - MAIPO - ALTO JAHUEL"/>
    <x v="0"/>
    <m/>
    <n v="1"/>
    <s v="X"/>
    <n v="402"/>
    <n v="402"/>
  </r>
  <r>
    <s v="DIST"/>
    <n v="130207006"/>
    <s v="Est. LOS TILOS"/>
    <s v="Estanque Elevado"/>
    <x v="10"/>
    <s v="TELECONTROL"/>
    <s v="D81"/>
    <s v="LOC"/>
    <n v="1"/>
    <n v="2"/>
    <s v="CTLP"/>
    <s v="R9"/>
    <s v="BUIN - PAINE - LINDEROS - MAIPO - ALTO JAHUEL"/>
    <x v="0"/>
    <m/>
    <n v="1"/>
    <s v="X"/>
    <n v="402"/>
    <n v="402"/>
  </r>
  <r>
    <s v="DIST"/>
    <n v="130207005"/>
    <s v="Est. PAINE 1"/>
    <s v="Estanque Elevado"/>
    <x v="10"/>
    <s v="TELECONTROL"/>
    <s v="D81"/>
    <s v="LOC"/>
    <n v="1"/>
    <n v="2"/>
    <s v="CTLP"/>
    <s v="R107"/>
    <s v="BUIN - PAINE - LINDEROS - MAIPO - ALTO JAHUEL"/>
    <x v="0"/>
    <m/>
    <n v="1"/>
    <s v="X"/>
    <n v="402"/>
    <n v="402"/>
  </r>
  <r>
    <s v="DIST"/>
    <n v="130207009"/>
    <s v="Est. PONTIGO 2"/>
    <s v="Estanque Elevado"/>
    <x v="10"/>
    <s v="TELECONTROL"/>
    <s v="D81"/>
    <s v="LOC"/>
    <n v="1"/>
    <n v="2"/>
    <s v="CTLP"/>
    <s v="R7"/>
    <s v="BUIN - PAINE - LINDEROS - MAIPO - ALTO JAHUEL"/>
    <x v="0"/>
    <m/>
    <n v="1"/>
    <s v="X"/>
    <n v="402"/>
    <n v="402"/>
  </r>
  <r>
    <s v="DIST"/>
    <n v="130207002"/>
    <s v="Est. BUIN ESTACION 1 - 2"/>
    <s v="Estanque Elevado"/>
    <x v="10"/>
    <s v="TELECONTROL"/>
    <s v="D81"/>
    <s v="LOC"/>
    <n v="1"/>
    <n v="2"/>
    <s v="CTLP"/>
    <s v="R4"/>
    <s v="BUIN - PAINE - LINDEROS - MAIPO - ALTO JAHUEL"/>
    <x v="0"/>
    <m/>
    <n v="1"/>
    <s v="X"/>
    <n v="402"/>
    <n v="402"/>
  </r>
  <r>
    <s v="DIST"/>
    <n v="76207029"/>
    <s v="SANTA CORINA"/>
    <s v="Estanque Elevado"/>
    <x v="10"/>
    <s v="TELECONTROL"/>
    <s v="D81"/>
    <s v="GS"/>
    <n v="5"/>
    <n v="2"/>
    <s v="CTLP"/>
    <s v="R143"/>
    <s v="GRAN SANTIAGO"/>
    <x v="0"/>
    <m/>
    <n v="1"/>
    <s v="X"/>
    <n v="402"/>
    <n v="402"/>
  </r>
  <r>
    <s v="DIST"/>
    <n v="76207031"/>
    <s v="VICTORIA PUDAHUEL"/>
    <s v="Estanque Elevado"/>
    <x v="10"/>
    <s v="TELECONTROL"/>
    <s v="D81"/>
    <s v="GS"/>
    <n v="5"/>
    <n v="2"/>
    <s v="CTLP"/>
    <s v="R144"/>
    <s v="GRAN SANTIAGO"/>
    <x v="0"/>
    <m/>
    <n v="1"/>
    <s v="X"/>
    <n v="402"/>
    <n v="402"/>
  </r>
  <r>
    <s v="DIST"/>
    <n v="76207026"/>
    <s v="FLORENCIA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2"/>
    <s v="FLORENCIA-2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3"/>
    <s v="Rinconada de Maipú"/>
    <s v="Estanque Elevado"/>
    <x v="10"/>
    <s v="TELECONTROL"/>
    <s v="D81"/>
    <s v="GS"/>
    <n v="5"/>
    <n v="2"/>
    <s v="CTLP"/>
    <s v="BNUP_AA_028"/>
    <s v="GRAN SANTIAGO"/>
    <x v="0"/>
    <m/>
    <n v="1"/>
    <s v="X"/>
    <n v="402"/>
    <n v="402"/>
  </r>
  <r>
    <s v="DIST"/>
    <s v="ERP_00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7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4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4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1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533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00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7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9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1"/>
    <s v="ERPR  RED =30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87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9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4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2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19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0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1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57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5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39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1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2"/>
    <s v="ERPR  RED =300 MELIPILLA"/>
    <s v="Estación Reductora de Presión"/>
    <x v="11"/>
    <s v="CONTROL AUTOMATICO LOCAL"/>
    <s v="D6"/>
    <s v="LOC"/>
    <n v="7"/>
    <n v="2"/>
    <s v="CTLP"/>
    <n v="0"/>
    <s v="MELIPILLA"/>
    <x v="0"/>
    <m/>
    <n v="1"/>
    <m/>
    <m/>
    <m/>
  </r>
  <r>
    <s v="DIST"/>
    <s v="VALV01673"/>
    <s v="ERPR  RED =5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15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5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7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VALV02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7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9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ERP_10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ERP_1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0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2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5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37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1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6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6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38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5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1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1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6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4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8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65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41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53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1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5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39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3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5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2413"/>
    <s v="ERPR  RED =5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VALV0171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98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2"/>
    <s v="ERPRRED = 1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6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0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8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38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1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3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3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1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86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7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4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9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8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3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20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91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2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3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3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814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4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214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1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3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2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2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1"/>
    <s v="ERPR  RED =35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25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671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09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9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38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3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56"/>
    <s v="ERPR  RED =10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08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41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5"/>
    <s v="ERPR  RED =12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8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1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6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9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4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2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0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232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668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281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66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91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06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5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5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6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0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9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71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ERP_07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30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6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3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934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4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0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9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2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5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9"/>
    <s v="ERPR  RED =4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7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80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5"/>
    <s v="ERPR  RED =35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63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5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21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9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3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4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11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2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1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185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5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429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6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8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5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65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65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0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3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6"/>
    <s v="ERPR  RED =15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58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6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12"/>
    <s v="ERPR  RED =20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ERP_0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5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6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9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7"/>
    <s v="ERPR  RED =15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0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3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04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287"/>
    <s v="ERPR  RED =5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33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93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5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41"/>
    <s v="ERPR  RED =75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559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538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0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34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18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3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44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2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23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6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5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3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7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2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7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6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9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5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ERP_00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06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1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2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65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183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ERP_2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6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1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03"/>
    <s v="ERPR  RED =6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1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97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7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5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52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52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9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0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88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88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7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38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0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2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1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0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4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6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1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5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7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6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4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ERP_2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19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5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07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8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3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2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1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0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49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VALV01667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317"/>
    <s v="ERPR  RED =700 GRAN SANTIAGO"/>
    <s v="Estación Reductora de Presión"/>
    <x v="11"/>
    <s v="CONTROL AUTOMATICO LOCAL"/>
    <s v="D86"/>
    <s v="GS"/>
    <n v="5"/>
    <n v="2"/>
    <s v="CTLP"/>
    <n v="0"/>
    <s v="GRAN SANTIAGO"/>
    <x v="0"/>
    <m/>
    <n v="1"/>
    <m/>
    <m/>
    <m/>
  </r>
  <r>
    <s v="DIST"/>
    <s v="VALV0191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2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011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9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8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0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7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4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1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1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1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5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9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n v="132207002"/>
    <s v="Est. GRANDON 2"/>
    <s v="Estanque Semienterrado"/>
    <x v="12"/>
    <s v="TELECONTROL"/>
    <s v="D82"/>
    <s v="LOC"/>
    <n v="12"/>
    <n v="2"/>
    <s v="CTLP"/>
    <s v="R197"/>
    <s v="TIL TIL"/>
    <x v="0"/>
    <m/>
    <n v="1"/>
    <s v="X"/>
    <n v="401"/>
    <n v="401"/>
  </r>
  <r>
    <s v="DIST"/>
    <n v="29207001"/>
    <s v="Est. POMAIRE 1"/>
    <s v="Estanque Semienterrado"/>
    <x v="12"/>
    <s v="TELECONTROL"/>
    <s v="D82"/>
    <s v="LOC"/>
    <n v="8"/>
    <n v="2"/>
    <s v="CTLP"/>
    <s v="R520"/>
    <s v="POMAIRE"/>
    <x v="0"/>
    <m/>
    <n v="1"/>
    <s v="X"/>
    <n v="401"/>
    <n v="401"/>
  </r>
  <r>
    <s v="DIST"/>
    <n v="138207002"/>
    <s v="Est. SAN GABRIEL"/>
    <s v="Estanque Semienterrado"/>
    <x v="12"/>
    <s v="CONTROL AUTOMATICO LOCAL"/>
    <s v="D17"/>
    <s v="LOC"/>
    <n v="9"/>
    <n v="2"/>
    <s v="CTLP"/>
    <s v="R183"/>
    <s v="SAN GABRIEL"/>
    <x v="0"/>
    <m/>
    <n v="1"/>
    <s v="X"/>
    <n v="401"/>
    <n v="401"/>
  </r>
  <r>
    <s v="DIST"/>
    <n v="131207002"/>
    <s v="Est. Valdivia de Paine"/>
    <s v="Estanque Semienterrado"/>
    <x v="12"/>
    <s v="Telemedición"/>
    <s v="D21"/>
    <s v="LOC"/>
    <n v="13"/>
    <n v="2"/>
    <s v="CTLP"/>
    <s v="R8"/>
    <s v="VALDIVIA DE PAINE"/>
    <x v="0"/>
    <m/>
    <n v="1"/>
    <s v="X"/>
    <n v="401"/>
    <n v="401"/>
  </r>
  <r>
    <s v="DIST"/>
    <n v="139207001"/>
    <s v="Est. SAN JOSE DE MAIPO BAJO"/>
    <s v="Estanque Semienterrado"/>
    <x v="12"/>
    <s v="TELECONTROL"/>
    <s v="D82"/>
    <s v="LOC"/>
    <n v="10"/>
    <n v="2"/>
    <s v="CTLP"/>
    <s v="R189"/>
    <s v="SAN JOSE DE MAIPO - GUAYACAN - EL CAMPITO"/>
    <x v="0"/>
    <m/>
    <n v="1"/>
    <s v="X"/>
    <n v="401"/>
    <n v="401"/>
  </r>
  <r>
    <s v="DIST"/>
    <n v="139207002"/>
    <s v="Est. SAN JOSE DE MAIPO ALTO"/>
    <s v="Estanque Semienterrado"/>
    <x v="12"/>
    <s v="TELECONTROL"/>
    <s v="D82"/>
    <s v="LOC"/>
    <n v="10"/>
    <n v="2"/>
    <s v="CTLP"/>
    <s v="R190"/>
    <s v="SAN JOSE DE MAIPO - GUAYACAN - EL CAMPITO"/>
    <x v="0"/>
    <m/>
    <n v="1"/>
    <s v="X"/>
    <n v="401"/>
    <n v="401"/>
  </r>
  <r>
    <s v="DIST"/>
    <n v="32207003"/>
    <s v="Est. CURACAVI 1"/>
    <s v="Estanque Semienterrado"/>
    <x v="12"/>
    <s v="TELECONTROL"/>
    <s v="D82"/>
    <s v="LOC"/>
    <n v="2"/>
    <n v="2"/>
    <s v="CTLP"/>
    <s v="R33"/>
    <s v="CURACAVI"/>
    <x v="0"/>
    <m/>
    <n v="1"/>
    <s v="X"/>
    <n v="401"/>
    <n v="401"/>
  </r>
  <r>
    <s v="DIST"/>
    <n v="32207001"/>
    <s v="Est. CAMPO LINDO 1"/>
    <s v="Estanque Semienterrado"/>
    <x v="12"/>
    <s v="CONTROL AUTOMATICO LOCAL"/>
    <s v="D17"/>
    <s v="LOC"/>
    <n v="2"/>
    <n v="2"/>
    <s v="CTLP"/>
    <s v="R262-1"/>
    <s v="CURACAVI"/>
    <x v="0"/>
    <m/>
    <n v="1"/>
    <s v="X"/>
    <n v="401"/>
    <n v="401"/>
  </r>
  <r>
    <s v="DIST"/>
    <n v="28207003"/>
    <s v="Est. SANTA ANA 2"/>
    <s v="Estanque Semienterrado"/>
    <x v="12"/>
    <s v="TELECONTROL"/>
    <s v="D83"/>
    <s v="LOC"/>
    <n v="11"/>
    <n v="2"/>
    <s v="CTLP"/>
    <s v="R195"/>
    <s v="TALAGANTE - PADRE HURTADO - PEÑAFLOR - MALLOCO - CALERA DE TANGO"/>
    <x v="0"/>
    <m/>
    <n v="1"/>
    <s v="X"/>
    <n v="401"/>
    <n v="401"/>
  </r>
  <r>
    <s v="DIST"/>
    <n v="28207008"/>
    <s v="Est. CALERA TANGO ALTO"/>
    <s v="Estanque Semienterrado"/>
    <x v="12"/>
    <s v="TELECONTROL"/>
    <s v="D83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28207012"/>
    <s v="Est. CALERA TANGO BAJO"/>
    <s v="Estanque Semienterrado"/>
    <x v="12"/>
    <s v="TELECONTROL"/>
    <s v="D82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30207001"/>
    <s v="Est. DIVISADERO 1"/>
    <s v="Estanque Semienterrado"/>
    <x v="12"/>
    <s v="CONTROL AUTOMATICO LOCAL"/>
    <s v="D17"/>
    <s v="LOC"/>
    <n v="7"/>
    <n v="2"/>
    <s v="CTLP"/>
    <s v="R89-1"/>
    <s v="MELIPILLA"/>
    <x v="0"/>
    <m/>
    <n v="1"/>
    <s v="X"/>
    <n v="401"/>
    <n v="401"/>
  </r>
  <r>
    <s v="DIST"/>
    <n v="30207003"/>
    <s v="Est. HUILCO 1"/>
    <s v="Estanque Semienterrado"/>
    <x v="12"/>
    <s v="TELECONTROL"/>
    <s v="D83"/>
    <s v="LOC"/>
    <n v="7"/>
    <n v="2"/>
    <s v="CTLP"/>
    <s v="R217-94"/>
    <s v="MELIPILLA"/>
    <x v="0"/>
    <m/>
    <n v="1"/>
    <s v="X"/>
    <n v="401"/>
    <n v="401"/>
  </r>
  <r>
    <s v="DIST"/>
    <n v="30207005"/>
    <s v="Est. HUILCO ALTO"/>
    <s v="Estanque Semienterrado"/>
    <x v="12"/>
    <s v="CONTROL AUTOMATICO LOCAL"/>
    <s v="D17"/>
    <s v="LOC"/>
    <n v="7"/>
    <n v="2"/>
    <s v="CTLP"/>
    <s v="R217-95"/>
    <s v="MELIPILLA"/>
    <x v="0"/>
    <m/>
    <n v="1"/>
    <s v="X"/>
    <n v="401"/>
    <n v="401"/>
  </r>
  <r>
    <s v="DIST"/>
    <n v="137207003"/>
    <s v="Est. PLANTA EL CANELO"/>
    <s v="Estanque Semienterrado"/>
    <x v="12"/>
    <s v="TELECONTROL"/>
    <s v="D82"/>
    <s v="LOC"/>
    <n v="3"/>
    <n v="2"/>
    <s v="CTLP"/>
    <s v="serv_0975"/>
    <s v="EL CANELO - LAS VERTIENTES - LA OBRA"/>
    <x v="0"/>
    <m/>
    <n v="1"/>
    <s v="X"/>
    <n v="401"/>
    <n v="401"/>
  </r>
  <r>
    <s v="DIST"/>
    <n v="76207103"/>
    <s v="ANTONIO VARAS 1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4"/>
    <s v="ANTONIO VARAS 2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5"/>
    <s v="ANTONIO VARAS 3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6"/>
    <s v="ANTONIO VARAS 4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7"/>
    <s v="ANTONIO VARAS 5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015"/>
    <s v="CERRO COLORADO 1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16"/>
    <s v="CERRO COLORADO 2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57"/>
    <s v="CERRO NEGRO 1"/>
    <s v="Estanque Semienterrado"/>
    <x v="12"/>
    <s v="TELECONTROL"/>
    <s v="D83"/>
    <s v="GS"/>
    <n v="5"/>
    <n v="2"/>
    <s v="CTLP"/>
    <s v="R181"/>
    <s v="GRAN SANTIAGO"/>
    <x v="0"/>
    <m/>
    <n v="1"/>
    <s v="X"/>
    <n v="401"/>
    <n v="401"/>
  </r>
  <r>
    <s v="DIST"/>
    <n v="76207058"/>
    <s v="CERRO NEGRO 2"/>
    <s v="Estanque Semienterrado"/>
    <x v="12"/>
    <s v="TELECONTROL"/>
    <s v="D85"/>
    <s v="GS"/>
    <n v="5"/>
    <n v="2"/>
    <s v="CTLP"/>
    <s v="R181"/>
    <s v="GRAN SANTIAGO"/>
    <x v="0"/>
    <m/>
    <n v="1"/>
    <s v="X"/>
    <n v="401"/>
    <n v="401"/>
  </r>
  <r>
    <s v="DIST"/>
    <n v="76207076"/>
    <s v="DEPARTAMENTAL ALTO 1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76207073"/>
    <s v="DEPARTAMENTAL BAJO 1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074"/>
    <s v="DEPARTAMENTAL BAJO 2"/>
    <s v="Estanque Semienterrado"/>
    <x v="12"/>
    <s v="Telemedición"/>
    <s v="D23"/>
    <s v="GS"/>
    <n v="5"/>
    <n v="2"/>
    <s v="CTLP"/>
    <s v="R60"/>
    <s v="GRAN SANTIAGO"/>
    <x v="0"/>
    <m/>
    <n v="1"/>
    <s v="X"/>
    <n v="401"/>
    <n v="401"/>
  </r>
  <r>
    <s v="DIST"/>
    <n v="76207075"/>
    <s v="DEPARTAMENTAL BAJO 3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121"/>
    <s v="EL PERAL ALTO (PERAL 2)"/>
    <s v="Estanque Semienterrado"/>
    <x v="12"/>
    <s v="TELECONTROL"/>
    <s v="D83"/>
    <s v="GS"/>
    <n v="5"/>
    <n v="2"/>
    <s v="CTLP"/>
    <s v="serv_1614"/>
    <s v="GRAN SANTIAGO"/>
    <x v="0"/>
    <m/>
    <n v="1"/>
    <s v="X"/>
    <n v="401"/>
    <n v="401"/>
  </r>
  <r>
    <s v="DIST"/>
    <n v="76207117"/>
    <s v="EL PERAL BAJO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76103002"/>
    <s v="HUAMACHUCO"/>
    <s v="Estanque Semienterrado"/>
    <x v="12"/>
    <s v="TELECONTROL"/>
    <s v="D83"/>
    <s v="GS"/>
    <n v="5"/>
    <n v="2"/>
    <s v="CTLP"/>
    <s v="R20"/>
    <s v="GRAN SANTIAGO"/>
    <x v="0"/>
    <m/>
    <n v="1"/>
    <s v="X"/>
    <n v="401"/>
    <n v="401"/>
  </r>
  <r>
    <s v="DIST"/>
    <n v="76207113"/>
    <s v="HUECHURABA"/>
    <s v="Estanque Semienterrado"/>
    <x v="12"/>
    <s v="TELECONTROL"/>
    <s v="D84"/>
    <s v="GS"/>
    <n v="5"/>
    <n v="2"/>
    <s v="CTLP"/>
    <s v="R252-1"/>
    <s v="GRAN SANTIAGO"/>
    <x v="0"/>
    <m/>
    <n v="1"/>
    <s v="X"/>
    <n v="401"/>
    <n v="401"/>
  </r>
  <r>
    <s v="DIST"/>
    <n v="76207090"/>
    <s v="JOHN JACKSON 1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091"/>
    <s v="JOHN JACKSON 2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126"/>
    <s v="LA BALLENA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0"/>
    <s v="LA FAENA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n v="76103003"/>
    <s v="LA FLORIDA 1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4"/>
    <s v="LA FLORIDA 2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5"/>
    <s v="LA FLORIDA 3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6"/>
    <s v="LA FLORIDA 4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207112"/>
    <s v="LA MONTANA"/>
    <s v="Estanque Semienterrado"/>
    <x v="12"/>
    <s v="TELECONTROL"/>
    <s v="D84"/>
    <s v="GS"/>
    <n v="5"/>
    <n v="2"/>
    <s v="CTLP"/>
    <s v="R211"/>
    <s v="GRAN SANTIAGO"/>
    <x v="0"/>
    <m/>
    <n v="1"/>
    <s v="X"/>
    <n v="401"/>
    <n v="401"/>
  </r>
  <r>
    <s v="DIST"/>
    <n v="76207048"/>
    <s v="LA REINA 4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49"/>
    <s v="LA REINA 5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50"/>
    <s v="LA REINA 6"/>
    <s v="Estanque Semienterrado"/>
    <x v="12"/>
    <s v="TELECONTROL"/>
    <s v="D84"/>
    <s v="GS"/>
    <n v="5"/>
    <n v="2"/>
    <s v="CTLP"/>
    <s v="R71"/>
    <s v="GRAN SANTIAGO"/>
    <x v="0"/>
    <m/>
    <n v="1"/>
    <s v="X"/>
    <n v="401"/>
    <n v="401"/>
  </r>
  <r>
    <s v="DIST"/>
    <n v="76207092"/>
    <s v="LA REINA ALTA 1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76207089"/>
    <s v="LARRAIN"/>
    <s v="Estanque Semienterrado"/>
    <x v="12"/>
    <s v="TELECONTROL"/>
    <s v="D84"/>
    <s v="GS"/>
    <n v="5"/>
    <n v="2"/>
    <s v="CTLP"/>
    <s v="R501"/>
    <s v="GRAN SANTIAGO"/>
    <x v="0"/>
    <m/>
    <n v="1"/>
    <s v="X"/>
    <n v="401"/>
    <n v="401"/>
  </r>
  <r>
    <s v="DIST"/>
    <n v="76207133"/>
    <s v="LO BLANCO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76207043"/>
    <s v="LO BRAVO"/>
    <s v="Estanque Semienterrado"/>
    <x v="12"/>
    <s v="TELECONTROL"/>
    <s v="D83"/>
    <s v="GS"/>
    <n v="5"/>
    <n v="2"/>
    <s v="CTLP"/>
    <s v="R77"/>
    <s v="GRAN SANTIAGO"/>
    <x v="0"/>
    <m/>
    <n v="1"/>
    <s v="X"/>
    <n v="401"/>
    <n v="401"/>
  </r>
  <r>
    <s v="DIST"/>
    <n v="76207045"/>
    <s v="LO CANAS 1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6"/>
    <s v="LO CANAS 2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7"/>
    <s v="LO CANAS 3"/>
    <s v="Estanque Semienterrado"/>
    <x v="12"/>
    <s v="TELECONTROL"/>
    <s v="D83"/>
    <s v="GS"/>
    <n v="5"/>
    <n v="2"/>
    <s v="CTLP"/>
    <s v="R429-62"/>
    <s v="GRAN SANTIAGO"/>
    <x v="0"/>
    <m/>
    <n v="1"/>
    <s v="X"/>
    <n v="401"/>
    <n v="401"/>
  </r>
  <r>
    <s v="DIST"/>
    <n v="76207108"/>
    <s v="LO CONTADOR 1"/>
    <s v="Estanque Semienterrado"/>
    <x v="12"/>
    <s v="Telemedición"/>
    <s v="D24"/>
    <s v="GS"/>
    <n v="5"/>
    <n v="2"/>
    <s v="CTLP"/>
    <s v="R141"/>
    <s v="GRAN SANTIAGO"/>
    <x v="0"/>
    <m/>
    <n v="1"/>
    <s v="X"/>
    <n v="401"/>
    <n v="401"/>
  </r>
  <r>
    <s v="DIST"/>
    <n v="76207109"/>
    <s v="LO CONTADOR 2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001"/>
    <s v="LO GALLARDO"/>
    <s v="Estanque Semienterrado"/>
    <x v="12"/>
    <s v="Telemedición"/>
    <s v="D22"/>
    <s v="GS"/>
    <n v="5"/>
    <n v="2"/>
    <s v="CTLP"/>
    <s v="R155"/>
    <s v="GRAN SANTIAGO"/>
    <x v="0"/>
    <m/>
    <n v="1"/>
    <s v="X"/>
    <n v="401"/>
    <n v="401"/>
  </r>
  <r>
    <s v="DIST"/>
    <n v="76207086"/>
    <s v="LO HERMIDA 1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7"/>
    <s v="LO HERMIDA 2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8"/>
    <s v="LO HERMIDA 3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13"/>
    <s v="LO RUIZ"/>
    <s v="Estanque Semienterrado"/>
    <x v="12"/>
    <s v="TELECONTROL"/>
    <s v="D83"/>
    <s v="GS"/>
    <n v="5"/>
    <n v="2"/>
    <s v="CTLP"/>
    <s v="Serv_2431"/>
    <s v="GRAN SANTIAGO"/>
    <x v="0"/>
    <m/>
    <n v="1"/>
    <s v="X"/>
    <n v="401"/>
    <n v="401"/>
  </r>
  <r>
    <s v="DIST"/>
    <n v="76207110"/>
    <s v="PEDRO de VALDIVIA 1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111"/>
    <s v="PEDRO de VALDIVIA 2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078"/>
    <s v="PENALOLEN 1"/>
    <s v="Estanque Semienterrado"/>
    <x v="12"/>
    <s v="TELECONTROL"/>
    <s v="D82"/>
    <s v="GS"/>
    <n v="5"/>
    <n v="2"/>
    <s v="CTLP"/>
    <s v="R132"/>
    <s v="GRAN SANTIAGO"/>
    <x v="0"/>
    <m/>
    <n v="1"/>
    <s v="X"/>
    <n v="401"/>
    <n v="401"/>
  </r>
  <r>
    <s v="DIST"/>
    <n v="76207079"/>
    <s v="PENALOLEN 1A"/>
    <s v="Estanque Semienterrado"/>
    <x v="12"/>
    <s v="TELECONTROL"/>
    <s v="D83"/>
    <s v="GS"/>
    <n v="5"/>
    <n v="2"/>
    <s v="CTLP"/>
    <s v="R132"/>
    <s v="GRAN SANTIAGO"/>
    <x v="0"/>
    <m/>
    <n v="1"/>
    <s v="X"/>
    <n v="401"/>
    <n v="401"/>
  </r>
  <r>
    <s v="DIST"/>
    <n v="76207081"/>
    <s v="PENALOLEN 2-A"/>
    <s v="Estanque Semienterrado"/>
    <x v="12"/>
    <s v="TELECONTROL"/>
    <s v="D83"/>
    <s v="GS"/>
    <n v="5"/>
    <n v="2"/>
    <s v="CTLP"/>
    <s v="R128"/>
    <s v="GRAN SANTIAGO"/>
    <x v="0"/>
    <m/>
    <n v="1"/>
    <s v="X"/>
    <n v="401"/>
    <n v="401"/>
  </r>
  <r>
    <s v="DIST"/>
    <n v="76207082"/>
    <s v="PENALOLEN 3"/>
    <s v="Estanque Semienterrado"/>
    <x v="12"/>
    <s v="TELECONTROL"/>
    <s v="D82"/>
    <s v="GS"/>
    <n v="5"/>
    <n v="2"/>
    <s v="CTLP"/>
    <s v="R133"/>
    <s v="GRAN SANTIAGO"/>
    <x v="0"/>
    <m/>
    <n v="1"/>
    <s v="X"/>
    <n v="401"/>
    <n v="401"/>
  </r>
  <r>
    <s v="DIST"/>
    <n v="76207083"/>
    <s v="PENALOLEN 3A"/>
    <s v="Estanque Semienterrado"/>
    <x v="12"/>
    <s v="TELECONTROL"/>
    <s v="D83"/>
    <s v="GS"/>
    <n v="5"/>
    <n v="2"/>
    <s v="CTLP"/>
    <s v="R133"/>
    <s v="GRAN SANTIAGO"/>
    <x v="0"/>
    <m/>
    <n v="1"/>
    <s v="X"/>
    <n v="401"/>
    <n v="401"/>
  </r>
  <r>
    <s v="DIST"/>
    <n v="76207084"/>
    <s v="PENALOLEN 4"/>
    <s v="Estanque Semienterrado"/>
    <x v="12"/>
    <s v="TELECONTROL"/>
    <s v="D84"/>
    <s v="GS"/>
    <n v="5"/>
    <n v="2"/>
    <s v="CTLP"/>
    <s v="R129"/>
    <s v="GRAN SANTIAGO"/>
    <x v="0"/>
    <m/>
    <n v="1"/>
    <s v="X"/>
    <n v="401"/>
    <n v="401"/>
  </r>
  <r>
    <s v="DIST"/>
    <n v="76207065"/>
    <s v="PENON ALTO 1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64"/>
    <s v="PENON ALTO 2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59"/>
    <s v="PENON BAJO 1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0"/>
    <s v="PENON BAJO 2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1"/>
    <s v="PENON BAJO 3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2"/>
    <s v="PENON BAJO 4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3"/>
    <s v="PENON BAJO 5"/>
    <s v="Estanque Semienterrado"/>
    <x v="12"/>
    <s v="TELECONTROL"/>
    <s v="D85"/>
    <s v="GS"/>
    <n v="5"/>
    <n v="2"/>
    <s v="CTLP"/>
    <s v="R149"/>
    <s v="GRAN SANTIAGO"/>
    <x v="0"/>
    <m/>
    <n v="1"/>
    <s v="X"/>
    <n v="401"/>
    <n v="401"/>
  </r>
  <r>
    <s v="DIST"/>
    <n v="76207055"/>
    <s v="PERALILLO 1"/>
    <s v="Estanque Semienterrado"/>
    <x v="12"/>
    <s v="TELECONTROL"/>
    <s v="D83"/>
    <s v="GS"/>
    <n v="5"/>
    <n v="2"/>
    <s v="CTLP"/>
    <s v="R152"/>
    <s v="GRAN SANTIAGO"/>
    <x v="0"/>
    <m/>
    <n v="1"/>
    <s v="X"/>
    <n v="401"/>
    <n v="401"/>
  </r>
  <r>
    <s v="DIST"/>
    <n v="76207056"/>
    <s v="PERALILLO 2"/>
    <s v="Estanque Semienterrado"/>
    <x v="12"/>
    <s v="TELECONTROL"/>
    <s v="D84"/>
    <s v="GS"/>
    <n v="5"/>
    <n v="2"/>
    <s v="CTLP"/>
    <s v="R152"/>
    <s v="GRAN SANTIAGO"/>
    <x v="0"/>
    <m/>
    <n v="1"/>
    <s v="X"/>
    <n v="401"/>
    <n v="401"/>
  </r>
  <r>
    <s v="DIST"/>
    <n v="76207002"/>
    <s v="PINCOYA 1"/>
    <s v="Estanque Semienterrado"/>
    <x v="12"/>
    <s v="Telemedición"/>
    <s v="D22"/>
    <s v="GS"/>
    <n v="5"/>
    <n v="2"/>
    <s v="CTLP"/>
    <s v="R206"/>
    <s v="GRAN SANTIAGO"/>
    <x v="0"/>
    <m/>
    <n v="1"/>
    <s v="X"/>
    <n v="401"/>
    <n v="401"/>
  </r>
  <r>
    <s v="DIST"/>
    <n v="76207003"/>
    <s v="PINCOYA 2"/>
    <s v="Estanque Semienterrado"/>
    <x v="12"/>
    <s v="TELECONTROL"/>
    <s v="D83"/>
    <s v="GS"/>
    <n v="5"/>
    <n v="2"/>
    <s v="CTLP"/>
    <s v="R45"/>
    <s v="GRAN SANTIAGO"/>
    <x v="0"/>
    <m/>
    <n v="1"/>
    <s v="X"/>
    <n v="401"/>
    <n v="401"/>
  </r>
  <r>
    <s v="DIST"/>
    <n v="76207011"/>
    <s v="QUILICURA 1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012"/>
    <s v="QUILICURA 2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116"/>
    <s v="QUILIN"/>
    <s v="Estanque Semienterrado"/>
    <x v="12"/>
    <s v="Telemedición"/>
    <s v="D22"/>
    <s v="GS"/>
    <n v="5"/>
    <n v="2"/>
    <s v="CTLP"/>
    <s v="R1054"/>
    <s v="GRAN SANTIAGO"/>
    <x v="0"/>
    <m/>
    <n v="1"/>
    <s v="X"/>
    <n v="401"/>
    <n v="401"/>
  </r>
  <r>
    <s v="DIST"/>
    <n v="76207115"/>
    <s v="QUILIN 3"/>
    <s v="Estanque Semienterrado"/>
    <x v="12"/>
    <s v="Telemedición"/>
    <s v="D21"/>
    <s v="GS"/>
    <n v="5"/>
    <n v="2"/>
    <s v="CTLP"/>
    <s v="R59"/>
    <s v="GRAN SANTIAGO"/>
    <x v="0"/>
    <m/>
    <n v="1"/>
    <s v="X"/>
    <n v="401"/>
    <n v="401"/>
  </r>
  <r>
    <s v="DIST"/>
    <n v="76207131"/>
    <s v="Quilin 4"/>
    <s v="Estanque Semienterrado"/>
    <x v="12"/>
    <s v="TELECONTROL"/>
    <s v="D83"/>
    <s v="GS"/>
    <n v="5"/>
    <n v="2"/>
    <s v="CTLP"/>
    <s v="Serv_2432"/>
    <s v="GRAN SANTIAGO"/>
    <x v="0"/>
    <m/>
    <n v="1"/>
    <s v="X"/>
    <n v="401"/>
    <n v="401"/>
  </r>
  <r>
    <s v="DIST"/>
    <n v="76207014"/>
    <s v="RENCA"/>
    <s v="Estanque Semienterrado"/>
    <x v="12"/>
    <s v="TELECONTROL"/>
    <s v="D83"/>
    <s v="GS"/>
    <n v="5"/>
    <n v="2"/>
    <s v="CTLP"/>
    <s v="R1072"/>
    <s v="GRAN SANTIAGO"/>
    <x v="0"/>
    <m/>
    <n v="1"/>
    <s v="X"/>
    <n v="401"/>
    <n v="401"/>
  </r>
  <r>
    <s v="DIST"/>
    <n v="76103001"/>
    <s v="SAN LUIS"/>
    <s v="Estanque Semienterrado"/>
    <x v="12"/>
    <s v="TELECONTROL"/>
    <s v="D83"/>
    <s v="GS"/>
    <n v="5"/>
    <n v="2"/>
    <s v="CTLP"/>
    <s v="R167"/>
    <s v="GRAN SANTIAGO"/>
    <x v="0"/>
    <m/>
    <n v="1"/>
    <s v="X"/>
    <n v="401"/>
    <n v="401"/>
  </r>
  <r>
    <s v="DIST"/>
    <n v="76207077"/>
    <s v="SANTA SOFIA DE MACUL"/>
    <s v="Estanque Semienterrado"/>
    <x v="12"/>
    <s v="Telemedición"/>
    <s v="D21"/>
    <s v="GS"/>
    <n v="5"/>
    <n v="2"/>
    <s v="CTLP"/>
    <s v="R257"/>
    <s v="GRAN SANTIAGO"/>
    <x v="0"/>
    <m/>
    <n v="1"/>
    <s v="X"/>
    <n v="401"/>
    <n v="401"/>
  </r>
  <r>
    <s v="DIST"/>
    <n v="76207132"/>
    <s v="Santa Sofia DE MACUL (2)"/>
    <s v="Estanque Semienterrado"/>
    <x v="12"/>
    <s v="TELECONTROL"/>
    <s v="D82"/>
    <s v="GS"/>
    <n v="5"/>
    <n v="2"/>
    <s v="CTLP"/>
    <s v="R257-2"/>
    <s v="GRAN SANTIAGO"/>
    <x v="0"/>
    <m/>
    <n v="1"/>
    <s v="X"/>
    <n v="401"/>
    <n v="401"/>
  </r>
  <r>
    <s v="DIST"/>
    <n v="76207004"/>
    <s v="SANTA VICTORIA"/>
    <s v="Estanque Semienterrado"/>
    <x v="12"/>
    <s v="Telemedición"/>
    <s v="D22"/>
    <s v="GS"/>
    <n v="5"/>
    <n v="2"/>
    <s v="CTLP"/>
    <s v="R206_1"/>
    <s v="GRAN SANTIAGO"/>
    <x v="0"/>
    <m/>
    <n v="1"/>
    <s v="X"/>
    <n v="401"/>
    <n v="401"/>
  </r>
  <r>
    <s v="DIST"/>
    <n v="76207053"/>
    <s v="TALINAY 2"/>
    <s v="Estanque Semienterrado"/>
    <x v="12"/>
    <s v="TELECONTROL"/>
    <s v="D82"/>
    <s v="GS"/>
    <n v="5"/>
    <n v="2"/>
    <s v="CTLP"/>
    <s v="R1057"/>
    <s v="GRAN SANTIAGO"/>
    <x v="0"/>
    <m/>
    <n v="1"/>
    <s v="X"/>
    <n v="401"/>
    <n v="401"/>
  </r>
  <r>
    <s v="DIST"/>
    <n v="76207095"/>
    <s v="TERMINALES 1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6"/>
    <s v="TERMINALES 2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7"/>
    <s v="TERMINALES 3"/>
    <s v="Estanque Semienterrado"/>
    <x v="12"/>
    <s v="TELECONTROL"/>
    <s v="D85"/>
    <s v="GS"/>
    <n v="5"/>
    <n v="2"/>
    <s v="CTLP"/>
    <s v="Serv_2421"/>
    <s v="GRAN SANTIAGO"/>
    <x v="0"/>
    <m/>
    <n v="1"/>
    <s v="X"/>
    <n v="401"/>
    <n v="401"/>
  </r>
  <r>
    <s v="DIST"/>
    <n v="76207098"/>
    <s v="TERMINALES 4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99"/>
    <s v="TERMINALES 5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100"/>
    <s v="TERMINALES 6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54"/>
    <s v="TOCORNAL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7071"/>
    <s v="TRINIDAD ALTO 1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72"/>
    <s v="TRINIDAD ALTO 2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66"/>
    <s v="TRINIDAD BAJO 1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7"/>
    <s v="TRINIDAD BAJO 2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8"/>
    <s v="TRINIDAD BAJO 3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9"/>
    <s v="TRINIDAD BAJO 4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70"/>
    <s v="TRINIDAD BAJO 5"/>
    <s v="Estanque Semienterrado"/>
    <x v="12"/>
    <s v="TELECONTROL"/>
    <s v="D85"/>
    <s v="GS"/>
    <n v="5"/>
    <n v="2"/>
    <s v="CTLP"/>
    <s v="R256"/>
    <s v="GRAN SANTIAGO"/>
    <x v="0"/>
    <m/>
    <n v="1"/>
    <s v="X"/>
    <n v="401"/>
    <n v="401"/>
  </r>
  <r>
    <s v="DIST"/>
    <n v="76203140"/>
    <s v="VIZCACHAS 1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7"/>
    <s v="LA BALLENA 1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8"/>
    <s v="PEÑON ALTO 3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147"/>
    <s v="TOCORNAL 4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3142"/>
    <s v="VIZCACHAS 3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4"/>
    <s v="EL DEPARTAMENTO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3141"/>
    <s v="VIZCACHAS 2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5"/>
    <s v="VIZCACHAS 6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46"/>
    <s v="TOCORNAL 3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7136"/>
    <s v="LA BALLENA 2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9"/>
    <s v="TOCORNAL 2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3143"/>
    <s v="VIZCACHAS 4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4"/>
    <s v="VIZCACHAS 5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5207150"/>
    <s v="LO BLANCO 2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5207154"/>
    <s v="PEÑALOLEN MEDIO 2"/>
    <s v="Estanque Semienterrado"/>
    <x v="12"/>
    <s v="TELECONTROL"/>
    <s v="D85"/>
    <s v="GS"/>
    <n v="5"/>
    <n v="2"/>
    <s v="CTLP"/>
    <s v="R128"/>
    <s v="GRAN SANTIAGO"/>
    <x v="0"/>
    <m/>
    <n v="1"/>
    <s v="X"/>
    <n v="401"/>
    <n v="401"/>
  </r>
  <r>
    <s v="DIST"/>
    <n v="5207153"/>
    <s v="LA REINA ALTA 2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5207149"/>
    <s v="EL PERAL BAJO 2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5207151"/>
    <s v="DEPARTAMENTAL ALTO 2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5207148"/>
    <s v="TRINIDAD ALTO 3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5207152"/>
    <s v="LA FAENA 2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s v="Z12101"/>
    <s v="LO CONTADOR 3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s v="Z12102"/>
    <s v="LO ESPEJO"/>
    <s v="Estanque Semienterrado"/>
    <x v="12"/>
    <s v="TELECONTROL"/>
    <s v="D83"/>
    <s v="GS"/>
    <n v="5"/>
    <n v="2"/>
    <s v="CTLP"/>
    <s v="R114"/>
    <s v="GRAN SANTIAGO"/>
    <x v="0"/>
    <m/>
    <n v="1"/>
    <s v="X"/>
    <n v="401"/>
    <n v="401"/>
  </r>
  <r>
    <s v="DIST"/>
    <s v="Z12103"/>
    <s v="SANTA OLGA"/>
    <s v="Estanque Semienterrado"/>
    <x v="12"/>
    <s v="TELECONTROL"/>
    <s v="D84"/>
    <s v="GS"/>
    <n v="5"/>
    <n v="2"/>
    <s v="CTLP"/>
    <s v="R109"/>
    <s v="GRAN SANTIAGO"/>
    <x v="0"/>
    <m/>
    <n v="1"/>
    <s v="X"/>
    <n v="401"/>
    <n v="401"/>
  </r>
  <r>
    <s v="DIST"/>
    <s v="Z12104"/>
    <s v="LO VALLEDOR"/>
    <s v="Estanque Semienterrado"/>
    <x v="12"/>
    <s v="TELECONTROL"/>
    <s v="D83"/>
    <s v="GS"/>
    <n v="5"/>
    <n v="2"/>
    <s v="CTLP"/>
    <s v="R115"/>
    <s v="GRAN SANTIAGO"/>
    <x v="0"/>
    <m/>
    <n v="1"/>
    <s v="X"/>
    <n v="401"/>
    <n v="401"/>
  </r>
  <r>
    <s v="DIST"/>
    <s v="Z12105"/>
    <s v="LA LAGUNA"/>
    <s v="Estanque Semienterrado"/>
    <x v="12"/>
    <s v="TELECONTROL"/>
    <s v="D83"/>
    <s v="GS"/>
    <n v="5"/>
    <n v="2"/>
    <s v="CTLP"/>
    <s v="R79"/>
    <s v="GRAN SANTIAGO"/>
    <x v="0"/>
    <m/>
    <n v="1"/>
    <s v="X"/>
    <n v="401"/>
    <n v="401"/>
  </r>
  <r>
    <s v="DIST"/>
    <s v="Z12117"/>
    <s v="ANTONIO VARAS 6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s v="Z12118"/>
    <s v="LO CONTADOR 4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135"/>
    <s v="LO GALLARDO 2"/>
    <s v="Estanque Semienterrado"/>
    <x v="12"/>
    <s v="TELECONTROL"/>
    <s v="D83"/>
    <s v="GS"/>
    <n v="5"/>
    <n v="2"/>
    <s v="CTLP"/>
    <s v="R155"/>
    <s v="GRAN SANTIAGO"/>
    <x v="0"/>
    <m/>
    <n v="1"/>
    <s v="X"/>
    <n v="401"/>
    <n v="401"/>
  </r>
  <r>
    <s v="DIST"/>
    <s v="Z12119"/>
    <s v="VIZCACHAS 7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s v="ZMED10100201"/>
    <s v="Medidores D= 13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6594"/>
    <m/>
    <m/>
    <m/>
  </r>
  <r>
    <s v="DIST"/>
    <s v="ZMED10100202"/>
    <s v="Medidores D= 1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6168"/>
    <m/>
    <m/>
    <m/>
  </r>
  <r>
    <s v="DIST"/>
    <s v="ZMED10100203"/>
    <s v="Medidores D= 19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139"/>
    <m/>
    <m/>
    <m/>
  </r>
  <r>
    <s v="DIST"/>
    <s v="ZMED10100204"/>
    <s v="Medidores D= 2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3458"/>
    <m/>
    <m/>
    <m/>
  </r>
  <r>
    <s v="DIST"/>
    <s v="ZMED10100205"/>
    <s v="Medidores D= 2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201"/>
    <m/>
    <m/>
    <m/>
  </r>
  <r>
    <s v="DIST"/>
    <s v="ZMED10100206"/>
    <s v="Medidores D= 38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59"/>
    <m/>
    <m/>
    <m/>
  </r>
  <r>
    <s v="DIST"/>
    <s v="ZMED10100207"/>
    <s v="Medidores D= 4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47"/>
    <m/>
    <m/>
    <m/>
  </r>
  <r>
    <s v="DIST"/>
    <s v="ZMED10100208"/>
    <s v="Medidores D= 5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54"/>
    <m/>
    <m/>
    <m/>
  </r>
  <r>
    <s v="DIST"/>
    <s v="ZMED10100209"/>
    <s v="Medidores D= 8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4"/>
    <m/>
    <m/>
    <m/>
  </r>
  <r>
    <s v="DIST"/>
    <s v="ZMED10100210"/>
    <s v="Medidores D= 10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"/>
    <m/>
    <m/>
    <m/>
  </r>
  <r>
    <s v="DIST"/>
    <s v="ZMED10100211"/>
    <s v="Medidores D= 13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2343"/>
    <m/>
    <m/>
    <m/>
  </r>
  <r>
    <s v="DIST"/>
    <s v="ZMED10100212"/>
    <s v="Medidores D= 19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69"/>
    <m/>
    <m/>
    <m/>
  </r>
  <r>
    <s v="DIST"/>
    <s v="ZMED10100213"/>
    <s v="Medidores D= 20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0"/>
    <m/>
    <m/>
    <m/>
  </r>
  <r>
    <s v="DIST"/>
    <s v="ZMED10100214"/>
    <s v="Medidores D= 25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72"/>
    <m/>
    <m/>
    <m/>
  </r>
  <r>
    <s v="DIST"/>
    <s v="ZMED10100215"/>
    <s v="Medidores D= 38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32"/>
    <m/>
    <m/>
    <m/>
  </r>
  <r>
    <s v="DIST"/>
    <s v="ZMED10100216"/>
    <s v="Medidores D= 50 CALERA DE TANGO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217"/>
    <s v="Medidores D= 13 CURACAVI"/>
    <s v="Medidores AP"/>
    <x v="13"/>
    <n v="0"/>
    <s v="D27"/>
    <s v="LOC"/>
    <n v="2"/>
    <n v="2"/>
    <s v="CTLP"/>
    <n v="0"/>
    <s v="CURACAVI"/>
    <x v="0"/>
    <m/>
    <n v="4237"/>
    <m/>
    <m/>
    <m/>
  </r>
  <r>
    <s v="DIST"/>
    <s v="ZMED10100218"/>
    <s v="Medidores D= 15 CURACAVI"/>
    <s v="Medidores AP"/>
    <x v="13"/>
    <n v="0"/>
    <s v="D27"/>
    <s v="LOC"/>
    <n v="2"/>
    <n v="2"/>
    <s v="CTLP"/>
    <n v="0"/>
    <s v="CURACAVI"/>
    <x v="0"/>
    <m/>
    <n v="564"/>
    <m/>
    <m/>
    <m/>
  </r>
  <r>
    <s v="DIST"/>
    <s v="ZMED10100219"/>
    <s v="Medidores D= 19 CURACAVI"/>
    <s v="Medidores AP"/>
    <x v="13"/>
    <n v="0"/>
    <s v="D27"/>
    <s v="LOC"/>
    <n v="2"/>
    <n v="2"/>
    <s v="CTLP"/>
    <n v="0"/>
    <s v="CURACAVI"/>
    <x v="0"/>
    <m/>
    <n v="209"/>
    <m/>
    <m/>
    <m/>
  </r>
  <r>
    <s v="DIST"/>
    <s v="ZMED10100220"/>
    <s v="Medidores D= 20 CURACAVI"/>
    <s v="Medidores AP"/>
    <x v="13"/>
    <n v="0"/>
    <s v="D27"/>
    <s v="LOC"/>
    <n v="2"/>
    <n v="2"/>
    <s v="CTLP"/>
    <n v="0"/>
    <s v="CURACAVI"/>
    <x v="0"/>
    <m/>
    <n v="110"/>
    <m/>
    <m/>
    <m/>
  </r>
  <r>
    <s v="DIST"/>
    <s v="ZMED10100221"/>
    <s v="Medidores D= 25 CURACAVI"/>
    <s v="Medidores AP"/>
    <x v="13"/>
    <n v="0"/>
    <s v="D27"/>
    <s v="LOC"/>
    <n v="2"/>
    <n v="2"/>
    <s v="CTLP"/>
    <n v="0"/>
    <s v="CURACAVI"/>
    <x v="0"/>
    <m/>
    <n v="45"/>
    <m/>
    <m/>
    <m/>
  </r>
  <r>
    <s v="DIST"/>
    <s v="ZMED10100222"/>
    <s v="Medidores D= 38 CURACAVI"/>
    <s v="Medidores AP"/>
    <x v="13"/>
    <n v="0"/>
    <s v="D27"/>
    <s v="LOC"/>
    <n v="2"/>
    <n v="2"/>
    <s v="CTLP"/>
    <n v="0"/>
    <s v="CURACAVI"/>
    <x v="0"/>
    <m/>
    <n v="15"/>
    <m/>
    <m/>
    <m/>
  </r>
  <r>
    <s v="DIST"/>
    <s v="ZMED10100223"/>
    <s v="Medidores D= 50 CURACAVI"/>
    <s v="Medidores AP"/>
    <x v="13"/>
    <n v="0"/>
    <s v="D28"/>
    <s v="LOC"/>
    <n v="2"/>
    <n v="2"/>
    <s v="CTLP"/>
    <n v="0"/>
    <s v="CURACAVI"/>
    <x v="0"/>
    <m/>
    <n v="10"/>
    <m/>
    <m/>
    <m/>
  </r>
  <r>
    <s v="DIST"/>
    <s v="ZMED10100224"/>
    <s v="Medidores D= 13 EL MONTE - EL PAICO"/>
    <s v="Medidores AP"/>
    <x v="13"/>
    <n v="0"/>
    <s v="D27"/>
    <s v="LOC"/>
    <n v="4"/>
    <n v="2"/>
    <s v="CTLP"/>
    <n v="0"/>
    <s v="EL MONTE - EL PAICO"/>
    <x v="0"/>
    <m/>
    <n v="5409"/>
    <m/>
    <m/>
    <m/>
  </r>
  <r>
    <s v="DIST"/>
    <s v="ZMED10100225"/>
    <s v="Medidores D= 15 EL MONTE - EL PAICO"/>
    <s v="Medidores AP"/>
    <x v="13"/>
    <n v="0"/>
    <s v="D27"/>
    <s v="LOC"/>
    <n v="4"/>
    <n v="2"/>
    <s v="CTLP"/>
    <n v="0"/>
    <s v="EL MONTE - EL PAICO"/>
    <x v="0"/>
    <m/>
    <n v="385"/>
    <m/>
    <m/>
    <m/>
  </r>
  <r>
    <s v="DIST"/>
    <s v="ZMED10100226"/>
    <s v="Medidores D= 19 EL MONTE - EL PAICO"/>
    <s v="Medidores AP"/>
    <x v="13"/>
    <n v="0"/>
    <s v="D27"/>
    <s v="LOC"/>
    <n v="4"/>
    <n v="2"/>
    <s v="CTLP"/>
    <n v="0"/>
    <s v="EL MONTE - EL PAICO"/>
    <x v="0"/>
    <m/>
    <n v="618"/>
    <m/>
    <m/>
    <m/>
  </r>
  <r>
    <s v="DIST"/>
    <s v="ZMED10100227"/>
    <s v="Medidores D= 20 EL MONTE - EL PAICO"/>
    <s v="Medidores AP"/>
    <x v="13"/>
    <n v="0"/>
    <s v="D27"/>
    <s v="LOC"/>
    <n v="4"/>
    <n v="2"/>
    <s v="CTLP"/>
    <n v="0"/>
    <s v="EL MONTE - EL PAICO"/>
    <x v="0"/>
    <m/>
    <n v="104"/>
    <m/>
    <m/>
    <m/>
  </r>
  <r>
    <s v="DIST"/>
    <s v="ZMED10100228"/>
    <s v="Medidores D= 25 EL MONTE - EL PAICO"/>
    <s v="Medidores AP"/>
    <x v="13"/>
    <n v="0"/>
    <s v="D27"/>
    <s v="LOC"/>
    <n v="4"/>
    <n v="2"/>
    <s v="CTLP"/>
    <n v="0"/>
    <s v="EL MONTE - EL PAICO"/>
    <x v="0"/>
    <m/>
    <n v="572"/>
    <m/>
    <m/>
    <m/>
  </r>
  <r>
    <s v="DIST"/>
    <s v="ZMED10100229"/>
    <s v="Medidores D= 32 EL MONTE - EL PAICO"/>
    <s v="Medidores AP"/>
    <x v="13"/>
    <n v="0"/>
    <s v="D27"/>
    <s v="LOC"/>
    <n v="4"/>
    <n v="2"/>
    <s v="CTLP"/>
    <n v="0"/>
    <s v="EL MONTE - EL PAICO"/>
    <x v="0"/>
    <m/>
    <n v="148"/>
    <m/>
    <m/>
    <m/>
  </r>
  <r>
    <s v="DIST"/>
    <s v="ZMED10100230"/>
    <s v="Medidores D= 38 EL MONTE - EL PAICO"/>
    <s v="Medidores AP"/>
    <x v="13"/>
    <n v="0"/>
    <s v="D27"/>
    <s v="LOC"/>
    <n v="4"/>
    <n v="2"/>
    <s v="CTLP"/>
    <n v="0"/>
    <s v="EL MONTE - EL PAICO"/>
    <x v="0"/>
    <m/>
    <n v="27"/>
    <m/>
    <m/>
    <m/>
  </r>
  <r>
    <s v="DIST"/>
    <s v="ZMED10100231"/>
    <s v="Medidores D= 40 EL MONTE - EL PAICO"/>
    <s v="Medidores AP"/>
    <x v="13"/>
    <n v="0"/>
    <s v="D27"/>
    <s v="LOC"/>
    <n v="4"/>
    <n v="2"/>
    <s v="CTLP"/>
    <n v="0"/>
    <s v="EL MONTE - EL PAICO"/>
    <x v="0"/>
    <m/>
    <n v="5"/>
    <m/>
    <m/>
    <m/>
  </r>
  <r>
    <s v="DIST"/>
    <s v="ZMED10100232"/>
    <s v="Medidores D= 50 EL MONTE - EL PAICO"/>
    <s v="Medidores AP"/>
    <x v="13"/>
    <n v="0"/>
    <s v="D28"/>
    <s v="LOC"/>
    <n v="4"/>
    <n v="2"/>
    <s v="CTLP"/>
    <n v="0"/>
    <s v="EL MONTE - EL PAICO"/>
    <x v="0"/>
    <m/>
    <n v="6"/>
    <m/>
    <m/>
    <m/>
  </r>
  <r>
    <s v="DIST"/>
    <s v="ZMED10100233"/>
    <s v="Medidores D= 8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4"/>
    <s v="Medidores D= 10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5"/>
    <s v="Medidores D= 13 GRAN SANTIAGO"/>
    <s v="Medidores AP"/>
    <x v="13"/>
    <n v="0"/>
    <s v="D27"/>
    <s v="GS"/>
    <n v="5"/>
    <n v="2"/>
    <s v="CTLP"/>
    <n v="0"/>
    <s v="GRAN SANTIAGO"/>
    <x v="0"/>
    <m/>
    <n v="1032389"/>
    <m/>
    <m/>
    <m/>
  </r>
  <r>
    <s v="DIST"/>
    <s v="ZMED10100236"/>
    <s v="Medidores D= 15 GRAN SANTIAGO"/>
    <s v="Medidores AP"/>
    <x v="13"/>
    <n v="0"/>
    <s v="D27"/>
    <s v="GS"/>
    <n v="5"/>
    <n v="2"/>
    <s v="CTLP"/>
    <n v="0"/>
    <s v="GRAN SANTIAGO"/>
    <x v="0"/>
    <m/>
    <n v="16936"/>
    <m/>
    <m/>
    <m/>
  </r>
  <r>
    <s v="DIST"/>
    <s v="ZMED10100237"/>
    <s v="Medidores D= 19 GRAN SANTIAGO"/>
    <s v="Medidores AP"/>
    <x v="13"/>
    <n v="0"/>
    <s v="D27"/>
    <s v="GS"/>
    <n v="5"/>
    <n v="2"/>
    <s v="CTLP"/>
    <n v="0"/>
    <s v="GRAN SANTIAGO"/>
    <x v="0"/>
    <m/>
    <n v="222671"/>
    <m/>
    <m/>
    <m/>
  </r>
  <r>
    <s v="DIST"/>
    <s v="ZMED10100238"/>
    <s v="Medidores D= 20 GRAN SANTIAGO"/>
    <s v="Medidores AP"/>
    <x v="13"/>
    <n v="0"/>
    <s v="D27"/>
    <s v="GS"/>
    <n v="5"/>
    <n v="2"/>
    <s v="CTLP"/>
    <n v="0"/>
    <s v="GRAN SANTIAGO"/>
    <x v="0"/>
    <m/>
    <n v="13018"/>
    <m/>
    <m/>
    <m/>
  </r>
  <r>
    <s v="DIST"/>
    <s v="ZMED10100239"/>
    <s v="Medidores D= 25 GRAN SANTIAGO"/>
    <s v="Medidores AP"/>
    <x v="13"/>
    <n v="0"/>
    <s v="D27"/>
    <s v="GS"/>
    <n v="5"/>
    <n v="2"/>
    <s v="CTLP"/>
    <n v="0"/>
    <s v="GRAN SANTIAGO"/>
    <x v="0"/>
    <m/>
    <n v="42713"/>
    <m/>
    <m/>
    <m/>
  </r>
  <r>
    <s v="DIST"/>
    <s v="ZMED10100240"/>
    <s v="Medidores D= 32 GRAN SANTIAGO"/>
    <s v="Medidores AP"/>
    <x v="13"/>
    <n v="0"/>
    <s v="D27"/>
    <s v="GS"/>
    <n v="5"/>
    <n v="2"/>
    <s v="CTLP"/>
    <n v="0"/>
    <s v="GRAN SANTIAGO"/>
    <x v="0"/>
    <m/>
    <n v="60"/>
    <m/>
    <m/>
    <m/>
  </r>
  <r>
    <s v="DIST"/>
    <s v="ZMED10100241"/>
    <s v="Medidores D= 38 GRAN SANTIAGO"/>
    <s v="Medidores AP"/>
    <x v="13"/>
    <n v="0"/>
    <s v="D27"/>
    <s v="GS"/>
    <n v="5"/>
    <n v="2"/>
    <s v="CTLP"/>
    <n v="0"/>
    <s v="GRAN SANTIAGO"/>
    <x v="0"/>
    <m/>
    <n v="9664"/>
    <m/>
    <m/>
    <m/>
  </r>
  <r>
    <s v="DIST"/>
    <s v="ZMED10100242"/>
    <s v="Medidores D= 40 GRAN SANTIAGO"/>
    <s v="Medidores AP"/>
    <x v="13"/>
    <n v="0"/>
    <s v="D27"/>
    <s v="GS"/>
    <n v="5"/>
    <n v="2"/>
    <s v="CTLP"/>
    <n v="0"/>
    <s v="GRAN SANTIAGO"/>
    <x v="0"/>
    <m/>
    <n v="73"/>
    <m/>
    <m/>
    <m/>
  </r>
  <r>
    <s v="DIST"/>
    <s v="ZMED10100243"/>
    <s v="Medidores D= 50 GRAN SANTIAGO"/>
    <s v="Medidores AP"/>
    <x v="13"/>
    <n v="0"/>
    <s v="D28"/>
    <s v="GS"/>
    <n v="5"/>
    <n v="2"/>
    <s v="CTLP"/>
    <n v="0"/>
    <s v="GRAN SANTIAGO"/>
    <x v="0"/>
    <m/>
    <n v="5347"/>
    <m/>
    <m/>
    <m/>
  </r>
  <r>
    <s v="DIST"/>
    <s v="ZMED10100244"/>
    <s v="Medidores D= 75 GRAN SANTIAGO"/>
    <s v="Medidores AP"/>
    <x v="13"/>
    <n v="0"/>
    <s v="D28"/>
    <s v="GS"/>
    <n v="5"/>
    <n v="2"/>
    <s v="CTLP"/>
    <n v="0"/>
    <s v="GRAN SANTIAGO"/>
    <x v="0"/>
    <m/>
    <n v="6"/>
    <m/>
    <m/>
    <m/>
  </r>
  <r>
    <s v="DIST"/>
    <s v="ZMED10100245"/>
    <s v="Medidores D= 80 GRAN SANTIAGO"/>
    <s v="Medidores AP"/>
    <x v="13"/>
    <n v="0"/>
    <s v="D28"/>
    <s v="GS"/>
    <n v="5"/>
    <n v="2"/>
    <s v="CTLP"/>
    <n v="0"/>
    <s v="GRAN SANTIAGO"/>
    <x v="0"/>
    <m/>
    <n v="868"/>
    <m/>
    <m/>
    <m/>
  </r>
  <r>
    <s v="DIST"/>
    <s v="ZMED10100246"/>
    <s v="Medidores D= 100 GRAN SANTIAGO"/>
    <s v="Medidores AP"/>
    <x v="13"/>
    <n v="0"/>
    <s v="D28"/>
    <s v="GS"/>
    <n v="5"/>
    <n v="2"/>
    <s v="CTLP"/>
    <n v="0"/>
    <s v="GRAN SANTIAGO"/>
    <x v="0"/>
    <m/>
    <n v="275"/>
    <m/>
    <m/>
    <m/>
  </r>
  <r>
    <s v="DIST"/>
    <s v="ZMED10100247"/>
    <s v="Medidores D= 150 GRAN SANTIAGO"/>
    <s v="Medidores AP"/>
    <x v="13"/>
    <n v="0"/>
    <s v="D29"/>
    <s v="GS"/>
    <n v="5"/>
    <n v="2"/>
    <s v="CTLP"/>
    <n v="0"/>
    <s v="GRAN SANTIAGO"/>
    <x v="0"/>
    <m/>
    <n v="82"/>
    <m/>
    <m/>
    <m/>
  </r>
  <r>
    <s v="DIST"/>
    <s v="ZMED10100248"/>
    <s v="Medidores D= 200 GRAN SANTIAGO"/>
    <s v="Medidores AP"/>
    <x v="13"/>
    <n v="0"/>
    <s v="D29"/>
    <s v="GS"/>
    <n v="5"/>
    <n v="2"/>
    <s v="CTLP"/>
    <n v="0"/>
    <s v="GRAN SANTIAGO"/>
    <x v="0"/>
    <m/>
    <n v="6"/>
    <m/>
    <m/>
    <m/>
  </r>
  <r>
    <s v="DIST"/>
    <s v="ZMED10100249"/>
    <s v="Medidores D= 25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0"/>
    <s v="Medidores D= 40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1"/>
    <s v="Medidores D= 13 ISLA DE MAIPO"/>
    <s v="Medidores AP"/>
    <x v="13"/>
    <n v="0"/>
    <s v="D27"/>
    <s v="LOC"/>
    <n v="6"/>
    <n v="2"/>
    <s v="CTLP"/>
    <n v="0"/>
    <s v="ISLA DE MAIPO"/>
    <x v="0"/>
    <m/>
    <n v="2547"/>
    <m/>
    <m/>
    <m/>
  </r>
  <r>
    <s v="DIST"/>
    <s v="ZMED10100252"/>
    <s v="Medidores D= 19 ISLA DE MAIPO"/>
    <s v="Medidores AP"/>
    <x v="13"/>
    <n v="0"/>
    <s v="D27"/>
    <s v="LOC"/>
    <n v="6"/>
    <n v="2"/>
    <s v="CTLP"/>
    <n v="0"/>
    <s v="ISLA DE MAIPO"/>
    <x v="0"/>
    <m/>
    <n v="254"/>
    <m/>
    <m/>
    <m/>
  </r>
  <r>
    <s v="DIST"/>
    <s v="ZMED10100253"/>
    <s v="Medidores D= 25 ISLA DE MAIPO"/>
    <s v="Medidores AP"/>
    <x v="13"/>
    <n v="0"/>
    <s v="D27"/>
    <s v="LOC"/>
    <n v="6"/>
    <n v="2"/>
    <s v="CTLP"/>
    <n v="0"/>
    <s v="ISLA DE MAIPO"/>
    <x v="0"/>
    <m/>
    <n v="103"/>
    <m/>
    <m/>
    <m/>
  </r>
  <r>
    <s v="DIST"/>
    <s v="ZMED10100254"/>
    <s v="Medidores D= 38 ISLA DE MAIPO"/>
    <s v="Medidores AP"/>
    <x v="13"/>
    <n v="0"/>
    <s v="D27"/>
    <s v="LOC"/>
    <n v="6"/>
    <n v="2"/>
    <s v="CTLP"/>
    <n v="0"/>
    <s v="ISLA DE MAIPO"/>
    <x v="0"/>
    <m/>
    <n v="8"/>
    <m/>
    <m/>
    <m/>
  </r>
  <r>
    <s v="DIST"/>
    <s v="ZMED10100255"/>
    <s v="Medidores D= 50 ISLA DE MAIPO"/>
    <s v="Medidores AP"/>
    <x v="13"/>
    <n v="0"/>
    <s v="D28"/>
    <s v="LOC"/>
    <n v="6"/>
    <n v="2"/>
    <s v="CTLP"/>
    <n v="0"/>
    <s v="ISLA DE MAIPO"/>
    <x v="0"/>
    <m/>
    <n v="6"/>
    <m/>
    <m/>
    <m/>
  </r>
  <r>
    <s v="DIST"/>
    <s v="ZMED10100256"/>
    <s v="Medidores D= 100 ISLA DE MAIPO"/>
    <s v="Medidores AP"/>
    <x v="13"/>
    <n v="0"/>
    <s v="D28"/>
    <s v="LOC"/>
    <n v="6"/>
    <n v="2"/>
    <s v="CTLP"/>
    <n v="0"/>
    <s v="ISLA DE MAIPO"/>
    <x v="0"/>
    <m/>
    <n v="1"/>
    <m/>
    <m/>
    <m/>
  </r>
  <r>
    <s v="DIST"/>
    <s v="ZMED10100257"/>
    <s v="Medidores D= 13 LAS VERTIENTES - EL CANELO - LA OBRA"/>
    <s v="Medidores AP"/>
    <x v="13"/>
    <n v="0"/>
    <s v="D27"/>
    <s v="LOC"/>
    <n v="3"/>
    <n v="2"/>
    <s v="CTLP"/>
    <n v="0"/>
    <s v="EL CANELO - LAS VERTIENTES - LA OBRA"/>
    <x v="0"/>
    <m/>
    <n v="568"/>
    <m/>
    <m/>
    <m/>
  </r>
  <r>
    <s v="DIST"/>
    <s v="ZMED10100258"/>
    <s v="Medidores D= 19 LAS VERTIENTES - EL CANELO - LA OBRA"/>
    <s v="Medidores AP"/>
    <x v="13"/>
    <n v="0"/>
    <s v="D27"/>
    <s v="LOC"/>
    <n v="3"/>
    <n v="2"/>
    <s v="CTLP"/>
    <n v="0"/>
    <s v="EL CANELO - LAS VERTIENTES - LA OBRA"/>
    <x v="0"/>
    <m/>
    <n v="150"/>
    <m/>
    <m/>
    <m/>
  </r>
  <r>
    <s v="DIST"/>
    <s v="ZMED10100259"/>
    <s v="Medidores D= 25 LAS VERTIENTES - EL CANELO - LA OBRA"/>
    <s v="Medidores AP"/>
    <x v="13"/>
    <n v="0"/>
    <s v="D27"/>
    <s v="LOC"/>
    <n v="3"/>
    <n v="2"/>
    <s v="CTLP"/>
    <n v="0"/>
    <s v="EL CANELO - LAS VERTIENTES - LA OBRA"/>
    <x v="0"/>
    <m/>
    <n v="28"/>
    <m/>
    <m/>
    <m/>
  </r>
  <r>
    <s v="DIST"/>
    <s v="ZMED10100260"/>
    <s v="Medidores D= 38 LAS VERTIENTES - EL CANELO - LA OBRA"/>
    <s v="Medidores AP"/>
    <x v="13"/>
    <n v="0"/>
    <s v="D27"/>
    <s v="LOC"/>
    <n v="3"/>
    <n v="2"/>
    <s v="CTLP"/>
    <n v="0"/>
    <s v="EL CANELO - LAS VERTIENTES - LA OBRA"/>
    <x v="0"/>
    <m/>
    <n v="7"/>
    <m/>
    <m/>
    <m/>
  </r>
  <r>
    <s v="DIST"/>
    <s v="ZMED10100261"/>
    <s v="Medidores D= 13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7772"/>
    <m/>
    <m/>
    <m/>
  </r>
  <r>
    <s v="DIST"/>
    <s v="ZMED10100262"/>
    <s v="Medidores D= 1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687"/>
    <m/>
    <m/>
    <m/>
  </r>
  <r>
    <s v="DIST"/>
    <s v="ZMED10100263"/>
    <s v="Medidores D= 19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782"/>
    <m/>
    <m/>
    <m/>
  </r>
  <r>
    <s v="DIST"/>
    <s v="ZMED10100264"/>
    <s v="Medidores D= 2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112"/>
    <m/>
    <m/>
    <m/>
  </r>
  <r>
    <s v="DIST"/>
    <s v="ZMED10100265"/>
    <s v="Medidores D= 2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34"/>
    <m/>
    <m/>
    <m/>
  </r>
  <r>
    <s v="DIST"/>
    <s v="ZMED10100266"/>
    <s v="Medidores D= 38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5"/>
    <m/>
    <m/>
    <m/>
  </r>
  <r>
    <s v="DIST"/>
    <s v="ZMED10100267"/>
    <s v="Medidores D= 4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5"/>
    <m/>
    <m/>
    <m/>
  </r>
  <r>
    <s v="DIST"/>
    <s v="ZMED10100268"/>
    <s v="Medidores D= 5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19"/>
    <m/>
    <m/>
    <m/>
  </r>
  <r>
    <s v="DIST"/>
    <s v="ZMED10100269"/>
    <s v="Medidores D= 8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0"/>
    <s v="Medidores D= 10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1"/>
    <s v="Medidores D= 13 MELIPILLA"/>
    <s v="Medidores AP"/>
    <x v="13"/>
    <n v="0"/>
    <s v="D27"/>
    <s v="LOC"/>
    <n v="7"/>
    <n v="2"/>
    <s v="CTLP"/>
    <n v="0"/>
    <s v="MELIPILLA"/>
    <x v="0"/>
    <m/>
    <n v="16148"/>
    <m/>
    <m/>
    <m/>
  </r>
  <r>
    <s v="DIST"/>
    <s v="ZMED10100272"/>
    <s v="Medidores D= 15 MELIPILLA"/>
    <s v="Medidores AP"/>
    <x v="13"/>
    <n v="0"/>
    <s v="D27"/>
    <s v="LOC"/>
    <n v="7"/>
    <n v="2"/>
    <s v="CTLP"/>
    <n v="0"/>
    <s v="MELIPILLA"/>
    <x v="0"/>
    <m/>
    <n v="1143"/>
    <m/>
    <m/>
    <m/>
  </r>
  <r>
    <s v="DIST"/>
    <s v="ZMED10100273"/>
    <s v="Medidores D= 19 MELIPILLA"/>
    <s v="Medidores AP"/>
    <x v="13"/>
    <n v="0"/>
    <s v="D27"/>
    <s v="LOC"/>
    <n v="7"/>
    <n v="2"/>
    <s v="CTLP"/>
    <n v="0"/>
    <s v="MELIPILLA"/>
    <x v="0"/>
    <m/>
    <n v="1970"/>
    <m/>
    <m/>
    <m/>
  </r>
  <r>
    <s v="DIST"/>
    <s v="ZMED10100274"/>
    <s v="Medidores D= 20 MELIPILLA"/>
    <s v="Medidores AP"/>
    <x v="13"/>
    <n v="0"/>
    <s v="D27"/>
    <s v="LOC"/>
    <n v="7"/>
    <n v="2"/>
    <s v="CTLP"/>
    <n v="0"/>
    <s v="MELIPILLA"/>
    <x v="0"/>
    <m/>
    <n v="164"/>
    <m/>
    <m/>
    <m/>
  </r>
  <r>
    <s v="DIST"/>
    <s v="ZMED10100275"/>
    <s v="Medidores D= 25 MELIPILLA"/>
    <s v="Medidores AP"/>
    <x v="13"/>
    <n v="0"/>
    <s v="D27"/>
    <s v="LOC"/>
    <n v="7"/>
    <n v="2"/>
    <s v="CTLP"/>
    <n v="0"/>
    <s v="MELIPILLA"/>
    <x v="0"/>
    <m/>
    <n v="147"/>
    <m/>
    <m/>
    <m/>
  </r>
  <r>
    <s v="DIST"/>
    <s v="ZMED10100276"/>
    <s v="Medidores D= 38 MELIPILLA"/>
    <s v="Medidores AP"/>
    <x v="13"/>
    <n v="0"/>
    <s v="D27"/>
    <s v="LOC"/>
    <n v="7"/>
    <n v="2"/>
    <s v="CTLP"/>
    <n v="0"/>
    <s v="MELIPILLA"/>
    <x v="0"/>
    <m/>
    <n v="81"/>
    <m/>
    <m/>
    <m/>
  </r>
  <r>
    <s v="DIST"/>
    <s v="ZMED10100277"/>
    <s v="Medidores D= 50 MELIPILLA"/>
    <s v="Medidores AP"/>
    <x v="13"/>
    <n v="0"/>
    <s v="D28"/>
    <s v="LOC"/>
    <n v="7"/>
    <n v="2"/>
    <s v="CTLP"/>
    <n v="0"/>
    <s v="MELIPILLA"/>
    <x v="0"/>
    <m/>
    <n v="22"/>
    <m/>
    <m/>
    <m/>
  </r>
  <r>
    <s v="DIST"/>
    <s v="ZMED10100278"/>
    <s v="Medidores D= 80 MELIPILLA"/>
    <s v="Medidores AP"/>
    <x v="13"/>
    <n v="0"/>
    <s v="D28"/>
    <s v="LOC"/>
    <n v="7"/>
    <n v="2"/>
    <s v="CTLP"/>
    <n v="0"/>
    <s v="MELIPILLA"/>
    <x v="0"/>
    <m/>
    <n v="4"/>
    <m/>
    <m/>
    <m/>
  </r>
  <r>
    <s v="DIST"/>
    <s v="ZMED10100279"/>
    <s v="Medidores D= 100 MELIPILLA"/>
    <s v="Medidores AP"/>
    <x v="13"/>
    <n v="0"/>
    <s v="D28"/>
    <s v="LOC"/>
    <n v="7"/>
    <n v="2"/>
    <s v="CTLP"/>
    <n v="0"/>
    <s v="MELIPILLA"/>
    <x v="0"/>
    <m/>
    <n v="1"/>
    <m/>
    <m/>
    <m/>
  </r>
  <r>
    <s v="DIST"/>
    <s v="ZMED10100280"/>
    <s v="Medidores D= 13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9099"/>
    <m/>
    <m/>
    <m/>
  </r>
  <r>
    <s v="DIST"/>
    <s v="ZMED10100281"/>
    <s v="Medidores D= 1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2629"/>
    <m/>
    <m/>
    <m/>
  </r>
  <r>
    <s v="DIST"/>
    <s v="ZMED10100282"/>
    <s v="Medidores D= 19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487"/>
    <m/>
    <m/>
    <m/>
  </r>
  <r>
    <s v="DIST"/>
    <s v="ZMED10100283"/>
    <s v="Medidores D= 2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011"/>
    <m/>
    <m/>
    <m/>
  </r>
  <r>
    <s v="DIST"/>
    <s v="ZMED10100284"/>
    <s v="Medidores D= 2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49"/>
    <m/>
    <m/>
    <m/>
  </r>
  <r>
    <s v="DIST"/>
    <s v="ZMED10100285"/>
    <s v="Medidores D= 38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9"/>
    <m/>
    <m/>
    <m/>
  </r>
  <r>
    <s v="DIST"/>
    <s v="ZMED10100286"/>
    <s v="Medidores D= 4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7"/>
    <s v="Medidores D= 5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18"/>
    <m/>
    <m/>
    <m/>
  </r>
  <r>
    <s v="DIST"/>
    <s v="ZMED10100288"/>
    <s v="Medidores D= 8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9"/>
    <s v="Medidores D= 10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290"/>
    <s v="Medidores D= 13 PIRQUE"/>
    <s v="Medidores AP"/>
    <x v="13"/>
    <n v="0"/>
    <s v="D27"/>
    <s v="GS"/>
    <n v="5"/>
    <n v="2"/>
    <s v="CTLP"/>
    <n v="0"/>
    <s v="GRAN SANTIAGO"/>
    <x v="0"/>
    <m/>
    <n v="445"/>
    <m/>
    <m/>
    <m/>
  </r>
  <r>
    <s v="DIST"/>
    <s v="ZMED10100291"/>
    <s v="Medidores D= 15 PIRQUE"/>
    <s v="Medidores AP"/>
    <x v="13"/>
    <n v="0"/>
    <s v="D27"/>
    <s v="GS"/>
    <n v="5"/>
    <n v="2"/>
    <s v="CTLP"/>
    <n v="0"/>
    <s v="GRAN SANTIAGO"/>
    <x v="0"/>
    <m/>
    <n v="56"/>
    <m/>
    <m/>
    <m/>
  </r>
  <r>
    <s v="DIST"/>
    <s v="ZMED10100292"/>
    <s v="Medidores D= 19 PIRQUE"/>
    <s v="Medidores AP"/>
    <x v="13"/>
    <n v="0"/>
    <s v="D27"/>
    <s v="GS"/>
    <n v="5"/>
    <n v="2"/>
    <s v="CTLP"/>
    <n v="0"/>
    <s v="GRAN SANTIAGO"/>
    <x v="0"/>
    <m/>
    <n v="50"/>
    <m/>
    <m/>
    <m/>
  </r>
  <r>
    <s v="DIST"/>
    <s v="ZMED10100293"/>
    <s v="Medidores D= 25 PIRQUE"/>
    <s v="Medidores AP"/>
    <x v="13"/>
    <n v="0"/>
    <s v="D27"/>
    <s v="GS"/>
    <n v="5"/>
    <n v="2"/>
    <s v="CTLP"/>
    <n v="0"/>
    <s v="GRAN SANTIAGO"/>
    <x v="0"/>
    <m/>
    <n v="42"/>
    <m/>
    <m/>
    <m/>
  </r>
  <r>
    <s v="DIST"/>
    <s v="ZMED10100294"/>
    <s v="Medidores D= 38 PIRQUE"/>
    <s v="Medidores AP"/>
    <x v="13"/>
    <n v="0"/>
    <s v="D27"/>
    <s v="GS"/>
    <n v="5"/>
    <n v="2"/>
    <s v="CTLP"/>
    <n v="0"/>
    <s v="GRAN SANTIAGO"/>
    <x v="0"/>
    <m/>
    <n v="13"/>
    <m/>
    <m/>
    <m/>
  </r>
  <r>
    <s v="DIST"/>
    <s v="ZMED10100295"/>
    <s v="Medidores D= 50 PIRQUE"/>
    <s v="Medidores AP"/>
    <x v="13"/>
    <n v="0"/>
    <s v="D28"/>
    <s v="GS"/>
    <n v="5"/>
    <n v="2"/>
    <s v="CTLP"/>
    <n v="0"/>
    <s v="GRAN SANTIAGO"/>
    <x v="0"/>
    <m/>
    <n v="3"/>
    <m/>
    <m/>
    <m/>
  </r>
  <r>
    <s v="DIST"/>
    <s v="ZMED10100296"/>
    <s v="Medidores D= 13 POMAIRE"/>
    <s v="Medidores AP"/>
    <x v="13"/>
    <n v="0"/>
    <s v="D27"/>
    <s v="LOC"/>
    <n v="8"/>
    <n v="2"/>
    <s v="CTLP"/>
    <n v="0"/>
    <s v="POMAIRE"/>
    <x v="0"/>
    <m/>
    <n v="888"/>
    <m/>
    <m/>
    <m/>
  </r>
  <r>
    <s v="DIST"/>
    <s v="ZMED10100297"/>
    <s v="Medidores D= 19 POMAIRE"/>
    <s v="Medidores AP"/>
    <x v="13"/>
    <n v="0"/>
    <s v="D27"/>
    <s v="LOC"/>
    <n v="8"/>
    <n v="2"/>
    <s v="CTLP"/>
    <n v="0"/>
    <s v="POMAIRE"/>
    <x v="0"/>
    <m/>
    <n v="49"/>
    <m/>
    <m/>
    <m/>
  </r>
  <r>
    <s v="DIST"/>
    <s v="ZMED10100298"/>
    <s v="Medidores D= 25 POMAIRE"/>
    <s v="Medidores AP"/>
    <x v="13"/>
    <n v="0"/>
    <s v="D27"/>
    <s v="LOC"/>
    <n v="8"/>
    <n v="2"/>
    <s v="CTLP"/>
    <n v="0"/>
    <s v="POMAIRE"/>
    <x v="0"/>
    <m/>
    <n v="4"/>
    <m/>
    <m/>
    <m/>
  </r>
  <r>
    <s v="DIST"/>
    <s v="ZMED10100299"/>
    <s v="Medidores D= 38 POMAIRE"/>
    <s v="Medidores AP"/>
    <x v="13"/>
    <n v="0"/>
    <s v="D27"/>
    <s v="LOC"/>
    <n v="8"/>
    <n v="2"/>
    <s v="CTLP"/>
    <n v="0"/>
    <s v="POMAIRE"/>
    <x v="0"/>
    <m/>
    <n v="5"/>
    <m/>
    <m/>
    <m/>
  </r>
  <r>
    <s v="DIST"/>
    <s v="ZMED10100300"/>
    <s v="Medidores D= 13 LA RINCONADA"/>
    <s v="Medidores AP"/>
    <x v="13"/>
    <n v="0"/>
    <s v="D27"/>
    <s v="GS"/>
    <n v="5"/>
    <n v="2"/>
    <s v="CTLP"/>
    <n v="0"/>
    <s v="GRAN SANTIAGO"/>
    <x v="0"/>
    <m/>
    <n v="1649"/>
    <m/>
    <m/>
    <m/>
  </r>
  <r>
    <s v="DIST"/>
    <s v="ZMED10100301"/>
    <s v="Medidores D= 19 LA RINCONADA"/>
    <s v="Medidores AP"/>
    <x v="13"/>
    <n v="0"/>
    <s v="D27"/>
    <s v="GS"/>
    <n v="5"/>
    <n v="2"/>
    <s v="CTLP"/>
    <n v="0"/>
    <s v="GRAN SANTIAGO"/>
    <x v="0"/>
    <m/>
    <n v="567"/>
    <m/>
    <m/>
    <m/>
  </r>
  <r>
    <s v="DIST"/>
    <s v="ZMED10100302"/>
    <s v="Medidores D= 20 LA RINCONADA"/>
    <s v="Medidores AP"/>
    <x v="13"/>
    <n v="0"/>
    <s v="D27"/>
    <s v="GS"/>
    <n v="5"/>
    <n v="2"/>
    <s v="CTLP"/>
    <n v="0"/>
    <s v="GRAN SANTIAGO"/>
    <x v="0"/>
    <m/>
    <n v="1219"/>
    <m/>
    <m/>
    <m/>
  </r>
  <r>
    <s v="DIST"/>
    <s v="ZMED10100303"/>
    <s v="Medidores D= 25 LA RINCONADA"/>
    <s v="Medidores AP"/>
    <x v="13"/>
    <n v="0"/>
    <s v="D27"/>
    <s v="GS"/>
    <n v="5"/>
    <n v="2"/>
    <s v="CTLP"/>
    <n v="0"/>
    <s v="GRAN SANTIAGO"/>
    <x v="0"/>
    <m/>
    <n v="427"/>
    <m/>
    <m/>
    <m/>
  </r>
  <r>
    <s v="DIST"/>
    <s v="ZMED10100304"/>
    <s v="Medidores D= 38 LA RINCONADA"/>
    <s v="Medidores AP"/>
    <x v="13"/>
    <n v="0"/>
    <s v="D27"/>
    <s v="GS"/>
    <n v="5"/>
    <n v="2"/>
    <s v="CTLP"/>
    <n v="0"/>
    <s v="GRAN SANTIAGO"/>
    <x v="0"/>
    <m/>
    <n v="3"/>
    <m/>
    <m/>
    <m/>
  </r>
  <r>
    <s v="DIST"/>
    <s v="ZMED10100305"/>
    <s v="Medidores D= 40 LA RINCONADA"/>
    <s v="Medidores AP"/>
    <x v="13"/>
    <n v="0"/>
    <s v="D27"/>
    <s v="GS"/>
    <n v="5"/>
    <n v="2"/>
    <s v="CTLP"/>
    <n v="0"/>
    <s v="GRAN SANTIAGO"/>
    <x v="0"/>
    <m/>
    <n v="1"/>
    <m/>
    <m/>
    <m/>
  </r>
  <r>
    <s v="DIST"/>
    <s v="ZMED10100306"/>
    <s v="Medidores D= 50 LA RINCONADA"/>
    <s v="Medidores AP"/>
    <x v="13"/>
    <n v="0"/>
    <s v="D28"/>
    <s v="GS"/>
    <n v="5"/>
    <n v="2"/>
    <s v="CTLP"/>
    <n v="0"/>
    <s v="GRAN SANTIAGO"/>
    <x v="0"/>
    <m/>
    <n v="2"/>
    <m/>
    <m/>
    <m/>
  </r>
  <r>
    <s v="DIST"/>
    <s v="ZMED10100307"/>
    <s v="Medidores D= 80 LA RINCONADA"/>
    <s v="Medidores AP"/>
    <x v="13"/>
    <n v="0"/>
    <s v="D28"/>
    <s v="GS"/>
    <n v="5"/>
    <n v="2"/>
    <s v="CTLP"/>
    <n v="0"/>
    <s v="GRAN SANTIAGO"/>
    <x v="0"/>
    <m/>
    <n v="1"/>
    <m/>
    <m/>
    <m/>
  </r>
  <r>
    <s v="DIST"/>
    <s v="ZMED10100308"/>
    <s v="Medidores D= 13 SAN GABRIEL"/>
    <s v="Medidores AP"/>
    <x v="13"/>
    <n v="0"/>
    <s v="D27"/>
    <s v="LOC"/>
    <n v="9"/>
    <n v="2"/>
    <s v="CTLP"/>
    <n v="0"/>
    <s v="SAN GABRIEL"/>
    <x v="0"/>
    <m/>
    <n v="142"/>
    <m/>
    <m/>
    <m/>
  </r>
  <r>
    <s v="DIST"/>
    <s v="ZMED10100309"/>
    <s v="Medidores D= 19 SAN GABRIEL"/>
    <s v="Medidores AP"/>
    <x v="13"/>
    <n v="0"/>
    <s v="D27"/>
    <s v="LOC"/>
    <n v="9"/>
    <n v="2"/>
    <s v="CTLP"/>
    <n v="0"/>
    <s v="SAN GABRIEL"/>
    <x v="0"/>
    <m/>
    <n v="13"/>
    <m/>
    <m/>
    <m/>
  </r>
  <r>
    <s v="DIST"/>
    <s v="ZMED10100310"/>
    <s v="Medidores D= 25 SAN GABRIEL"/>
    <s v="Medidores AP"/>
    <x v="13"/>
    <n v="0"/>
    <s v="D27"/>
    <s v="LOC"/>
    <n v="9"/>
    <n v="2"/>
    <s v="CTLP"/>
    <n v="0"/>
    <s v="SAN GABRIEL"/>
    <x v="0"/>
    <m/>
    <n v="2"/>
    <m/>
    <m/>
    <m/>
  </r>
  <r>
    <s v="DIST"/>
    <s v="ZMED10100311"/>
    <s v="Medidores D= 38 SAN GABRIEL"/>
    <s v="Medidores AP"/>
    <x v="13"/>
    <n v="0"/>
    <s v="D27"/>
    <s v="LOC"/>
    <n v="9"/>
    <n v="2"/>
    <s v="CTLP"/>
    <n v="0"/>
    <s v="SAN GABRIEL"/>
    <x v="0"/>
    <m/>
    <n v="1"/>
    <m/>
    <m/>
    <m/>
  </r>
  <r>
    <s v="DIST"/>
    <s v="ZMED10100312"/>
    <s v="Medidores D= 50 SAN GABRIEL"/>
    <s v="Medidores AP"/>
    <x v="13"/>
    <n v="0"/>
    <s v="D28"/>
    <s v="LOC"/>
    <n v="9"/>
    <n v="2"/>
    <s v="CTLP"/>
    <n v="0"/>
    <s v="SAN GABRIEL"/>
    <x v="0"/>
    <m/>
    <n v="1"/>
    <m/>
    <m/>
    <m/>
  </r>
  <r>
    <s v="DIST"/>
    <s v="ZMED10100313"/>
    <s v="Medidores D= 13 SAN JOSE DE MAIPO"/>
    <s v="Medidores AP"/>
    <x v="13"/>
    <n v="0"/>
    <s v="D27"/>
    <s v="LOC"/>
    <n v="10"/>
    <n v="2"/>
    <s v="CTLP"/>
    <n v="0"/>
    <s v="SAN JOSE DE MAIPO - GUAYACAN - EL CAMPITO"/>
    <x v="0"/>
    <m/>
    <n v="1274"/>
    <m/>
    <m/>
    <m/>
  </r>
  <r>
    <s v="DIST"/>
    <s v="ZMED10100314"/>
    <s v="Medidores D= 19 SAN JOSE DE MAIPO"/>
    <s v="Medidores AP"/>
    <x v="13"/>
    <n v="0"/>
    <s v="D27"/>
    <s v="LOC"/>
    <n v="10"/>
    <n v="2"/>
    <s v="CTLP"/>
    <n v="0"/>
    <s v="SAN JOSE DE MAIPO - GUAYACAN - EL CAMPITO"/>
    <x v="0"/>
    <m/>
    <n v="40"/>
    <m/>
    <m/>
    <m/>
  </r>
  <r>
    <s v="DIST"/>
    <s v="ZMED10100315"/>
    <s v="Medidores D= 20 SAN JOSE DE MAIPO"/>
    <s v="Medidores AP"/>
    <x v="13"/>
    <n v="0"/>
    <s v="D27"/>
    <s v="LOC"/>
    <n v="10"/>
    <n v="2"/>
    <s v="CTLP"/>
    <n v="0"/>
    <s v="SAN JOSE DE MAIPO - GUAYACAN - EL CAMPITO"/>
    <x v="0"/>
    <m/>
    <n v="43"/>
    <m/>
    <m/>
    <m/>
  </r>
  <r>
    <s v="DIST"/>
    <s v="ZMED10100316"/>
    <s v="Medidores D= 25 SAN JOSE DE MAIPO"/>
    <s v="Medidores AP"/>
    <x v="13"/>
    <n v="0"/>
    <s v="D27"/>
    <s v="LOC"/>
    <n v="10"/>
    <n v="2"/>
    <s v="CTLP"/>
    <n v="0"/>
    <s v="SAN JOSE DE MAIPO - GUAYACAN - EL CAMPITO"/>
    <x v="0"/>
    <m/>
    <n v="22"/>
    <m/>
    <m/>
    <m/>
  </r>
  <r>
    <s v="DIST"/>
    <s v="ZMED10100317"/>
    <s v="Medidores D= 38 SAN JOSE DE MAIPO"/>
    <s v="Medidores AP"/>
    <x v="13"/>
    <n v="0"/>
    <s v="D27"/>
    <s v="LOC"/>
    <n v="10"/>
    <n v="2"/>
    <s v="CTLP"/>
    <n v="0"/>
    <s v="SAN JOSE DE MAIPO - GUAYACAN - EL CAMPITO"/>
    <x v="0"/>
    <m/>
    <n v="9"/>
    <m/>
    <m/>
    <m/>
  </r>
  <r>
    <s v="DIST"/>
    <s v="ZMED10100318"/>
    <s v="Medidores D= 50 SAN JOSE DE MAIPO"/>
    <s v="Medidores AP"/>
    <x v="13"/>
    <n v="0"/>
    <s v="D28"/>
    <s v="LOC"/>
    <n v="10"/>
    <n v="2"/>
    <s v="CTLP"/>
    <n v="0"/>
    <s v="SAN JOSE DE MAIPO - GUAYACAN - EL CAMPITO"/>
    <x v="0"/>
    <m/>
    <n v="5"/>
    <m/>
    <m/>
    <m/>
  </r>
  <r>
    <s v="DIST"/>
    <s v="ZMED10100319"/>
    <s v="Medidores D= 80 SAN JOSE DE MAIPO"/>
    <s v="Medidores AP"/>
    <x v="13"/>
    <n v="0"/>
    <s v="D28"/>
    <s v="LOC"/>
    <n v="10"/>
    <n v="2"/>
    <s v="CTLP"/>
    <n v="0"/>
    <s v="SAN JOSE DE MAIPO - GUAYACAN - EL CAMPITO"/>
    <x v="0"/>
    <m/>
    <n v="2"/>
    <m/>
    <m/>
    <m/>
  </r>
  <r>
    <s v="DIST"/>
    <s v="ZMED10100320"/>
    <s v="Medidores D= 100 SAN JOSE DE MAIPO"/>
    <s v="Medidores AP"/>
    <x v="13"/>
    <n v="0"/>
    <s v="D28"/>
    <s v="LOC"/>
    <n v="10"/>
    <n v="2"/>
    <s v="CTLP"/>
    <n v="0"/>
    <s v="SAN JOSE DE MAIPO - GUAYACAN - EL CAMPITO"/>
    <x v="0"/>
    <m/>
    <n v="1"/>
    <m/>
    <m/>
    <m/>
  </r>
  <r>
    <s v="DIST"/>
    <s v="ZMED10100321"/>
    <s v="Medidores D= 13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6162"/>
    <m/>
    <m/>
    <m/>
  </r>
  <r>
    <s v="DIST"/>
    <s v="ZMED10100322"/>
    <s v="Medidores D= 19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790"/>
    <m/>
    <m/>
    <m/>
  </r>
  <r>
    <s v="DIST"/>
    <s v="ZMED10100323"/>
    <s v="Medidores D= 2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079"/>
    <m/>
    <m/>
    <m/>
  </r>
  <r>
    <s v="DIST"/>
    <s v="ZMED10100324"/>
    <s v="Medidores D= 25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98"/>
    <m/>
    <m/>
    <m/>
  </r>
  <r>
    <s v="DIST"/>
    <s v="ZMED10100325"/>
    <s v="Medidores D= 38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68"/>
    <m/>
    <m/>
    <m/>
  </r>
  <r>
    <s v="DIST"/>
    <s v="ZMED10100326"/>
    <s v="Medidores D= 4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5"/>
    <m/>
    <m/>
    <m/>
  </r>
  <r>
    <s v="DIST"/>
    <s v="ZMED10100327"/>
    <s v="Medidores D= 5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36"/>
    <m/>
    <m/>
    <m/>
  </r>
  <r>
    <s v="DIST"/>
    <s v="ZMED10100328"/>
    <s v="Medidores D= 8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329"/>
    <s v="Medidores D= 10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330"/>
    <s v="Medidores D= 13 TIL TIL"/>
    <s v="Medidores AP"/>
    <x v="13"/>
    <n v="0"/>
    <s v="D27"/>
    <s v="LOC"/>
    <n v="12"/>
    <n v="2"/>
    <s v="CTLP"/>
    <n v="0"/>
    <s v="TIL TIL"/>
    <x v="0"/>
    <m/>
    <n v="1362"/>
    <m/>
    <m/>
    <m/>
  </r>
  <r>
    <s v="DIST"/>
    <s v="ZMED10100331"/>
    <s v="Medidores D= 19 TIL TIL"/>
    <s v="Medidores AP"/>
    <x v="13"/>
    <n v="0"/>
    <s v="D27"/>
    <s v="LOC"/>
    <n v="12"/>
    <n v="2"/>
    <s v="CTLP"/>
    <n v="0"/>
    <s v="TIL TIL"/>
    <x v="0"/>
    <m/>
    <n v="24"/>
    <m/>
    <m/>
    <m/>
  </r>
  <r>
    <s v="DIST"/>
    <s v="ZMED10100332"/>
    <s v="Medidores D= 25 TIL TIL"/>
    <s v="Medidores AP"/>
    <x v="13"/>
    <n v="0"/>
    <s v="D27"/>
    <s v="LOC"/>
    <n v="12"/>
    <n v="2"/>
    <s v="CTLP"/>
    <n v="0"/>
    <s v="TIL TIL"/>
    <x v="0"/>
    <m/>
    <n v="12"/>
    <m/>
    <m/>
    <m/>
  </r>
  <r>
    <s v="DIST"/>
    <s v="ZMED10100333"/>
    <s v="Medidores D= 38 TIL TIL"/>
    <s v="Medidores AP"/>
    <x v="13"/>
    <n v="0"/>
    <s v="D27"/>
    <s v="LOC"/>
    <n v="12"/>
    <n v="2"/>
    <s v="CTLP"/>
    <n v="0"/>
    <s v="TIL TIL"/>
    <x v="0"/>
    <m/>
    <n v="3"/>
    <m/>
    <m/>
    <m/>
  </r>
  <r>
    <s v="DIST"/>
    <s v="ZMED10100334"/>
    <s v="Medidores D= 50 TIL TIL"/>
    <s v="Medidores AP"/>
    <x v="13"/>
    <n v="0"/>
    <s v="D28"/>
    <s v="LOC"/>
    <n v="12"/>
    <n v="2"/>
    <s v="CTLP"/>
    <n v="0"/>
    <s v="TIL TIL"/>
    <x v="0"/>
    <m/>
    <n v="3"/>
    <m/>
    <m/>
    <m/>
  </r>
  <r>
    <s v="DIST"/>
    <s v="ZMED10100335"/>
    <s v="Medidores D= 13 VALDIVIA DE PAINE"/>
    <s v="Medidores AP"/>
    <x v="13"/>
    <n v="0"/>
    <s v="D27"/>
    <s v="LOC"/>
    <n v="13"/>
    <n v="2"/>
    <s v="CTLP"/>
    <n v="0"/>
    <s v="VALDIVIA DE PAINE"/>
    <x v="0"/>
    <m/>
    <n v="497"/>
    <m/>
    <m/>
    <m/>
  </r>
  <r>
    <s v="DIST"/>
    <s v="ZMED10100336"/>
    <s v="Medidores D= 19 VALDIVIA DE PAINE"/>
    <s v="Medidores AP"/>
    <x v="13"/>
    <n v="0"/>
    <s v="D27"/>
    <s v="LOC"/>
    <n v="13"/>
    <n v="2"/>
    <s v="CTLP"/>
    <n v="0"/>
    <s v="VALDIVIA DE PAINE"/>
    <x v="0"/>
    <m/>
    <n v="6"/>
    <m/>
    <m/>
    <m/>
  </r>
  <r>
    <s v="DIST"/>
    <s v="ZMED10100337"/>
    <s v="Medidores D= 25 VALDIVIA DE PAINE"/>
    <s v="Medidores AP"/>
    <x v="13"/>
    <n v="0"/>
    <s v="D27"/>
    <s v="LOC"/>
    <n v="13"/>
    <n v="2"/>
    <s v="CTLP"/>
    <n v="0"/>
    <s v="VALDIVIA DE PAINE"/>
    <x v="0"/>
    <m/>
    <n v="1"/>
    <m/>
    <m/>
    <m/>
  </r>
  <r>
    <s v="DIST"/>
    <s v="ZMED10100338"/>
    <s v="Medidores D= 38 VALDIVIA DE PAINE"/>
    <s v="Medidores AP"/>
    <x v="13"/>
    <n v="0"/>
    <s v="D27"/>
    <s v="LOC"/>
    <n v="13"/>
    <n v="2"/>
    <s v="CTLP"/>
    <n v="0"/>
    <s v="VALDIVIA DE PAINE"/>
    <x v="0"/>
    <m/>
    <n v="3"/>
    <m/>
    <m/>
    <m/>
  </r>
  <r>
    <s v="PROD"/>
    <n v="139142001"/>
    <s v="REELEVADORA SAN JOSE"/>
    <s v="Planta Elevadora de Agua Potable Tipo A"/>
    <x v="14"/>
    <s v="Telemedición"/>
    <s v="P50"/>
    <s v="LOC"/>
    <n v="10"/>
    <n v="1"/>
    <s v="CTLP"/>
    <s v="R189"/>
    <s v="SAN JOSE DE MAIPO - GUAYACAN - EL CAMPITO"/>
    <x v="0"/>
    <m/>
    <n v="1"/>
    <m/>
    <m/>
    <m/>
  </r>
  <r>
    <s v="PROD"/>
    <n v="28208003"/>
    <s v="SANTA ANA"/>
    <s v="Planta Elevadora de Agua Potable Tipo A"/>
    <x v="14"/>
    <s v="Telemedición"/>
    <s v="P50"/>
    <s v="LOC"/>
    <n v="11"/>
    <n v="1"/>
    <s v="CTLP"/>
    <s v="R195"/>
    <s v="TALAGANTE - PADRE HURTADO - PEÑAFLOR - MALLOCO - CALERA DE TANGO"/>
    <x v="0"/>
    <m/>
    <n v="1"/>
    <m/>
    <m/>
    <m/>
  </r>
  <r>
    <s v="PROD"/>
    <n v="30142001"/>
    <s v="HUILCO BAJO - HUILCO ALTO"/>
    <s v="Planta Elevadora de Agua Potable Tipo A"/>
    <x v="14"/>
    <s v="CONTROL AUTOMATICO LOCAL"/>
    <s v="P47"/>
    <s v="LOC"/>
    <n v="7"/>
    <n v="1"/>
    <s v="CTLP"/>
    <s v="R195"/>
    <s v="MELIPILLA"/>
    <x v="0"/>
    <m/>
    <n v="1"/>
    <m/>
    <m/>
    <m/>
  </r>
  <r>
    <s v="PROD"/>
    <n v="76208033"/>
    <s v="SANTA SOFIA BAJO"/>
    <s v="Planta Elevadora de Agua Potable Tipo A"/>
    <x v="14"/>
    <s v="TELECONTROL"/>
    <s v="P53"/>
    <s v="GS"/>
    <n v="5"/>
    <n v="1"/>
    <s v="CTLP"/>
    <s v="R257"/>
    <s v="GRAN SANTIAGO"/>
    <x v="0"/>
    <m/>
    <n v="1"/>
    <m/>
    <m/>
    <m/>
  </r>
  <r>
    <s v="PROD"/>
    <n v="76142070"/>
    <s v="TERMINALES"/>
    <s v="Planta Elevadora de Agua Potable Tipo A"/>
    <x v="14"/>
    <s v="TELECONTROL"/>
    <s v="P55"/>
    <s v="GS"/>
    <n v="5"/>
    <n v="1"/>
    <s v="CTLP"/>
    <s v="Serv_2421"/>
    <s v="GRAN SANTIAGO"/>
    <x v="0"/>
    <m/>
    <n v="1"/>
    <m/>
    <m/>
    <m/>
  </r>
  <r>
    <s v="PROD"/>
    <n v="76142002"/>
    <s v="HUAMACHUCO"/>
    <s v="Planta Elevadora de Agua Potable Tipo A"/>
    <x v="14"/>
    <s v="TELECONTROL"/>
    <s v="P55"/>
    <s v="GS"/>
    <n v="5"/>
    <n v="1"/>
    <s v="CTLP"/>
    <s v="R20"/>
    <s v="GRAN SANTIAGO"/>
    <x v="0"/>
    <m/>
    <n v="1"/>
    <m/>
    <m/>
    <m/>
  </r>
  <r>
    <s v="PROD"/>
    <n v="76142023"/>
    <s v="TALINAY"/>
    <s v="Planta Elevadora de Agua Potable Tipo A"/>
    <x v="14"/>
    <s v="TELECONTROL"/>
    <s v="P53"/>
    <s v="GS"/>
    <n v="5"/>
    <n v="1"/>
    <s v="CTLP"/>
    <s v="R288"/>
    <s v="GRAN SANTIAGO"/>
    <x v="0"/>
    <m/>
    <n v="1"/>
    <m/>
    <m/>
    <m/>
  </r>
  <r>
    <s v="PROD"/>
    <n v="76142009"/>
    <s v="PENALOLEN (Alta)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50"/>
    <s v="PENALOLEN (Baja) A ESTANQUE 2A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74"/>
    <s v="VITACURA"/>
    <s v="Planta Elevadora de Agua Potable Tipo A"/>
    <x v="14"/>
    <s v="CONTROL AUTOMATICO LOCAL"/>
    <s v="P47"/>
    <s v="GS"/>
    <n v="5"/>
    <n v="1"/>
    <s v="CTLP"/>
    <s v="serv_0591"/>
    <s v="GRAN SANTIAGO"/>
    <x v="0"/>
    <m/>
    <n v="1"/>
    <m/>
    <m/>
    <m/>
  </r>
  <r>
    <s v="PROD"/>
    <n v="76208011"/>
    <s v="JOHN JACKSON 1"/>
    <s v="Planta Elevadora de Agua Potable Tipo A"/>
    <x v="14"/>
    <s v="TELECONTROL"/>
    <s v="P53"/>
    <s v="GS"/>
    <n v="5"/>
    <n v="1"/>
    <s v="CTLP"/>
    <s v="R132"/>
    <s v="GRAN SANTIAGO"/>
    <x v="0"/>
    <m/>
    <n v="1"/>
    <m/>
    <m/>
    <m/>
  </r>
  <r>
    <s v="PROD"/>
    <n v="76142001"/>
    <s v="SAN LUIS"/>
    <s v="Planta Elevadora de Agua Potable Tipo A"/>
    <x v="14"/>
    <s v="TELECONTROL"/>
    <s v="P54"/>
    <s v="GS"/>
    <n v="5"/>
    <n v="1"/>
    <s v="CTLP"/>
    <s v="R167"/>
    <s v="GRAN SANTIAGO"/>
    <x v="0"/>
    <m/>
    <n v="1"/>
    <m/>
    <m/>
    <m/>
  </r>
  <r>
    <s v="PROD"/>
    <n v="76142007"/>
    <s v="MACUL ALTO (Estq. Deptal. Alto)"/>
    <s v="Planta Elevadora de Agua Potable Tipo A"/>
    <x v="14"/>
    <s v="TELECONTROL"/>
    <s v="P54"/>
    <s v="GS"/>
    <n v="5"/>
    <n v="1"/>
    <s v="CTLP"/>
    <s v="R126"/>
    <s v="GRAN SANTIAGO"/>
    <x v="0"/>
    <m/>
    <n v="1"/>
    <m/>
    <m/>
    <m/>
  </r>
  <r>
    <s v="PROD"/>
    <n v="76208031"/>
    <s v="QUILIN 2 (Estq. 3.000 m³)"/>
    <s v="Planta Elevadora de Agua Potable Tipo A"/>
    <x v="14"/>
    <s v="TELECONTROL"/>
    <s v="P53"/>
    <s v="GS"/>
    <n v="5"/>
    <n v="1"/>
    <s v="CTLP"/>
    <s v="R265"/>
    <s v="GRAN SANTIAGO"/>
    <x v="0"/>
    <m/>
    <n v="1"/>
    <m/>
    <m/>
    <m/>
  </r>
  <r>
    <s v="PROD"/>
    <n v="76208032"/>
    <s v="QUILIN 3 (Estq. 1.000 m³)"/>
    <s v="Planta Elevadora de Agua Potable Tipo A"/>
    <x v="14"/>
    <s v="TELECONTROL"/>
    <s v="P53"/>
    <s v="GS"/>
    <n v="5"/>
    <n v="1"/>
    <s v="CTLP"/>
    <s v="R59"/>
    <s v="GRAN SANTIAGO"/>
    <x v="0"/>
    <m/>
    <n v="1"/>
    <m/>
    <m/>
    <m/>
  </r>
  <r>
    <s v="PROD"/>
    <n v="76142026"/>
    <s v="REINA ALTA (Est.4-5-6)"/>
    <s v="Planta Elevadora de Agua Potable Tipo A"/>
    <x v="14"/>
    <s v="TELECONTROL"/>
    <s v="P55"/>
    <s v="GS"/>
    <n v="5"/>
    <n v="1"/>
    <s v="CTLP"/>
    <s v="R71"/>
    <s v="GRAN SANTIAGO"/>
    <x v="0"/>
    <m/>
    <n v="1"/>
    <m/>
    <m/>
    <m/>
  </r>
  <r>
    <s v="PROD"/>
    <n v="76142018"/>
    <s v="LO CAÑAS 1 (Planta)"/>
    <s v="Planta Elevadora de Agua Potable Tipo A"/>
    <x v="14"/>
    <s v="TELECONTROL"/>
    <s v="P53"/>
    <s v="GS"/>
    <n v="5"/>
    <n v="1"/>
    <s v="CTLP"/>
    <s v="R429-62"/>
    <s v="GRAN SANTIAGO"/>
    <x v="0"/>
    <m/>
    <n v="1"/>
    <m/>
    <m/>
    <m/>
  </r>
  <r>
    <s v="PROD"/>
    <n v="76142016"/>
    <s v="LO CONTADOR"/>
    <s v="Planta Elevadora de Agua Potable Tipo A"/>
    <x v="14"/>
    <s v="CONTROL AUTOMATICO LOCAL"/>
    <s v="P48"/>
    <s v="GS"/>
    <n v="5"/>
    <n v="1"/>
    <s v="CTLP"/>
    <s v="R141"/>
    <s v="GRAN SANTIAGO"/>
    <x v="0"/>
    <m/>
    <n v="1"/>
    <m/>
    <m/>
    <m/>
  </r>
  <r>
    <s v="PROD"/>
    <s v="Z11601"/>
    <s v="Sta. Victoria-Pincoya 1"/>
    <s v="Planta Elevadora de Agua Potable Tipo A"/>
    <x v="14"/>
    <s v="TELECONTROL"/>
    <s v="P53"/>
    <s v="GS"/>
    <n v="5"/>
    <n v="1"/>
    <s v="CTLP"/>
    <s v="R206_1"/>
    <s v="GRAN SANTIAGO"/>
    <x v="0"/>
    <m/>
    <n v="1"/>
    <m/>
    <m/>
    <m/>
  </r>
  <r>
    <s v="PROD"/>
    <s v="Z11602"/>
    <s v="Pincoya 1-Pincoya 2"/>
    <s v="Planta Elevadora de Agua Potable Tipo A"/>
    <x v="14"/>
    <s v="TELECONTROL"/>
    <s v="P53"/>
    <s v="GS"/>
    <n v="5"/>
    <n v="1"/>
    <s v="CTLP"/>
    <s v="R206"/>
    <s v="GRAN SANTIAGO"/>
    <x v="0"/>
    <m/>
    <n v="1"/>
    <m/>
    <m/>
    <m/>
  </r>
  <r>
    <s v="PROD"/>
    <n v="76142033"/>
    <s v="EL PERAL 1 (Estq, Peñon Alto)"/>
    <s v="Planta Elevadora de Agua Potable Tipo B"/>
    <x v="15"/>
    <s v="TELECONTROL"/>
    <s v="P136"/>
    <s v="GS"/>
    <n v="5"/>
    <n v="1"/>
    <s v="CTLP"/>
    <s v="R156"/>
    <s v="GRAN SANTIAGO"/>
    <x v="0"/>
    <m/>
    <n v="1"/>
    <m/>
    <m/>
    <m/>
  </r>
  <r>
    <s v="PROD"/>
    <n v="76142036"/>
    <s v="QUILIN 1 BASE (3er, Acueducto)"/>
    <s v="Planta Elevadora de Agua Potable Tipo B"/>
    <x v="15"/>
    <s v="TELECONTROL"/>
    <s v="P133"/>
    <s v="GS"/>
    <n v="5"/>
    <n v="1"/>
    <s v="CTLP"/>
    <s v="R1054"/>
    <s v="GRAN SANTIAGO"/>
    <x v="0"/>
    <m/>
    <n v="1"/>
    <m/>
    <m/>
    <m/>
  </r>
  <r>
    <s v="PROD"/>
    <n v="76142030"/>
    <s v="LO GALLARDO (La Ballena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2"/>
    <s v="LO GALLARDO (Lo Gallardo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4"/>
    <s v="EL PERAL 2 (Estq, El Peral Bajo)"/>
    <s v="Planta Elevadora de Agua Potable Tipo B"/>
    <x v="15"/>
    <s v="TELECONTROL"/>
    <s v="P136"/>
    <s v="GS"/>
    <n v="5"/>
    <n v="1"/>
    <s v="CTLP"/>
    <s v="R261"/>
    <s v="GRAN SANTIAGO"/>
    <x v="0"/>
    <m/>
    <n v="1"/>
    <m/>
    <m/>
    <m/>
  </r>
  <r>
    <s v="PROD"/>
    <n v="76142019"/>
    <s v="LO CAÑAS 2 (3er Acueducto)"/>
    <s v="Planta Elevadora de Agua Potable Tipo B"/>
    <x v="15"/>
    <s v="TELECONTROL"/>
    <s v="P133"/>
    <s v="GS"/>
    <n v="5"/>
    <n v="1"/>
    <s v="CTLP"/>
    <s v="R429-62"/>
    <s v="GRAN SANTIAGO"/>
    <x v="0"/>
    <m/>
    <n v="1"/>
    <m/>
    <m/>
    <m/>
  </r>
  <r>
    <s v="PROD"/>
    <n v="132122264"/>
    <s v="PEAPC - 1287-POLPAICO 5"/>
    <s v="Planta Elevadora de Agua Potable Tipo C"/>
    <x v="16"/>
    <s v="Telemedición"/>
    <s v="P64"/>
    <s v="LOC"/>
    <n v="12"/>
    <n v="1"/>
    <s v="CTLP"/>
    <s v="R198"/>
    <s v="TIL TIL"/>
    <x v="0"/>
    <m/>
    <n v="1"/>
    <m/>
    <m/>
    <m/>
  </r>
  <r>
    <s v="PROD"/>
    <n v="132122265"/>
    <s v="PEAPC - 1288-POLPAICO 6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132122129"/>
    <s v="PEAPC - 1129-POLPAICO-1 - Reserva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29122067"/>
    <s v="PEAPC - 1067-POMAIRE-2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29122066"/>
    <s v="PEAPC - 1066-POMAIRE-1 - Reserva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138122271"/>
    <s v="PEAPC - 1271-SAN GABRIEL2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8122190"/>
    <s v="PEAPC - 1190-SAN GABRIEL1 - Reserva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1122053"/>
    <s v="PEAPC - 1053-VAL. PAINE-1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1122054"/>
    <s v="PEAPC - 1054-VAL. PAINE-2 - Reserva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6122061"/>
    <s v="PEAPC - 1274-ISLA MAIPO -3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60"/>
    <s v="PEAPC - 1060-ISLA MAIPO-1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46"/>
    <s v="PEAPC - 1046-ISLA MAIPO-2 - Reserva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28122043"/>
    <s v="PEAPC - 1043-SANTA ROSA DE CHENA 2"/>
    <s v="Planta Elevadora de Agua Potable Tipo C"/>
    <x v="16"/>
    <s v="Telemedición"/>
    <s v="P65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62"/>
    <s v="PEAPC - 1162-SANTA ROSA DE CHENA 3"/>
    <s v="Planta Elevadora de Agua Potable Tipo C"/>
    <x v="16"/>
    <s v="Telemedición"/>
    <s v="P64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8"/>
    <s v="PEAPC - 1188-EL TREBOL -1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032"/>
    <s v="PEAPC - 1032-SANTA ROSA DE CHENA 1 - Reserva"/>
    <s v="Planta Elevadora de Agua Potable Tipo C"/>
    <x v="16"/>
    <s v="TELECONTROL"/>
    <s v="P68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6"/>
    <s v="PEAPC - 1186-EL TREBOL -2 - Reserva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101"/>
    <s v="PEAPC - 1101-PENAFLOR2"/>
    <s v="Planta Elevadora de Agua Potable Tipo C"/>
    <x v="16"/>
    <s v="Telemedición"/>
    <s v="P64"/>
    <s v="LOC"/>
    <n v="11"/>
    <n v="1"/>
    <s v="CTLP"/>
    <s v="R121"/>
    <s v="TALAGANTE - PADRE HURTADO - PEÑAFLOR - MALLOCO - CALERA DE TANGO"/>
    <x v="0"/>
    <m/>
    <n v="1"/>
    <m/>
    <m/>
    <m/>
  </r>
  <r>
    <s v="PROD"/>
    <n v="28122191"/>
    <s v="PEAPC - 1191-PENAFLOR4"/>
    <s v="Planta Elevadora de Agua Potable Tipo C"/>
    <x v="16"/>
    <s v="Telemedición"/>
    <s v="P64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6"/>
    <s v="PEAPC - 1176-MALLOCO2-1"/>
    <s v="Planta Elevadora de Agua Potable Tipo C"/>
    <x v="16"/>
    <s v="Telemedición"/>
    <s v="P65"/>
    <s v="LOC"/>
    <n v="11"/>
    <n v="1"/>
    <s v="CTLP"/>
    <s v="R11-1"/>
    <s v="TALAGANTE - PADRE HURTADO - PEÑAFLOR - MALLOCO - CALERA DE TANGO"/>
    <x v="0"/>
    <m/>
    <n v="1"/>
    <m/>
    <m/>
    <m/>
  </r>
  <r>
    <s v="PROD"/>
    <n v="28122227"/>
    <s v="PEAPC - 1227-MALLOCO SUR-1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228"/>
    <s v="PEAPC - 1228-MALLOCO SUR-2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180"/>
    <s v="PEAPC - 1180-PENAFLOR3 - Reserva"/>
    <s v="Planta Elevadora de Agua Potable Tipo C"/>
    <x v="16"/>
    <s v="Telemedición"/>
    <s v="P63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7"/>
    <s v="PEAPC - 1177-MALLOCO2-2 - Reserva"/>
    <s v="Planta Elevadora de Agua Potable Tipo C"/>
    <x v="16"/>
    <s v="Telemedición"/>
    <s v="P64"/>
    <s v="LOC"/>
    <n v="11"/>
    <n v="1"/>
    <s v="CTLP"/>
    <s v="R11-1"/>
    <s v="TALAGANTE - PADRE HURTADO - PEÑAFLOR - MALLOCO - CALERA DE TANGO"/>
    <x v="0"/>
    <m/>
    <n v="1"/>
    <m/>
    <m/>
    <m/>
  </r>
  <r>
    <s v="PROD"/>
    <n v="139122193"/>
    <s v="PEAPC - 1294-San Jose de Maipo -4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194"/>
    <s v="PEAPC - 1295-San Jose de Maipo -5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068"/>
    <s v="PEAPC - 1068-SAN J. MAIPO-1 - Reserva"/>
    <s v="Planta Elevadora de Agua Potable Tipo C"/>
    <x v="16"/>
    <s v="Telemedición"/>
    <s v="P63"/>
    <s v="LOC"/>
    <n v="10"/>
    <n v="1"/>
    <s v="CTLP"/>
    <s v="R187-189"/>
    <s v="SAN JOSE DE MAIPO - GUAYACAN - EL CAMPITO"/>
    <x v="0"/>
    <m/>
    <n v="1"/>
    <m/>
    <m/>
    <m/>
  </r>
  <r>
    <s v="PROD"/>
    <n v="28122189"/>
    <s v="PEAPC - 1189-EL MONTE3"/>
    <s v="Planta Elevadora de Agua Potable Tipo C"/>
    <x v="16"/>
    <s v="Telemedición"/>
    <s v="P64"/>
    <s v="LOC"/>
    <n v="4"/>
    <n v="1"/>
    <s v="CTLP"/>
    <s v="R1009"/>
    <s v="EL MONTE - EL PAICO"/>
    <x v="0"/>
    <m/>
    <n v="1"/>
    <m/>
    <m/>
    <m/>
  </r>
  <r>
    <s v="PROD"/>
    <n v="28122044"/>
    <s v="PEAPC - 1044-EL MONTE1-1"/>
    <s v="Planta Elevadora de Agua Potable Tipo C"/>
    <x v="16"/>
    <s v="Telemedición"/>
    <s v="P64"/>
    <s v="LOC"/>
    <n v="4"/>
    <n v="1"/>
    <s v="CTLP"/>
    <s v="R188-40"/>
    <s v="EL MONTE - EL PAICO"/>
    <x v="0"/>
    <m/>
    <n v="1"/>
    <m/>
    <m/>
    <m/>
  </r>
  <r>
    <s v="PROD"/>
    <n v="28122045"/>
    <s v="PEAPC - 1045-EL MONTE1-2 - Reserva"/>
    <s v="Planta Elevadora de Agua Potable Tipo C"/>
    <x v="16"/>
    <s v="Telemedición"/>
    <s v="P63"/>
    <s v="LOC"/>
    <n v="4"/>
    <n v="1"/>
    <s v="CTLP"/>
    <s v="R188-40"/>
    <s v="EL MONTE - EL PAICO"/>
    <x v="0"/>
    <m/>
    <n v="1"/>
    <m/>
    <m/>
    <m/>
  </r>
  <r>
    <s v="PROD"/>
    <n v="32122183"/>
    <s v="PEAPC - 1183-LO AGUILA"/>
    <s v="Planta Elevadora de Agua Potable Tipo C"/>
    <x v="16"/>
    <s v="Telemedición"/>
    <s v="P64"/>
    <s v="LOC"/>
    <n v="2"/>
    <n v="1"/>
    <s v="CTLP"/>
    <s v="R297-262"/>
    <s v="CURACAVI"/>
    <x v="0"/>
    <m/>
    <n v="1"/>
    <m/>
    <m/>
    <m/>
  </r>
  <r>
    <s v="PROD"/>
    <n v="32122230"/>
    <s v="PEAPC - 1230-LA CANOA"/>
    <s v="Planta Elevadora de Agua Potable Tipo C"/>
    <x v="16"/>
    <s v="Telemedición"/>
    <s v="P64"/>
    <s v="LOC"/>
    <n v="2"/>
    <n v="1"/>
    <s v="CTLP"/>
    <s v="BNUP_AA_027"/>
    <s v="CURACAVI"/>
    <x v="0"/>
    <m/>
    <n v="1"/>
    <m/>
    <m/>
    <m/>
  </r>
  <r>
    <s v="PROD"/>
    <n v="32122276"/>
    <s v="PEAPC - 1276-CAMPO LINDO 2"/>
    <s v="Planta Elevadora de Agua Potable Tipo C"/>
    <x v="16"/>
    <s v="Telemedición"/>
    <s v="P64"/>
    <s v="LOC"/>
    <n v="2"/>
    <n v="1"/>
    <s v="CTLP"/>
    <s v="R37"/>
    <s v="CURACAVI"/>
    <x v="0"/>
    <m/>
    <n v="1"/>
    <m/>
    <m/>
    <m/>
  </r>
  <r>
    <s v="PROD"/>
    <s v="z32122183"/>
    <s v="PEAPC - z1183-LO AGUILA(D) - Reserva"/>
    <s v="Planta Elevadora de Agua Potable Tipo C"/>
    <x v="16"/>
    <s v="TELECONTROL"/>
    <s v="P68"/>
    <s v="LOC"/>
    <n v="2"/>
    <n v="1"/>
    <s v="CTLP"/>
    <s v="R297-262"/>
    <s v="CURACAVI"/>
    <x v="0"/>
    <m/>
    <n v="1"/>
    <m/>
    <m/>
    <m/>
  </r>
  <r>
    <s v="PROD"/>
    <n v="32122160"/>
    <s v="PEAPC - 1160-CAMPO LINDO - Reserva"/>
    <s v="Planta Elevadora de Agua Potable Tipo C"/>
    <x v="16"/>
    <s v="Telemedición"/>
    <s v="P64"/>
    <s v="LOC"/>
    <n v="2"/>
    <n v="1"/>
    <s v="CTLP"/>
    <s v="R262-1"/>
    <s v="CURACAVI"/>
    <x v="0"/>
    <m/>
    <n v="1"/>
    <m/>
    <m/>
    <m/>
  </r>
  <r>
    <s v="PROD"/>
    <n v="28122052"/>
    <s v="PEAPC - 1052-TALAGANTE-1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167"/>
    <s v="PEAPC - 1167-TALAGANTE-2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020"/>
    <s v="PEAPC - 1020-SANTA ANA-1"/>
    <s v="Planta Elevadora de Agua Potable Tipo C"/>
    <x v="16"/>
    <s v="Telemedición"/>
    <s v="P64"/>
    <s v="LOC"/>
    <n v="11"/>
    <n v="1"/>
    <s v="CTLP"/>
    <s v="R195"/>
    <s v="TALAGANTE - PADRE HURTADO - PEÑAFLOR - MALLOCO - CALERA DE TANGO"/>
    <x v="0"/>
    <m/>
    <n v="1"/>
    <m/>
    <m/>
    <m/>
  </r>
  <r>
    <s v="PROD"/>
    <n v="28122241"/>
    <s v="PEAPC - 1241-SANTA ANA-3"/>
    <s v="Planta Elevadora de Agua Potable Tipo C"/>
    <x v="16"/>
    <s v="Telemedición"/>
    <s v="P63"/>
    <s v="LOC"/>
    <n v="11"/>
    <n v="1"/>
    <s v="CTLP"/>
    <s v="R195"/>
    <s v="TALAGANTE - PADRE HURTADO - PEÑAFLOR - MALLOCO - CALERA DE TANGO"/>
    <x v="0"/>
    <m/>
    <n v="1"/>
    <m/>
    <m/>
    <m/>
  </r>
  <r>
    <s v="PROD"/>
    <n v="28122195"/>
    <s v="PEAPC - 1195-TALAGANTE-3 - Reserva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130122244"/>
    <s v="PEAPC - 1244-LOS GUINDOS-3"/>
    <s v="Planta Elevadora de Agua Potable Tipo C"/>
    <x v="16"/>
    <s v="Telemedición"/>
    <s v="P65"/>
    <s v="LOC"/>
    <n v="1"/>
    <n v="1"/>
    <s v="CTLP"/>
    <s v="R6"/>
    <s v="BUIN - PAINE - LINDEROS - MAIPO - ALTO JAHUEL"/>
    <x v="0"/>
    <m/>
    <n v="1"/>
    <m/>
    <m/>
    <m/>
  </r>
  <r>
    <s v="PROD"/>
    <n v="130122539"/>
    <s v="PEAPC - LOS GUINDOS 4"/>
    <s v="Planta Elevadora de Agua Potable Tipo C"/>
    <x v="16"/>
    <s v="CONTROL AUTOMATICO LOCAL"/>
    <s v="P61"/>
    <s v="LOC"/>
    <n v="1"/>
    <n v="1"/>
    <s v="CTLP"/>
    <s v="R6"/>
    <s v="BUIN - PAINE - LINDEROS - MAIPO - ALTO JAHUEL"/>
    <x v="0"/>
    <m/>
    <n v="1"/>
    <m/>
    <m/>
    <m/>
  </r>
  <r>
    <s v="PROD"/>
    <n v="130122231"/>
    <s v="PEAPC - 1231-LOS TILOS-1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3"/>
    <s v="PEAPC - 1233-LOS TILOS-2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9"/>
    <s v="PEAPC - 1239-PAINE-4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32122278"/>
    <s v="PEAPC - 1278-PAINE-5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130122540"/>
    <s v="PEAPC - 1289-Pontigo -4"/>
    <s v="Planta Elevadora de Agua Potable Tipo C"/>
    <x v="16"/>
    <s v="TELECONTROL"/>
    <s v="P69"/>
    <s v="LOC"/>
    <n v="1"/>
    <n v="1"/>
    <s v="CTLP"/>
    <s v="R7"/>
    <s v="BUIN - PAINE - LINDEROS - MAIPO - ALTO JAHUEL"/>
    <x v="0"/>
    <m/>
    <n v="1"/>
    <m/>
    <m/>
    <m/>
  </r>
  <r>
    <s v="PROD"/>
    <n v="130122246"/>
    <s v="PEAPC - 1246-PONTIGO-2"/>
    <s v="Planta Elevadora de Agua Potable Tipo C"/>
    <x v="16"/>
    <s v="Telemedición"/>
    <s v="P64"/>
    <s v="LOC"/>
    <n v="1"/>
    <n v="1"/>
    <s v="CTLP"/>
    <s v="R7"/>
    <s v="BUIN - PAINE - LINDEROS - MAIPO - ALTO JAHUEL"/>
    <x v="0"/>
    <m/>
    <n v="1"/>
    <m/>
    <m/>
    <m/>
  </r>
  <r>
    <s v="PROD"/>
    <n v="130122245"/>
    <s v="PEAPC - 1245-ESTACION2-1"/>
    <s v="Planta Elevadora de Agua Potable Tipo C"/>
    <x v="16"/>
    <s v="Telemedición"/>
    <s v="P66"/>
    <s v="LOC"/>
    <n v="1"/>
    <n v="1"/>
    <s v="CTLP"/>
    <s v="R1139"/>
    <s v="BUIN - PAINE - LINDEROS - MAIPO - ALTO JAHUEL"/>
    <x v="0"/>
    <m/>
    <n v="1"/>
    <m/>
    <m/>
    <m/>
  </r>
  <r>
    <s v="PROD"/>
    <n v="130122071"/>
    <s v="PEAPC - 1071-ESTACION1-2"/>
    <s v="Planta Elevadora de Agua Potable Tipo C"/>
    <x v="16"/>
    <s v="Telemedición"/>
    <s v="P65"/>
    <s v="LOC"/>
    <n v="1"/>
    <n v="1"/>
    <s v="CTLP"/>
    <s v="R4"/>
    <s v="BUIN - PAINE - LINDEROS - MAIPO - ALTO JAHUEL"/>
    <x v="0"/>
    <m/>
    <n v="1"/>
    <m/>
    <m/>
    <m/>
  </r>
  <r>
    <s v="PROD"/>
    <n v="130122070"/>
    <s v="PEAPC - 1070-ESTACION1-1"/>
    <s v="Planta Elevadora de Agua Potable Tipo C"/>
    <x v="16"/>
    <s v="Telemedición"/>
    <s v="P64"/>
    <s v="LOC"/>
    <n v="1"/>
    <n v="1"/>
    <s v="CTLP"/>
    <s v="R4"/>
    <s v="BUIN - PAINE - LINDEROS - MAIPO - ALTO JAHUEL"/>
    <x v="0"/>
    <m/>
    <n v="1"/>
    <m/>
    <m/>
    <m/>
  </r>
  <r>
    <s v="PROD"/>
    <s v="z130121244"/>
    <s v="PEAPC - z1244-LOS GUINDOS-3 - Reserva"/>
    <s v="Planta Elevadora de Agua Potable Tipo C"/>
    <x v="16"/>
    <s v="TELECONTROL"/>
    <s v="P68"/>
    <s v="LOC"/>
    <n v="1"/>
    <n v="1"/>
    <s v="CTLP"/>
    <s v="R6"/>
    <s v="BUIN - PAINE - LINDEROS - MAIPO - ALTO JAHUEL"/>
    <x v="0"/>
    <m/>
    <n v="1"/>
    <m/>
    <m/>
    <m/>
  </r>
  <r>
    <s v="PROD"/>
    <n v="32122277"/>
    <s v="PEAPC - 1277-LOS TILOS-3 - Reserva"/>
    <s v="Planta Elevadora de Agua Potable Tipo C"/>
    <x v="16"/>
    <s v="Telemedición"/>
    <s v="P64"/>
    <s v="LOC"/>
    <n v="1"/>
    <n v="1"/>
    <s v="CTLP"/>
    <s v="R1141"/>
    <s v="BUIN - PAINE - LINDEROS - MAIPO - ALTO JAHUEL"/>
    <x v="0"/>
    <m/>
    <n v="1"/>
    <m/>
    <m/>
    <m/>
  </r>
  <r>
    <s v="PROD"/>
    <n v="130122128"/>
    <s v="PEAPC - 1128-PAINE-3 - Reserva"/>
    <s v="Planta Elevadora de Agua Potable Tipo C"/>
    <x v="16"/>
    <s v="TELECONTROL"/>
    <s v="P68"/>
    <s v="LOC"/>
    <n v="1"/>
    <n v="1"/>
    <s v="CTLP"/>
    <s v="R107"/>
    <s v="BUIN - PAINE - LINDEROS - MAIPO - ALTO JAHUEL"/>
    <x v="0"/>
    <m/>
    <n v="1"/>
    <m/>
    <m/>
    <m/>
  </r>
  <r>
    <s v="PROD"/>
    <n v="130122247"/>
    <s v="PEAPC - 1247-PONTIGO 3 - Reserva"/>
    <s v="Planta Elevadora de Agua Potable Tipo C"/>
    <x v="16"/>
    <s v="CONTROL AUTOMATICO LOCAL"/>
    <s v="P60"/>
    <s v="LOC"/>
    <n v="1"/>
    <n v="1"/>
    <s v="CTLP"/>
    <s v="R7"/>
    <s v="BUIN - PAINE - LINDEROS - MAIPO - ALTO JAHUEL"/>
    <x v="0"/>
    <m/>
    <n v="1"/>
    <m/>
    <m/>
    <m/>
  </r>
  <r>
    <s v="PROD"/>
    <s v="z130121245"/>
    <s v="PEAPC - z1245-ESTACION2-1 - Reserva"/>
    <s v="Planta Elevadora de Agua Potable Tipo C"/>
    <x v="16"/>
    <s v="TELECONTROL"/>
    <s v="P68"/>
    <s v="LOC"/>
    <n v="1"/>
    <n v="1"/>
    <s v="CTLP"/>
    <s v="R1139"/>
    <s v="BUIN - PAINE - LINDEROS - MAIPO - ALTO JAHUEL"/>
    <x v="0"/>
    <m/>
    <n v="1"/>
    <m/>
    <m/>
    <m/>
  </r>
  <r>
    <s v="PROD"/>
    <n v="28122207"/>
    <s v="PEAPC - 1207-CALERA TANGO2"/>
    <s v="Planta Elevadora de Agua Potable Tipo C"/>
    <x v="16"/>
    <s v="Telemedición"/>
    <s v="P64"/>
    <s v="LOC"/>
    <n v="11"/>
    <n v="1"/>
    <s v="CTLP"/>
    <s v="BNUP_AA_005"/>
    <s v="TALAGANTE - PADRE HURTADO - PEÑAFLOR - MALLOCO - CALERA DE TANGO"/>
    <x v="0"/>
    <m/>
    <n v="1"/>
    <m/>
    <m/>
    <m/>
  </r>
  <r>
    <s v="PROD"/>
    <n v="28122210"/>
    <s v="PEAPC - 1210-CALERA TANGO3"/>
    <s v="Planta Elevadora de Agua Potable Tipo C"/>
    <x v="16"/>
    <s v="Telemedición"/>
    <s v="P65"/>
    <s v="LOC"/>
    <n v="11"/>
    <n v="1"/>
    <s v="CTLP"/>
    <s v="BNUP_AA_006"/>
    <s v="TALAGANTE - PADRE HURTADO - PEÑAFLOR - MALLOCO - CALERA DE TANGO"/>
    <x v="0"/>
    <m/>
    <n v="1"/>
    <m/>
    <m/>
    <m/>
  </r>
  <r>
    <s v="PROD"/>
    <n v="28122211"/>
    <s v="PEAPC - 1211-CALERA TANGO4"/>
    <s v="Planta Elevadora de Agua Potable Tipo C"/>
    <x v="16"/>
    <s v="Telemedición"/>
    <s v="P65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28122206"/>
    <s v="PEAPC - 1206-CALERA TANGO1 - Reserva"/>
    <s v="Planta Elevadora de Agua Potable Tipo C"/>
    <x v="16"/>
    <s v="Telemedición"/>
    <s v="P64"/>
    <s v="LOC"/>
    <n v="11"/>
    <n v="1"/>
    <s v="CTLP"/>
    <s v="R293-108"/>
    <s v="TALAGANTE - PADRE HURTADO - PEÑAFLOR - MALLOCO - CALERA DE TANGO"/>
    <x v="0"/>
    <m/>
    <n v="1"/>
    <m/>
    <m/>
    <m/>
  </r>
  <r>
    <s v="PROD"/>
    <s v="z028121211"/>
    <s v="PEAPC - z1211-CALERA TANGO4 - Reserva"/>
    <s v="Planta Elevadora de Agua Potable Tipo C"/>
    <x v="16"/>
    <s v="TELECONTROL"/>
    <s v="P68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30121280"/>
    <s v="PEAPC - 1280-EL MAITEN5"/>
    <s v="Planta Elevadora de Agua Potable Tipo C"/>
    <x v="16"/>
    <s v="TELECONTROL"/>
    <s v="P68"/>
    <s v="LOC"/>
    <n v="7"/>
    <n v="1"/>
    <s v="CTLP"/>
    <s v="serv_2244"/>
    <s v="MELIPILLA"/>
    <x v="0"/>
    <m/>
    <n v="1"/>
    <m/>
    <m/>
    <m/>
  </r>
  <r>
    <s v="PROD"/>
    <n v="30122242"/>
    <s v="PEAPC - 1242-HUECHUN2"/>
    <s v="Planta Elevadora de Agua Potable Tipo C"/>
    <x v="16"/>
    <s v="Telemedición"/>
    <s v="P66"/>
    <s v="LOC"/>
    <n v="7"/>
    <n v="1"/>
    <s v="CTLP"/>
    <s v="R1038"/>
    <s v="MELIPILLA"/>
    <x v="0"/>
    <m/>
    <n v="1"/>
    <m/>
    <m/>
    <m/>
  </r>
  <r>
    <s v="PROD"/>
    <n v="30122272"/>
    <s v="PEAPC - 1272-HUECHUN 3"/>
    <s v="Planta Elevadora de Agua Potable Tipo C"/>
    <x v="16"/>
    <s v="Telemedición"/>
    <s v="P65"/>
    <s v="LOC"/>
    <n v="7"/>
    <n v="1"/>
    <s v="CTLP"/>
    <s v="Serv_2426"/>
    <s v="MELIPILLA"/>
    <x v="0"/>
    <m/>
    <n v="1"/>
    <m/>
    <m/>
    <m/>
  </r>
  <r>
    <s v="PROD"/>
    <n v="30122237"/>
    <s v="PEAPC - 1237-EL MAITEN3 - Reserva"/>
    <s v="Planta Elevadora de Agua Potable Tipo C"/>
    <x v="16"/>
    <s v="Telemedición"/>
    <s v="P64"/>
    <s v="LOC"/>
    <n v="7"/>
    <n v="1"/>
    <s v="CTLP"/>
    <s v="R103-89"/>
    <s v="MELIPILLA"/>
    <x v="0"/>
    <m/>
    <n v="1"/>
    <m/>
    <m/>
    <m/>
  </r>
  <r>
    <s v="PROD"/>
    <n v="30122273"/>
    <s v="PEAPC - 1273-HUECHUN 4 - Reserva"/>
    <s v="Planta Elevadora de Agua Potable Tipo C"/>
    <x v="16"/>
    <s v="Telemedición"/>
    <s v="P65"/>
    <s v="LOC"/>
    <n v="7"/>
    <n v="1"/>
    <s v="CTLP"/>
    <s v="Serv_2427"/>
    <s v="MELIPILLA"/>
    <x v="0"/>
    <m/>
    <n v="1"/>
    <m/>
    <m/>
    <m/>
  </r>
  <r>
    <s v="PROD"/>
    <n v="137122001"/>
    <s v="PEAPC - 1281-EL CANELO"/>
    <s v="Planta Elevadora de Agua Potable Tipo C"/>
    <x v="16"/>
    <s v="CONTROL AUTOMATICO LOCAL"/>
    <s v="P60"/>
    <s v="LOC"/>
    <n v="3"/>
    <n v="1"/>
    <s v="CTLP"/>
    <s v="1503-031283"/>
    <s v="EL CANELO - LAS VERTIENTES - LA OBRA"/>
    <x v="0"/>
    <m/>
    <n v="1"/>
    <m/>
    <m/>
    <m/>
  </r>
  <r>
    <s v="PROD"/>
    <n v="76122205"/>
    <s v="1205-HUECHURABA8"/>
    <s v="Planta Elevadora de Agua Potable Tipo C"/>
    <x v="16"/>
    <s v="TELECONTROL"/>
    <s v="P69"/>
    <s v="GS"/>
    <n v="5"/>
    <n v="1"/>
    <s v="CTLP"/>
    <s v="R269-252"/>
    <s v="GRAN SANTIAGO"/>
    <x v="0"/>
    <m/>
    <n v="1"/>
    <m/>
    <m/>
    <m/>
  </r>
  <r>
    <s v="PROD"/>
    <n v="76122243"/>
    <s v="1243-HUELEN 5A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49"/>
    <s v="1249-LA LAGUNA-2A"/>
    <s v="Planta Elevadora de Agua Potable Tipo C"/>
    <x v="16"/>
    <s v="TELECONTROL"/>
    <s v="P69"/>
    <s v="GS"/>
    <n v="5"/>
    <n v="1"/>
    <s v="CTLP"/>
    <s v="R79"/>
    <s v="GRAN SANTIAGO"/>
    <x v="0"/>
    <m/>
    <n v="1"/>
    <m/>
    <m/>
    <m/>
  </r>
  <r>
    <s v="PROD"/>
    <n v="76122251"/>
    <s v="1251-LA LAGUNA-1A"/>
    <s v="Planta Elevadora de Agua Potable Tipo C"/>
    <x v="16"/>
    <s v="CONTROL AUTOMATICO LOCAL"/>
    <s v="P61"/>
    <s v="GS"/>
    <n v="5"/>
    <n v="1"/>
    <s v="CTLP"/>
    <s v="R79"/>
    <s v="GRAN SANTIAGO"/>
    <x v="0"/>
    <m/>
    <n v="1"/>
    <m/>
    <m/>
    <m/>
  </r>
  <r>
    <s v="PROD"/>
    <n v="76122270"/>
    <s v="1270-RINCONADA MAIPU"/>
    <s v="Planta Elevadora de Agua Potable Tipo C"/>
    <x v="16"/>
    <s v="CONTROL AUTOMATICO LOCAL"/>
    <s v="P60"/>
    <s v="GS"/>
    <n v="5"/>
    <n v="1"/>
    <s v="CTLP"/>
    <s v="BNUP_AA_028"/>
    <s v="GRAN SANTIAGO"/>
    <x v="0"/>
    <m/>
    <n v="1"/>
    <m/>
    <m/>
    <m/>
  </r>
  <r>
    <s v="PROD"/>
    <n v="76122038"/>
    <s v="1038-VICTORIA-1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39"/>
    <s v="1039-VICTORIA-2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19"/>
    <s v="1019-RENCA2-1"/>
    <s v="Planta Elevadora de Agua Potable Tipo C"/>
    <x v="16"/>
    <s v="TELECONTROL"/>
    <s v="P69"/>
    <s v="GS"/>
    <n v="5"/>
    <n v="1"/>
    <s v="CTLP"/>
    <s v="R177-226"/>
    <s v="GRAN SANTIAGO"/>
    <x v="0"/>
    <m/>
    <n v="1"/>
    <m/>
    <m/>
    <m/>
  </r>
  <r>
    <s v="PROD"/>
    <n v="76122099"/>
    <s v="1099-HUAMACHUCO-1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107"/>
    <s v="1107-HUAMACHUCO5"/>
    <s v="Planta Elevadora de Agua Potable Tipo C"/>
    <x v="16"/>
    <s v="TELECONTROL"/>
    <s v="P68"/>
    <s v="GS"/>
    <n v="5"/>
    <n v="1"/>
    <s v="CTLP"/>
    <s v="R21-20"/>
    <s v="GRAN SANTIAGO"/>
    <x v="0"/>
    <m/>
    <n v="1"/>
    <m/>
    <m/>
    <m/>
  </r>
  <r>
    <s v="PROD"/>
    <n v="76122135"/>
    <s v="1135-FLORENCIA-4"/>
    <s v="Planta Elevadora de Agua Potable Tipo C"/>
    <x v="16"/>
    <s v="TELECONTROL"/>
    <s v="P68"/>
    <s v="GS"/>
    <n v="5"/>
    <n v="1"/>
    <s v="CTLP"/>
    <s v="R51-252"/>
    <s v="GRAN SANTIAGO"/>
    <x v="0"/>
    <m/>
    <n v="1"/>
    <m/>
    <m/>
    <m/>
  </r>
  <r>
    <s v="PROD"/>
    <n v="76122136"/>
    <s v="1136-FLORENCIA-5"/>
    <s v="Planta Elevadora de Agua Potable Tipo C"/>
    <x v="16"/>
    <s v="TELECONTROL"/>
    <s v="P69"/>
    <s v="GS"/>
    <n v="5"/>
    <n v="1"/>
    <s v="CTLP"/>
    <s v="R51-252"/>
    <s v="GRAN SANTIAGO"/>
    <x v="0"/>
    <m/>
    <n v="1"/>
    <m/>
    <m/>
    <m/>
  </r>
  <r>
    <s v="PROD"/>
    <n v="76122144"/>
    <s v="1144-QUILICURA1-1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5"/>
    <s v="1145-QUILICURA1-2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6"/>
    <s v="1146-RENCA3"/>
    <s v="Planta Elevadora de Agua Potable Tipo C"/>
    <x v="16"/>
    <s v="TELECONTROL"/>
    <s v="P68"/>
    <s v="GS"/>
    <n v="5"/>
    <n v="1"/>
    <s v="CTLP"/>
    <s v="R178-226"/>
    <s v="GRAN SANTIAGO"/>
    <x v="0"/>
    <m/>
    <n v="1"/>
    <m/>
    <m/>
    <m/>
  </r>
  <r>
    <s v="PROD"/>
    <n v="76122147"/>
    <s v="1147-SANTA VICTORIA2-1"/>
    <s v="Planta Elevadora de Agua Potable Tipo C"/>
    <x v="16"/>
    <s v="TELECONTROL"/>
    <s v="P69"/>
    <s v="GS"/>
    <n v="5"/>
    <n v="1"/>
    <s v="CTLP"/>
    <s v="R46-207"/>
    <s v="GRAN SANTIAGO"/>
    <x v="0"/>
    <m/>
    <n v="1"/>
    <m/>
    <m/>
    <m/>
  </r>
  <r>
    <s v="PROD"/>
    <n v="76122175"/>
    <s v="1175-SANTA LUISA"/>
    <s v="Planta Elevadora de Agua Potable Tipo C"/>
    <x v="16"/>
    <s v="TELECONTROL"/>
    <s v="P68"/>
    <s v="GS"/>
    <n v="5"/>
    <n v="1"/>
    <s v="CTLP"/>
    <s v="R402-255"/>
    <s v="GRAN SANTIAGO"/>
    <x v="0"/>
    <m/>
    <n v="1"/>
    <m/>
    <m/>
    <m/>
  </r>
  <r>
    <s v="PROD"/>
    <n v="76122178"/>
    <s v="1178-RENCA 4"/>
    <s v="Planta Elevadora de Agua Potable Tipo C"/>
    <x v="16"/>
    <s v="TELECONTROL"/>
    <s v="P69"/>
    <s v="GS"/>
    <n v="5"/>
    <n v="1"/>
    <s v="CTLP"/>
    <s v="R179-180"/>
    <s v="GRAN SANTIAGO"/>
    <x v="0"/>
    <m/>
    <n v="1"/>
    <m/>
    <m/>
    <m/>
  </r>
  <r>
    <s v="PROD"/>
    <n v="76122179"/>
    <s v="1179-SAN MARTIN"/>
    <s v="Planta Elevadora de Agua Potable Tipo C"/>
    <x v="16"/>
    <s v="TELECONTROL"/>
    <s v="P67"/>
    <s v="GS"/>
    <n v="5"/>
    <n v="1"/>
    <s v="CTLP"/>
    <s v="R163-255"/>
    <s v="GRAN SANTIAGO"/>
    <x v="0"/>
    <m/>
    <n v="1"/>
    <m/>
    <m/>
    <m/>
  </r>
  <r>
    <s v="PROD"/>
    <n v="76122182"/>
    <s v="1182-RENCA 5"/>
    <s v="Planta Elevadora de Agua Potable Tipo C"/>
    <x v="16"/>
    <s v="TELECONTROL"/>
    <s v="P68"/>
    <s v="GS"/>
    <n v="5"/>
    <n v="1"/>
    <s v="CTLP"/>
    <s v="R2-10AA"/>
    <s v="GRAN SANTIAGO"/>
    <x v="0"/>
    <m/>
    <n v="1"/>
    <m/>
    <m/>
    <m/>
  </r>
  <r>
    <s v="PROD"/>
    <n v="76122184"/>
    <s v="1184-QUILICURA 2-1"/>
    <s v="Planta Elevadora de Agua Potable Tipo C"/>
    <x v="16"/>
    <s v="TELECONTROL"/>
    <s v="P67"/>
    <s v="GS"/>
    <n v="5"/>
    <n v="1"/>
    <s v="CTLP"/>
    <s v="R166"/>
    <s v="GRAN SANTIAGO"/>
    <x v="0"/>
    <m/>
    <n v="1"/>
    <m/>
    <m/>
    <m/>
  </r>
  <r>
    <s v="PROD"/>
    <n v="76122197"/>
    <s v="1197-Q.PONIENTE5"/>
    <s v="Planta Elevadora de Agua Potable Tipo C"/>
    <x v="16"/>
    <s v="TELECONTROL"/>
    <s v="P68"/>
    <s v="GS"/>
    <n v="5"/>
    <n v="1"/>
    <s v="CTLP"/>
    <s v="R162-167"/>
    <s v="GRAN SANTIAGO"/>
    <x v="0"/>
    <m/>
    <n v="1"/>
    <m/>
    <m/>
    <m/>
  </r>
  <r>
    <s v="PROD"/>
    <n v="76122202"/>
    <s v="1202-Q.PONIENTE3"/>
    <s v="Planta Elevadora de Agua Potable Tipo C"/>
    <x v="16"/>
    <s v="CONTROL AUTOMATICO LOCAL"/>
    <s v="P61"/>
    <s v="GS"/>
    <n v="5"/>
    <n v="1"/>
    <s v="CTLP"/>
    <s v="R162-167"/>
    <s v="GRAN SANTIAGO"/>
    <x v="0"/>
    <m/>
    <n v="1"/>
    <m/>
    <m/>
    <m/>
  </r>
  <r>
    <s v="PROD"/>
    <n v="76122208"/>
    <s v="1208-HUECHURABA3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12"/>
    <s v="1212-HUAMACHUCO -2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15"/>
    <s v="1215-HUAMACHUCO-7A"/>
    <s v="Planta Elevadora de Agua Potable Tipo C"/>
    <x v="16"/>
    <s v="TELECONTROL"/>
    <s v="P69"/>
    <s v="GS"/>
    <n v="5"/>
    <n v="1"/>
    <s v="CTLP"/>
    <s v="R23-20"/>
    <s v="GRAN SANTIAGO"/>
    <x v="0"/>
    <m/>
    <n v="1"/>
    <m/>
    <m/>
    <m/>
  </r>
  <r>
    <s v="PROD"/>
    <n v="76122216"/>
    <s v="1216-SANTA VICTORIA 2-2A"/>
    <s v="Planta Elevadora de Agua Potable Tipo C"/>
    <x v="16"/>
    <s v="TELECONTROL"/>
    <s v="P68"/>
    <s v="GS"/>
    <n v="5"/>
    <n v="1"/>
    <s v="CTLP"/>
    <s v="R46-207"/>
    <s v="GRAN SANTIAGO"/>
    <x v="0"/>
    <m/>
    <n v="1"/>
    <m/>
    <m/>
    <m/>
  </r>
  <r>
    <s v="PROD"/>
    <n v="76122218"/>
    <s v="1218-SANTA OLGA 1- 3A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n v="76122219"/>
    <s v="1219-HUECHURABA1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21"/>
    <s v="1221-HUECHURABA6"/>
    <s v="Planta Elevadora de Agua Potable Tipo C"/>
    <x v="16"/>
    <s v="TELECONTROL"/>
    <s v="P69"/>
    <s v="GS"/>
    <n v="5"/>
    <n v="1"/>
    <s v="CTLP"/>
    <s v="R271-252"/>
    <s v="GRAN SANTIAGO"/>
    <x v="0"/>
    <m/>
    <n v="1"/>
    <m/>
    <m/>
    <m/>
  </r>
  <r>
    <s v="PROD"/>
    <n v="76122222"/>
    <s v="1222-RENCA8"/>
    <s v="Planta Elevadora de Agua Potable Tipo C"/>
    <x v="16"/>
    <s v="TELECONTROL"/>
    <s v="P70"/>
    <s v="GS"/>
    <n v="5"/>
    <n v="1"/>
    <s v="CTLP"/>
    <s v="R277-180"/>
    <s v="GRAN SANTIAGO"/>
    <x v="0"/>
    <m/>
    <n v="1"/>
    <m/>
    <m/>
    <m/>
  </r>
  <r>
    <s v="PROD"/>
    <n v="76122223"/>
    <s v="1223-RENCA7"/>
    <s v="Planta Elevadora de Agua Potable Tipo C"/>
    <x v="16"/>
    <s v="TELECONTROL"/>
    <s v="P70"/>
    <s v="GS"/>
    <n v="5"/>
    <n v="1"/>
    <s v="CTLP"/>
    <s v="R276-180"/>
    <s v="GRAN SANTIAGO"/>
    <x v="0"/>
    <m/>
    <n v="1"/>
    <m/>
    <m/>
    <m/>
  </r>
  <r>
    <s v="PROD"/>
    <n v="76122224"/>
    <s v="1224-SANTA OLGA6A"/>
    <s v="Planta Elevadora de Agua Potable Tipo C"/>
    <x v="16"/>
    <s v="TELECONTROL"/>
    <s v="P70"/>
    <s v="GS"/>
    <n v="5"/>
    <n v="1"/>
    <s v="CTLP"/>
    <s v="BNUP_AA_015"/>
    <s v="GRAN SANTIAGO"/>
    <x v="0"/>
    <m/>
    <n v="1"/>
    <m/>
    <m/>
    <m/>
  </r>
  <r>
    <s v="PROD"/>
    <n v="76122226"/>
    <s v="1226-RENCA6"/>
    <s v="Planta Elevadora de Agua Potable Tipo C"/>
    <x v="16"/>
    <s v="TELECONTROL"/>
    <s v="P69"/>
    <s v="GS"/>
    <n v="5"/>
    <n v="1"/>
    <s v="CTLP"/>
    <s v="R275-180"/>
    <s v="GRAN SANTIAGO"/>
    <x v="0"/>
    <m/>
    <n v="1"/>
    <m/>
    <m/>
    <m/>
  </r>
  <r>
    <s v="PROD"/>
    <n v="76122248"/>
    <s v="1248-HUAMACHUCO-3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53"/>
    <s v="1253-SANTA CORINA-3A"/>
    <s v="Planta Elevadora de Agua Potable Tipo C"/>
    <x v="16"/>
    <s v="TELECONTROL"/>
    <s v="P68"/>
    <s v="GS"/>
    <n v="5"/>
    <n v="1"/>
    <s v="CTLP"/>
    <s v="R143"/>
    <s v="GRAN SANTIAGO"/>
    <x v="0"/>
    <m/>
    <n v="1"/>
    <m/>
    <m/>
    <m/>
  </r>
  <r>
    <s v="PROD"/>
    <n v="76122269"/>
    <s v="1269-SANTA CORINA-5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75"/>
    <s v="1275-SANTA LUISA 2"/>
    <s v="Planta Elevadora de Agua Potable Tipo C"/>
    <x v="16"/>
    <s v="TELECONTROL"/>
    <s v="P68"/>
    <s v="GS"/>
    <n v="5"/>
    <n v="1"/>
    <s v="CTLP"/>
    <s v="BNUP_AA_030"/>
    <s v="GRAN SANTIAGO"/>
    <x v="0"/>
    <m/>
    <n v="1"/>
    <m/>
    <m/>
    <m/>
  </r>
  <r>
    <s v="PROD"/>
    <n v="76122279"/>
    <s v="1279-SANTA LUISA 3"/>
    <s v="Planta Elevadora de Agua Potable Tipo C"/>
    <x v="16"/>
    <s v="TELECONTROL"/>
    <s v="P67"/>
    <s v="GS"/>
    <n v="5"/>
    <n v="1"/>
    <s v="CTLP"/>
    <s v="BNUP_AA_029"/>
    <s v="GRAN SANTIAGO"/>
    <x v="0"/>
    <m/>
    <n v="1"/>
    <m/>
    <m/>
    <m/>
  </r>
  <r>
    <s v="PROD"/>
    <n v="76122220"/>
    <s v="1220-LO VALLEDOR4A"/>
    <s v="Planta Elevadora de Agua Potable Tipo C"/>
    <x v="16"/>
    <s v="TELECONTROL"/>
    <s v="P70"/>
    <s v="GS"/>
    <n v="5"/>
    <n v="1"/>
    <s v="CTLP"/>
    <s v="R547-115"/>
    <s v="GRAN SANTIAGO"/>
    <x v="0"/>
    <m/>
    <n v="1"/>
    <m/>
    <m/>
    <m/>
  </r>
  <r>
    <s v="PROD"/>
    <n v="76122225"/>
    <s v="1225-LO VALLEDOR6A"/>
    <s v="Planta Elevadora de Agua Potable Tipo C"/>
    <x v="16"/>
    <s v="TELECONTROL"/>
    <s v="P68"/>
    <s v="GS"/>
    <n v="5"/>
    <n v="1"/>
    <s v="CTLP"/>
    <s v="BNUP_AA_017"/>
    <s v="GRAN SANTIAGO"/>
    <x v="0"/>
    <m/>
    <n v="1"/>
    <m/>
    <m/>
    <m/>
  </r>
  <r>
    <s v="PROD"/>
    <n v="76122283"/>
    <s v="HUAMACHUCO 6A"/>
    <s v="Planta Elevadora de Agua Potable Tipo C"/>
    <x v="16"/>
    <s v="TELECONTROL"/>
    <s v="P69"/>
    <s v="GS"/>
    <n v="5"/>
    <n v="1"/>
    <s v="CTLP"/>
    <s v="R22-20"/>
    <s v="GRAN SANTIAGO"/>
    <x v="0"/>
    <m/>
    <n v="1"/>
    <m/>
    <m/>
    <m/>
  </r>
  <r>
    <s v="PROD"/>
    <n v="76122280"/>
    <s v="1290-Santa Corina -6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96"/>
    <s v="1296-Victoria -3"/>
    <s v="Planta Elevadora de Agua Potable Tipo C"/>
    <x v="16"/>
    <s v="CONTROL AUTOMATICO LOCAL"/>
    <s v="P61"/>
    <s v="GS"/>
    <n v="5"/>
    <n v="1"/>
    <s v="CTLP"/>
    <s v="R144"/>
    <s v="GRAN SANTIAGO"/>
    <x v="0"/>
    <m/>
    <n v="1"/>
    <m/>
    <m/>
    <m/>
  </r>
  <r>
    <s v="PROD"/>
    <n v="76122299"/>
    <s v="Renca 1-4"/>
    <s v="Planta Elevadora de Agua Potable Tipo C"/>
    <x v="16"/>
    <s v="CONTROL AUTOMATICO LOCAL"/>
    <s v="P60"/>
    <s v="GS"/>
    <n v="5"/>
    <n v="1"/>
    <s v="CTLP"/>
    <s v="R176-226"/>
    <s v="GRAN SANTIAGO"/>
    <x v="0"/>
    <m/>
    <n v="1"/>
    <m/>
    <m/>
    <m/>
  </r>
  <r>
    <s v="PROD"/>
    <n v="5122304"/>
    <s v="LO ESPEJO 9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3"/>
    <s v="LO ESPEJO 8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5"/>
    <s v="LO VALLEDOR 12"/>
    <s v="Planta Elevadora de Agua Potable Tipo C"/>
    <x v="16"/>
    <s v="TELECONTROL"/>
    <s v="P69"/>
    <s v="GS"/>
    <n v="5"/>
    <n v="1"/>
    <s v="CTLP"/>
    <s v="R115"/>
    <s v="GRAN SANTIAGO"/>
    <x v="0"/>
    <m/>
    <n v="1"/>
    <m/>
    <m/>
    <m/>
  </r>
  <r>
    <s v="PROD"/>
    <s v="Z11801"/>
    <s v="Rinconada reserva"/>
    <s v="Planta Elevadora de Agua Potable Tipo C"/>
    <x v="16"/>
    <s v="TELECONTROL"/>
    <s v="P68"/>
    <s v="GS"/>
    <n v="5"/>
    <n v="1"/>
    <s v="CTLP"/>
    <s v="BNUP_AA_028"/>
    <s v="GRAN SANTIAGO"/>
    <x v="0"/>
    <m/>
    <n v="1"/>
    <m/>
    <m/>
    <m/>
  </r>
  <r>
    <s v="PROD"/>
    <s v="Z11803"/>
    <s v="SANTA OLGA 9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s v="Z11824"/>
    <s v="1297-Huelen  -7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32"/>
    <s v="1232-P.ALEGRE5"/>
    <s v="Planta Elevadora de Agua Potable Tipo C"/>
    <x v="16"/>
    <s v="CONTROL AUTOMATICO LOCAL"/>
    <s v="P62"/>
    <s v="GS"/>
    <n v="5"/>
    <n v="1"/>
    <s v="CTLP"/>
    <s v="BNUP_AA_009"/>
    <s v="GRAN SANTIAGO"/>
    <x v="0"/>
    <m/>
    <n v="1"/>
    <m/>
    <m/>
    <m/>
  </r>
  <r>
    <s v="PROD"/>
    <n v="76122238"/>
    <s v="1238-P.ALEGRE6"/>
    <s v="Planta Elevadora de Agua Potable Tipo C"/>
    <x v="16"/>
    <s v="CONTROL AUTOMATICO LOCAL"/>
    <s v="P62"/>
    <s v="GS"/>
    <n v="5"/>
    <n v="1"/>
    <s v="CTLP"/>
    <s v="BNUP_AA_010"/>
    <s v="GRAN SANTIAGO"/>
    <x v="0"/>
    <m/>
    <n v="1"/>
    <m/>
    <m/>
    <m/>
  </r>
  <r>
    <s v="PROD"/>
    <n v="76122252"/>
    <s v="1252-P.ALEGRE4"/>
    <s v="Planta Elevadora de Agua Potable Tipo C"/>
    <x v="16"/>
    <s v="TELECONTROL"/>
    <s v="P70"/>
    <s v="GS"/>
    <n v="5"/>
    <n v="1"/>
    <s v="CTLP"/>
    <s v="BNUP_AA_008"/>
    <s v="GRAN SANTIAGO"/>
    <x v="0"/>
    <m/>
    <n v="1"/>
    <m/>
    <m/>
    <m/>
  </r>
  <r>
    <s v="PROD"/>
    <n v="76122263"/>
    <s v="1263-LA PINTANA 7"/>
    <s v="Planta Elevadora de Agua Potable Tipo C"/>
    <x v="16"/>
    <s v="CONTROL AUTOMATICO LOCAL"/>
    <s v="P62"/>
    <s v="GS"/>
    <n v="5"/>
    <n v="1"/>
    <s v="CTLP"/>
    <s v="BNUP_AA_024"/>
    <s v="GRAN SANTIAGO"/>
    <x v="0"/>
    <m/>
    <n v="1"/>
    <m/>
    <m/>
    <m/>
  </r>
  <r>
    <s v="DIST"/>
    <s v="z0130305-01"/>
    <s v="VALDIVIA DE PAINE (PBP)"/>
    <s v="Planta Elevadora de Agua Potable Tipo E"/>
    <x v="17"/>
    <s v="TELECONTROL"/>
    <s v="D57"/>
    <s v="LOC"/>
    <n v="13"/>
    <n v="2"/>
    <s v="CTLP"/>
    <s v="R8"/>
    <s v="VALDIVIA DE PAINE"/>
    <x v="0"/>
    <m/>
    <n v="1"/>
    <m/>
    <m/>
    <m/>
  </r>
  <r>
    <s v="DIST"/>
    <s v="302-ElRecurso"/>
    <s v="PBP-El Recurso"/>
    <s v="Planta Elevadora de Agua Potable Tipo E"/>
    <x v="17"/>
    <s v="TELECONTROL"/>
    <s v="D77"/>
    <s v="LOC"/>
    <n v="1"/>
    <n v="2"/>
    <s v="CTLP"/>
    <n v="0"/>
    <s v="BUIN - PAINE - LINDEROS - MAIPO - ALTO JAHUEL"/>
    <x v="0"/>
    <m/>
    <n v="1"/>
    <m/>
    <m/>
    <m/>
  </r>
  <r>
    <s v="DIST"/>
    <s v="Z11702"/>
    <s v="Lo Cañas Alto A"/>
    <s v="Planta Elevadora de Agua Potable Tipo E"/>
    <x v="17"/>
    <s v="TELECONTROL"/>
    <s v="D57"/>
    <s v="GS"/>
    <n v="5"/>
    <n v="2"/>
    <s v="CTLP"/>
    <s v="inventado"/>
    <s v="GRAN SANTIAGO"/>
    <x v="0"/>
    <m/>
    <n v="1"/>
    <m/>
    <m/>
    <m/>
  </r>
  <r>
    <s v="DIST"/>
    <s v="Z11704"/>
    <s v="PBP SANTA OLGA"/>
    <s v="Planta Elevadora de Agua Potable Tipo E"/>
    <x v="17"/>
    <s v="TELECONTROL"/>
    <s v="D78"/>
    <s v="GS"/>
    <n v="5"/>
    <n v="2"/>
    <s v="CTLP"/>
    <s v="R109"/>
    <s v="GRAN SANTIAGO"/>
    <x v="0"/>
    <m/>
    <n v="1"/>
    <m/>
    <m/>
    <m/>
  </r>
  <r>
    <s v="DIST"/>
    <s v="Z11705"/>
    <s v="PBP LO VALLEDOR"/>
    <s v="Planta Elevadora de Agua Potable Tipo E"/>
    <x v="17"/>
    <s v="TELECONTROL"/>
    <s v="D78"/>
    <s v="GS"/>
    <n v="5"/>
    <n v="2"/>
    <s v="CTLP"/>
    <s v="R115"/>
    <s v="GRAN SANTIAGO"/>
    <x v="0"/>
    <m/>
    <n v="1"/>
    <m/>
    <m/>
    <m/>
  </r>
  <r>
    <s v="DIST"/>
    <s v="Z11706"/>
    <s v="PBP LAS VIZCACHAS"/>
    <s v="Planta Elevadora de Agua Potable Tipo E"/>
    <x v="17"/>
    <s v="TELECONTROL"/>
    <s v="D57"/>
    <s v="GS"/>
    <n v="5"/>
    <n v="2"/>
    <s v="CTLP"/>
    <s v="R155"/>
    <s v="GRAN SANTIAGO"/>
    <x v="0"/>
    <m/>
    <n v="1"/>
    <m/>
    <m/>
    <m/>
  </r>
  <r>
    <s v="DIST"/>
    <s v="Z11708"/>
    <s v="PBP LA LAGUNA 1"/>
    <s v="Planta Elevadora de Agua Potable Tipo E"/>
    <x v="17"/>
    <s v="TELECONTROL"/>
    <s v="D79"/>
    <s v="GS"/>
    <n v="5"/>
    <n v="2"/>
    <s v="CTLP"/>
    <s v="R79"/>
    <s v="GRAN SANTIAGO"/>
    <x v="0"/>
    <m/>
    <n v="1"/>
    <m/>
    <m/>
    <m/>
  </r>
  <r>
    <s v="DIST"/>
    <s v="Z11710"/>
    <s v="SANTA SOFIA ALTO"/>
    <s v="Planta Elevadora de Agua Potable Tipo E"/>
    <x v="17"/>
    <s v="TELECONTROL"/>
    <s v="D77"/>
    <s v="GS"/>
    <n v="5"/>
    <n v="2"/>
    <s v="CTLP"/>
    <s v="R257-2"/>
    <s v="GRAN SANTIAGO"/>
    <x v="0"/>
    <m/>
    <n v="1"/>
    <m/>
    <m/>
    <m/>
  </r>
  <r>
    <s v="REC"/>
    <n v="76311008"/>
    <s v="Cerro Colorado"/>
    <s v="Plantas Elevadoras de Aguas Servidas"/>
    <x v="18"/>
    <s v="Telemedición"/>
    <s v="R30"/>
    <s v="GS"/>
    <n v="5"/>
    <n v="3"/>
    <s v="CTLP"/>
    <s v="R170"/>
    <s v="GRAN SANTIAGO"/>
    <x v="0"/>
    <m/>
    <n v="1"/>
    <m/>
    <m/>
    <m/>
  </r>
  <r>
    <s v="REC"/>
    <n v="76311009"/>
    <s v="Lo Cruzat"/>
    <s v="Plantas Elevadoras de Aguas Servidas"/>
    <x v="18"/>
    <s v="TELECONTROL"/>
    <s v="R10"/>
    <s v="GS"/>
    <n v="5"/>
    <n v="3"/>
    <s v="CTLP"/>
    <s v="R225"/>
    <s v="GRAN SANTIAGO"/>
    <x v="0"/>
    <m/>
    <n v="1"/>
    <m/>
    <m/>
    <m/>
  </r>
  <r>
    <s v="REC"/>
    <n v="76311010"/>
    <s v="San Pedro"/>
    <s v="Plantas Elevadoras de Aguas Servidas"/>
    <x v="18"/>
    <s v="TELECONTROL"/>
    <s v="R10"/>
    <s v="GS"/>
    <n v="5"/>
    <n v="3"/>
    <s v="CTLP"/>
    <s v="R158"/>
    <s v="GRAN SANTIAGO"/>
    <x v="0"/>
    <m/>
    <n v="1"/>
    <m/>
    <m/>
    <m/>
  </r>
  <r>
    <s v="REC"/>
    <n v="28311002"/>
    <s v="Libertad"/>
    <s v="Plantas Elevadoras de Aguas Servidas"/>
    <x v="18"/>
    <s v="Telemedición"/>
    <s v="R9"/>
    <s v="LOC"/>
    <n v="11"/>
    <n v="3"/>
    <s v="CTLP"/>
    <s v="R448"/>
    <s v="TALAGANTE - PADRE HURTADO - PEÑAFLOR - MALLOCO - CALERA DE TANGO"/>
    <x v="0"/>
    <m/>
    <n v="1"/>
    <m/>
    <m/>
    <m/>
  </r>
  <r>
    <s v="REC"/>
    <n v="30311004"/>
    <s v="PEAS CHACRA SAN PEDRO "/>
    <s v="Plantas Elevadoras de Aguas Servidas"/>
    <x v="18"/>
    <s v="Telemedición"/>
    <s v="R9"/>
    <s v="LOC"/>
    <n v="7"/>
    <n v="3"/>
    <s v="CTLP"/>
    <s v="R2_2015_AA"/>
    <s v="MELIPILLA"/>
    <x v="0"/>
    <m/>
    <n v="1"/>
    <m/>
    <m/>
    <m/>
  </r>
  <r>
    <s v="REC"/>
    <n v="76311006"/>
    <s v="Las Garzas 1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12"/>
    <s v="Lo Boza"/>
    <s v="Plantas Elevadoras de Aguas Servidas"/>
    <x v="18"/>
    <s v="Telemedición"/>
    <s v="R9"/>
    <s v="GS"/>
    <n v="5"/>
    <n v="3"/>
    <s v="CTLP"/>
    <s v="R145"/>
    <s v="GRAN SANTIAGO"/>
    <x v="0"/>
    <m/>
    <n v="1"/>
    <m/>
    <m/>
    <m/>
  </r>
  <r>
    <s v="REC"/>
    <n v="76311019"/>
    <s v="Areneros"/>
    <s v="Plantas Elevadoras de Aguas Servidas"/>
    <x v="18"/>
    <s v="Telemedición"/>
    <s v="R9"/>
    <s v="GS"/>
    <n v="5"/>
    <n v="3"/>
    <s v="CTLP"/>
    <s v="R476-1"/>
    <s v="GRAN SANTIAGO"/>
    <x v="0"/>
    <m/>
    <n v="1"/>
    <m/>
    <m/>
    <m/>
  </r>
  <r>
    <s v="REC"/>
    <n v="76311002"/>
    <s v="Lo Ovalle"/>
    <s v="Plantas Elevadoras de Aguas Servidas"/>
    <x v="18"/>
    <s v="Telemedición"/>
    <s v="R9"/>
    <s v="GS"/>
    <n v="5"/>
    <n v="3"/>
    <s v="CTLP"/>
    <s v="R169"/>
    <s v="GRAN SANTIAGO"/>
    <x v="0"/>
    <m/>
    <n v="1"/>
    <m/>
    <m/>
    <m/>
  </r>
  <r>
    <s v="REC"/>
    <n v="30312001"/>
    <s v="Huilco"/>
    <s v="Plantas Elevadoras de Aguas Servidas"/>
    <x v="18"/>
    <s v="Telemedición"/>
    <s v="R9"/>
    <s v="LOC"/>
    <n v="7"/>
    <n v="3"/>
    <s v="CTLP"/>
    <s v="R218"/>
    <s v="MELIPILLA"/>
    <x v="0"/>
    <m/>
    <n v="1"/>
    <m/>
    <m/>
    <m/>
  </r>
  <r>
    <s v="REC"/>
    <n v="28311005"/>
    <s v="PEAS Santa Bernardita"/>
    <s v="Plantas Elevadoras de Aguas Servidas"/>
    <x v="18"/>
    <s v="Telemedición"/>
    <s v="R9"/>
    <s v="LOC"/>
    <n v="11"/>
    <n v="3"/>
    <s v="CTLP"/>
    <s v="serv_2446"/>
    <s v="TALAGANTE - PADRE HURTADO - PEÑAFLOR - MALLOCO - CALERA DE TANGO"/>
    <x v="0"/>
    <m/>
    <n v="1"/>
    <m/>
    <m/>
    <m/>
  </r>
  <r>
    <s v="REC"/>
    <n v="76311018"/>
    <s v="San Ignacio de Loyola"/>
    <s v="Plantas Elevadoras de Aguas Servidas"/>
    <x v="18"/>
    <s v="Telemedición"/>
    <s v="R9"/>
    <s v="GS"/>
    <n v="5"/>
    <n v="3"/>
    <s v="CTLP"/>
    <s v="R445"/>
    <s v="GRAN SANTIAGO"/>
    <x v="0"/>
    <m/>
    <n v="1"/>
    <m/>
    <m/>
    <m/>
  </r>
  <r>
    <s v="REC"/>
    <n v="28311001"/>
    <s v="Cerro La Virgen"/>
    <s v="Plantas Elevadoras de Aguas Servidas"/>
    <x v="18"/>
    <s v="Telemedición"/>
    <s v="R9"/>
    <s v="LOC"/>
    <n v="11"/>
    <n v="3"/>
    <s v="CTLP"/>
    <s v="R449"/>
    <s v="TALAGANTE - PADRE HURTADO - PEÑAFLOR - MALLOCO - CALERA DE TANGO"/>
    <x v="0"/>
    <m/>
    <n v="1"/>
    <m/>
    <m/>
    <m/>
  </r>
  <r>
    <s v="REC"/>
    <n v="76311020"/>
    <s v="Las Garzas 2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04"/>
    <s v="Lo Echevers 2"/>
    <s v="Plantas Elevadoras de Aguas Servidas"/>
    <x v="18"/>
    <s v="Telemedición"/>
    <s v="R9"/>
    <s v="GS"/>
    <n v="5"/>
    <n v="3"/>
    <s v="CTLP"/>
    <s v="R164"/>
    <s v="GRAN SANTIAGO"/>
    <x v="0"/>
    <m/>
    <n v="1"/>
    <m/>
    <m/>
    <m/>
  </r>
  <r>
    <s v="REC"/>
    <n v="30415001"/>
    <s v="PEAS de PTAS Cexas"/>
    <s v="Plantas Elevadoras de Aguas Servidas"/>
    <x v="18"/>
    <s v="Telemedición"/>
    <s v="R9"/>
    <s v="LOC"/>
    <n v="7"/>
    <n v="3"/>
    <s v="CTLP"/>
    <s v="R88"/>
    <s v="MELIPILLA"/>
    <x v="0"/>
    <m/>
    <n v="1"/>
    <m/>
    <m/>
    <m/>
  </r>
  <r>
    <s v="REC"/>
    <n v="76311014"/>
    <s v="Ohiggins"/>
    <s v="Plantas Elevadoras de Aguas Servidas"/>
    <x v="18"/>
    <s v="Telemedición"/>
    <s v="R30"/>
    <s v="GS"/>
    <n v="5"/>
    <n v="3"/>
    <s v="CTLP"/>
    <s v="R446"/>
    <s v="GRAN SANTIAGO"/>
    <x v="0"/>
    <m/>
    <n v="1"/>
    <m/>
    <m/>
    <m/>
  </r>
  <r>
    <s v="REC"/>
    <n v="76311013"/>
    <s v="Nos"/>
    <s v="Plantas Elevadoras de Aguas Servidas"/>
    <x v="18"/>
    <s v="Telemedición"/>
    <s v="R30"/>
    <s v="GS"/>
    <n v="5"/>
    <n v="3"/>
    <s v="CTLP"/>
    <s v="R182"/>
    <s v="GRAN SANTIAGO"/>
    <x v="0"/>
    <m/>
    <n v="1"/>
    <m/>
    <m/>
    <m/>
  </r>
  <r>
    <s v="REC"/>
    <n v="32312002"/>
    <s v="Challaco"/>
    <s v="Plantas Elevadoras de Aguas Servidas"/>
    <x v="18"/>
    <s v="Telemedición"/>
    <s v="R30"/>
    <s v="LOC"/>
    <n v="2"/>
    <n v="3"/>
    <s v="CTLP"/>
    <s v="R495"/>
    <s v="CURACAVI"/>
    <x v="0"/>
    <m/>
    <n v="1"/>
    <m/>
    <m/>
    <m/>
  </r>
  <r>
    <s v="REC"/>
    <n v="76311005"/>
    <s v="Lo Echevers 1"/>
    <s v="Plantas Elevadoras de Aguas Servidas"/>
    <x v="18"/>
    <s v="Telemedición"/>
    <s v="R9"/>
    <s v="GS"/>
    <n v="5"/>
    <n v="3"/>
    <s v="CTLP"/>
    <s v="serv_2440"/>
    <s v="GRAN SANTIAGO"/>
    <x v="0"/>
    <m/>
    <n v="1"/>
    <m/>
    <m/>
    <m/>
  </r>
  <r>
    <s v="REC"/>
    <n v="76311003"/>
    <s v="Aeropuerto"/>
    <s v="Plantas Elevadoras de Aguas Servidas"/>
    <x v="18"/>
    <s v="Telemedición"/>
    <s v="R9"/>
    <s v="GS"/>
    <n v="5"/>
    <n v="3"/>
    <s v="CTLP"/>
    <s v="R165"/>
    <s v="GRAN SANTIAGO"/>
    <x v="0"/>
    <m/>
    <n v="1"/>
    <m/>
    <m/>
    <m/>
  </r>
  <r>
    <s v="REC"/>
    <n v="76311011"/>
    <s v="Ciudad Empresarial"/>
    <s v="Plantas Elevadoras de Aguas Servidas"/>
    <x v="18"/>
    <s v="Telemedición"/>
    <s v="R9"/>
    <s v="GS"/>
    <n v="5"/>
    <n v="3"/>
    <s v="CTLP"/>
    <s v="R488"/>
    <s v="GRAN SANTIAGO"/>
    <x v="0"/>
    <m/>
    <n v="1"/>
    <m/>
    <m/>
    <m/>
  </r>
  <r>
    <s v="REC"/>
    <n v="28311003"/>
    <s v="Callejón Llopeo"/>
    <s v="Plantas Elevadoras de Aguas Servidas"/>
    <x v="18"/>
    <s v="Telemedición"/>
    <s v="R9"/>
    <s v="LOC"/>
    <n v="4"/>
    <n v="3"/>
    <s v="CTLP"/>
    <s v="BNUP_AA_003"/>
    <s v="EL MONTE - EL PAICO"/>
    <x v="0"/>
    <m/>
    <n v="1"/>
    <m/>
    <m/>
    <m/>
  </r>
  <r>
    <s v="REC"/>
    <n v="76311021"/>
    <s v="San Ramon de Pirque"/>
    <s v="Plantas Elevadoras de Aguas Servidas"/>
    <x v="18"/>
    <s v="Telemedición"/>
    <s v="R9"/>
    <s v="GS"/>
    <n v="5"/>
    <n v="3"/>
    <s v="CTLP"/>
    <s v="BNUP_32"/>
    <s v="GRAN SANTIAGO"/>
    <x v="0"/>
    <m/>
    <n v="1"/>
    <m/>
    <m/>
    <m/>
  </r>
  <r>
    <s v="REC"/>
    <n v="130311002"/>
    <s v="PEAS Las Viñas de Buin"/>
    <s v="Plantas Elevadoras de Aguas Servidas"/>
    <x v="18"/>
    <s v="Telemedición"/>
    <s v="R9"/>
    <s v="LOC"/>
    <n v="1"/>
    <n v="3"/>
    <s v="CTLP"/>
    <s v="R4-11AA"/>
    <s v="BUIN - PAINE - LINDEROS - MAIPO - ALTO JAHUEL"/>
    <x v="0"/>
    <m/>
    <n v="1"/>
    <m/>
    <m/>
    <m/>
  </r>
  <r>
    <s v="REC"/>
    <n v="28311004"/>
    <s v="Mapocho"/>
    <s v="Plantas Elevadoras de Aguas Servidas"/>
    <x v="18"/>
    <s v="Telemedición"/>
    <s v="R9"/>
    <s v="LOC"/>
    <n v="4"/>
    <n v="3"/>
    <s v="CTLP"/>
    <s v="R768"/>
    <s v="EL MONTE - EL PAICO"/>
    <x v="0"/>
    <m/>
    <n v="1"/>
    <m/>
    <m/>
    <m/>
  </r>
  <r>
    <s v="PROD"/>
    <s v="Planta Canelo"/>
    <s v="Planta Canelo"/>
    <s v="Planta de Tratamiento Agua Potable Convencional"/>
    <x v="19"/>
    <s v="TELECONTROL"/>
    <s v="P76"/>
    <s v="LOC"/>
    <n v="3"/>
    <n v="1"/>
    <s v="CTLP"/>
    <s v="serv_0975"/>
    <s v="EL CANELO - LAS VERTIENTES - LA OBRA"/>
    <x v="0"/>
    <m/>
    <n v="1"/>
    <s v="X"/>
    <n v="501"/>
    <s v="501 RESTO"/>
  </r>
  <r>
    <s v="PROD"/>
    <n v="76105002"/>
    <s v="Planta Vizcachas"/>
    <s v="Planta de Tratamiento Agua Potable Convencional"/>
    <x v="19"/>
    <s v="Telemedición"/>
    <s v="P153"/>
    <s v="GS"/>
    <n v="5"/>
    <n v="1"/>
    <s v="CTLP"/>
    <s v="R150"/>
    <s v="GRAN SANTIAGO"/>
    <x v="0"/>
    <m/>
    <n v="1"/>
    <s v="X"/>
    <n v="501"/>
    <s v="501 VIZCACHAS"/>
  </r>
  <r>
    <s v="PROD"/>
    <n v="76105006"/>
    <s v="Planta La Florida"/>
    <s v="Planta de Tratamiento Agua Potable Convencional"/>
    <x v="19"/>
    <s v="TELECONTROL"/>
    <s v="P74"/>
    <s v="GS"/>
    <n v="5"/>
    <n v="1"/>
    <s v="CTLP"/>
    <s v="R64"/>
    <s v="GRAN SANTIAGO"/>
    <x v="0"/>
    <m/>
    <n v="1"/>
    <s v="X"/>
    <n v="501"/>
    <s v="501 FLORIDA"/>
  </r>
  <r>
    <s v="PROD"/>
    <n v="7610507"/>
    <s v="Planta Remoción de Arsénico Quilicura"/>
    <s v="Planta de Tratamiento Agua Potable Convencional"/>
    <x v="19"/>
    <s v="TELECONTROL"/>
    <s v="P144"/>
    <s v="GS"/>
    <n v="5"/>
    <n v="1"/>
    <s v="CTLP"/>
    <s v="R162-167"/>
    <s v="GRAN SANTIAGO"/>
    <x v="0"/>
    <m/>
    <n v="1"/>
    <s v="X"/>
    <n v="501"/>
    <s v="501 RESTO"/>
  </r>
  <r>
    <s v="PROD"/>
    <n v="29105001"/>
    <s v="29105001 - PTAPOI Pomaire"/>
    <s v="Planta de Tratamiento Agua Potable de Ósmosis Inversa"/>
    <x v="20"/>
    <s v="TELECONTROL"/>
    <s v="P145"/>
    <s v="LOC"/>
    <n v="8"/>
    <n v="1"/>
    <s v="CTLP"/>
    <s v="R522"/>
    <s v="POMAIRE"/>
    <x v="0"/>
    <m/>
    <n v="1"/>
    <s v="X"/>
    <n v="502"/>
    <n v="502"/>
  </r>
  <r>
    <s v="DIST"/>
    <s v="ZRDDMA1080102"/>
    <s v="Red Mayor AP D = 160 mm CTLP"/>
    <s v="Red de Distribución"/>
    <x v="21"/>
    <n v="0"/>
    <s v="D36"/>
    <s v="GS"/>
    <n v="5"/>
    <n v="2"/>
    <s v="CTLP"/>
    <n v="0"/>
    <s v="GRAN SANTIAGO"/>
    <x v="0"/>
    <m/>
    <n v="2253.67"/>
    <s v="X"/>
    <n v="801"/>
    <n v="801"/>
  </r>
  <r>
    <s v="DIST"/>
    <s v="ZRDDMA1080103"/>
    <s v="Red Mayor AP D = 200 mm CTLP"/>
    <s v="Red de Distribución"/>
    <x v="21"/>
    <n v="0"/>
    <s v="D36"/>
    <s v="GS"/>
    <n v="5"/>
    <n v="2"/>
    <s v="CTLP"/>
    <n v="0"/>
    <s v="GRAN SANTIAGO"/>
    <x v="0"/>
    <m/>
    <n v="672.24"/>
    <s v="X"/>
    <n v="801"/>
    <n v="801"/>
  </r>
  <r>
    <s v="DIST"/>
    <s v="ZRDDMA1080104"/>
    <s v="Red Mayor AP D = 250 mm CTLP"/>
    <s v="Red de Distribución"/>
    <x v="21"/>
    <n v="0"/>
    <s v="D36"/>
    <s v="GS"/>
    <n v="5"/>
    <n v="2"/>
    <s v="CTLP"/>
    <n v="0"/>
    <s v="GRAN SANTIAGO"/>
    <x v="0"/>
    <m/>
    <n v="2627.55"/>
    <s v="X"/>
    <n v="801"/>
    <n v="801"/>
  </r>
  <r>
    <s v="DIST"/>
    <s v="ZRDDMA1080105"/>
    <s v="Red Mayor AP D = 160 mm CTLP"/>
    <s v="Red de Distribución"/>
    <x v="21"/>
    <n v="0"/>
    <s v="D36"/>
    <s v="GS"/>
    <n v="5"/>
    <n v="2"/>
    <s v="CTLP"/>
    <n v="0"/>
    <s v="GRAN SANTIAGO"/>
    <x v="0"/>
    <m/>
    <n v="6118.13"/>
    <s v="X"/>
    <n v="801"/>
    <n v="801"/>
  </r>
  <r>
    <s v="DIST"/>
    <s v="ZRDDMA1080106"/>
    <s v="Red Mayor AP D = 200 mm CTLP"/>
    <s v="Red de Distribución"/>
    <x v="21"/>
    <n v="0"/>
    <s v="D36"/>
    <s v="GS"/>
    <n v="5"/>
    <n v="2"/>
    <s v="CTLP"/>
    <n v="0"/>
    <s v="GRAN SANTIAGO"/>
    <x v="0"/>
    <m/>
    <n v="1264.95"/>
    <s v="X"/>
    <n v="801"/>
    <n v="801"/>
  </r>
  <r>
    <s v="DIST"/>
    <s v="ZRDDMA1080107"/>
    <s v="Red Mayor AP D = 250 mm CTLP"/>
    <s v="Red de Distribución"/>
    <x v="21"/>
    <n v="0"/>
    <s v="D36"/>
    <s v="GS"/>
    <n v="5"/>
    <n v="2"/>
    <s v="CTLP"/>
    <n v="0"/>
    <s v="GRAN SANTIAGO"/>
    <x v="0"/>
    <m/>
    <n v="926.41"/>
    <s v="X"/>
    <n v="801"/>
    <n v="801"/>
  </r>
  <r>
    <s v="DIST"/>
    <s v="ZRDDMA1080108"/>
    <s v="Red Mayor AP D = 160 mm CTLP"/>
    <s v="Red de Distribución"/>
    <x v="21"/>
    <n v="0"/>
    <s v="D36"/>
    <s v="GS"/>
    <n v="5"/>
    <n v="2"/>
    <s v="CTLP"/>
    <n v="0"/>
    <s v="GRAN SANTIAGO"/>
    <x v="0"/>
    <m/>
    <n v="28693.56"/>
    <s v="X"/>
    <n v="801"/>
    <n v="801"/>
  </r>
  <r>
    <s v="DIST"/>
    <s v="ZRDDMA1080109"/>
    <s v="Red Mayor AP D = 180 mm CTLP"/>
    <s v="Red de Distribución"/>
    <x v="21"/>
    <n v="0"/>
    <s v="D36"/>
    <s v="GS"/>
    <n v="5"/>
    <n v="2"/>
    <s v="CTLP"/>
    <n v="0"/>
    <s v="GRAN SANTIAGO"/>
    <x v="0"/>
    <m/>
    <n v="330.02"/>
    <s v="X"/>
    <n v="801"/>
    <n v="801"/>
  </r>
  <r>
    <s v="DIST"/>
    <s v="ZRDDMA1080110"/>
    <s v="Red Mayor AP D = 200 mm CTLP"/>
    <s v="Red de Distribución"/>
    <x v="21"/>
    <n v="0"/>
    <s v="D36"/>
    <s v="GS"/>
    <n v="5"/>
    <n v="2"/>
    <s v="CTLP"/>
    <n v="0"/>
    <s v="GRAN SANTIAGO"/>
    <x v="0"/>
    <m/>
    <n v="18591.86"/>
    <s v="X"/>
    <n v="801"/>
    <n v="801"/>
  </r>
  <r>
    <s v="DIST"/>
    <s v="ZRDDMA1080111"/>
    <s v="Red Mayor AP D = 250 mm CTLP"/>
    <s v="Red de Distribución"/>
    <x v="21"/>
    <n v="0"/>
    <s v="D36"/>
    <s v="GS"/>
    <n v="5"/>
    <n v="2"/>
    <s v="CTLP"/>
    <n v="0"/>
    <s v="GRAN SANTIAGO"/>
    <x v="0"/>
    <m/>
    <n v="17330.689999999999"/>
    <s v="X"/>
    <n v="801"/>
    <n v="801"/>
  </r>
  <r>
    <s v="DIST"/>
    <s v="ZRDDMA1080112"/>
    <s v="Red Mayor AP D = 300 mm CTLP"/>
    <s v="Red de Distribución"/>
    <x v="21"/>
    <n v="0"/>
    <s v="D36"/>
    <s v="GS"/>
    <n v="5"/>
    <n v="2"/>
    <s v="CTLP"/>
    <n v="0"/>
    <s v="GRAN SANTIAGO"/>
    <x v="0"/>
    <m/>
    <n v="45590.84"/>
    <s v="X"/>
    <n v="801"/>
    <n v="801"/>
  </r>
  <r>
    <s v="DIST"/>
    <s v="ZRDDMA1080113"/>
    <s v="Red Mayor AP D = 350 mm CTLP"/>
    <s v="Red de Distribución"/>
    <x v="21"/>
    <n v="0"/>
    <s v="D34"/>
    <s v="GS"/>
    <n v="5"/>
    <n v="2"/>
    <s v="CTLP"/>
    <n v="0"/>
    <s v="GRAN SANTIAGO"/>
    <x v="0"/>
    <m/>
    <n v="78101.87"/>
    <s v="X"/>
    <n v="801"/>
    <n v="801"/>
  </r>
  <r>
    <s v="DIST"/>
    <s v="ZRDDMA1080114"/>
    <s v="Red Mayor AP D = 400 mm CTLP"/>
    <s v="Red de Distribución"/>
    <x v="21"/>
    <n v="0"/>
    <s v="D34"/>
    <s v="GS"/>
    <n v="5"/>
    <n v="2"/>
    <s v="CTLP"/>
    <n v="0"/>
    <s v="GRAN SANTIAGO"/>
    <x v="0"/>
    <m/>
    <n v="122950.52"/>
    <s v="X"/>
    <n v="801"/>
    <n v="801"/>
  </r>
  <r>
    <s v="DIST"/>
    <s v="ZRDDMA1080115"/>
    <s v="Red Mayor AP D = 450 mm CTLP"/>
    <s v="Red de Distribución"/>
    <x v="21"/>
    <n v="0"/>
    <s v="D34"/>
    <s v="GS"/>
    <n v="5"/>
    <n v="2"/>
    <s v="CTLP"/>
    <n v="0"/>
    <s v="GRAN SANTIAGO"/>
    <x v="0"/>
    <m/>
    <n v="29012.83"/>
    <s v="X"/>
    <n v="801"/>
    <n v="801"/>
  </r>
  <r>
    <s v="DIST"/>
    <s v="ZRDDMA1080116"/>
    <s v="Red Mayor AP D = 500 mm CTLP"/>
    <s v="Red de Distribución"/>
    <x v="21"/>
    <n v="0"/>
    <s v="D34"/>
    <s v="GS"/>
    <n v="5"/>
    <n v="2"/>
    <s v="CTLP"/>
    <n v="0"/>
    <s v="GRAN SANTIAGO"/>
    <x v="0"/>
    <m/>
    <n v="67069.440000000002"/>
    <s v="X"/>
    <n v="801"/>
    <n v="801"/>
  </r>
  <r>
    <s v="DIST"/>
    <s v="ZRDDMA1080117"/>
    <s v="Red Mayor AP D = 550 mm CTLP"/>
    <s v="Red de Distribución"/>
    <x v="21"/>
    <n v="0"/>
    <s v="D34"/>
    <s v="GS"/>
    <n v="5"/>
    <n v="2"/>
    <s v="CTLP"/>
    <n v="0"/>
    <s v="GRAN SANTIAGO"/>
    <x v="0"/>
    <m/>
    <n v="7160.9"/>
    <s v="X"/>
    <n v="801"/>
    <n v="801"/>
  </r>
  <r>
    <s v="DIST"/>
    <s v="ZRDDMA1080118"/>
    <s v="Red Mayor AP D = 600 mm CTLP"/>
    <s v="Red de Distribución"/>
    <x v="21"/>
    <n v="0"/>
    <s v="D34"/>
    <s v="GS"/>
    <n v="5"/>
    <n v="2"/>
    <s v="CTLP"/>
    <n v="0"/>
    <s v="GRAN SANTIAGO"/>
    <x v="0"/>
    <m/>
    <n v="30253.53"/>
    <s v="X"/>
    <n v="801"/>
    <n v="801"/>
  </r>
  <r>
    <s v="DIST"/>
    <s v="ZRDDMA1080119"/>
    <s v="Red Mayor AP D = 700 mm CTLP"/>
    <s v="Red de Distribución"/>
    <x v="21"/>
    <n v="0"/>
    <s v="D34"/>
    <s v="GS"/>
    <n v="5"/>
    <n v="2"/>
    <s v="CTLP"/>
    <n v="0"/>
    <s v="GRAN SANTIAGO"/>
    <x v="0"/>
    <m/>
    <n v="15933.41"/>
    <s v="X"/>
    <n v="801"/>
    <n v="801"/>
  </r>
  <r>
    <s v="DIST"/>
    <s v="ZRDDMA1080120"/>
    <s v="Red Mayor AP D = 800 mm CTLP"/>
    <s v="Red de Distribución"/>
    <x v="21"/>
    <n v="0"/>
    <s v="D34"/>
    <s v="GS"/>
    <n v="5"/>
    <n v="2"/>
    <s v="CTLP"/>
    <n v="0"/>
    <s v="GRAN SANTIAGO"/>
    <x v="0"/>
    <m/>
    <n v="9649.27"/>
    <s v="X"/>
    <n v="801"/>
    <n v="801"/>
  </r>
  <r>
    <s v="DIST"/>
    <s v="ZRDDMA1080121"/>
    <s v="Red Mayor AP D = 900 mm CTLP"/>
    <s v="Red de Distribución"/>
    <x v="21"/>
    <n v="0"/>
    <s v="D35"/>
    <s v="GS"/>
    <n v="5"/>
    <n v="2"/>
    <s v="CTLP"/>
    <n v="0"/>
    <s v="GRAN SANTIAGO"/>
    <x v="0"/>
    <m/>
    <n v="5683.5"/>
    <s v="X"/>
    <n v="801"/>
    <n v="801"/>
  </r>
  <r>
    <s v="DIST"/>
    <s v="ZRDDMA1080122"/>
    <s v="Red Mayor AP D = 1000 mm CTLP"/>
    <s v="Red de Distribución"/>
    <x v="21"/>
    <n v="0"/>
    <s v="D35"/>
    <s v="GS"/>
    <n v="5"/>
    <n v="2"/>
    <s v="CTLP"/>
    <n v="0"/>
    <s v="GRAN SANTIAGO"/>
    <x v="0"/>
    <m/>
    <n v="7989.62"/>
    <s v="X"/>
    <n v="801"/>
    <n v="801"/>
  </r>
  <r>
    <s v="DIST"/>
    <s v="ZRDDMA1080123"/>
    <s v="Red Mayor AP D = 1200 mm CTLP"/>
    <s v="Red de Distribución"/>
    <x v="21"/>
    <n v="0"/>
    <s v="D35"/>
    <s v="GS"/>
    <n v="5"/>
    <n v="2"/>
    <s v="CTLP"/>
    <n v="0"/>
    <s v="GRAN SANTIAGO"/>
    <x v="0"/>
    <m/>
    <n v="507.08"/>
    <s v="X"/>
    <n v="801"/>
    <n v="801"/>
  </r>
  <r>
    <s v="DIST"/>
    <s v="ZRDDMA1080124"/>
    <s v="Red Mayor AP D = 140 mm CTLP"/>
    <s v="Red de Distribución"/>
    <x v="21"/>
    <n v="0"/>
    <s v="D36"/>
    <s v="LOC"/>
    <n v="9"/>
    <n v="2"/>
    <s v="CTLP"/>
    <n v="0"/>
    <s v="SAN GABRIEL"/>
    <x v="0"/>
    <m/>
    <n v="440.72"/>
    <s v="X"/>
    <n v="801"/>
    <n v="801"/>
  </r>
  <r>
    <s v="DIST"/>
    <s v="ZRDDMA1080125"/>
    <s v="Red Mayor AP D = 160 mm CTLP"/>
    <s v="Red de Distribución"/>
    <x v="21"/>
    <n v="0"/>
    <s v="D36"/>
    <s v="LOC"/>
    <n v="10"/>
    <n v="2"/>
    <s v="CTLP"/>
    <n v="0"/>
    <s v="SAN JOSE DE MAIPO - GUAYACAN - EL CAMPITO"/>
    <x v="0"/>
    <m/>
    <n v="893.14"/>
    <s v="X"/>
    <n v="801"/>
    <n v="801"/>
  </r>
  <r>
    <s v="DIST"/>
    <s v="ZRDDMA1080126"/>
    <s v="Red Mayor AP D = 200 mm CTLP"/>
    <s v="Red de Distribución"/>
    <x v="21"/>
    <n v="0"/>
    <s v="D36"/>
    <s v="LOC"/>
    <n v="10"/>
    <n v="2"/>
    <s v="CTLP"/>
    <n v="0"/>
    <s v="SAN JOSE DE MAIPO - GUAYACAN - EL CAMPITO"/>
    <x v="0"/>
    <m/>
    <n v="701.62"/>
    <s v="X"/>
    <n v="801"/>
    <n v="801"/>
  </r>
  <r>
    <s v="DIST"/>
    <s v="ZRDDMA1080127"/>
    <s v="Red Mayor AP D = 250 mm CTLP"/>
    <s v="Red de Distribución"/>
    <x v="21"/>
    <n v="0"/>
    <s v="D36"/>
    <s v="LOC"/>
    <n v="10"/>
    <n v="2"/>
    <s v="CTLP"/>
    <n v="0"/>
    <s v="SAN JOSE DE MAIPO - GUAYACAN - EL CAMPITO"/>
    <x v="0"/>
    <m/>
    <n v="15.37"/>
    <s v="X"/>
    <n v="801"/>
    <n v="801"/>
  </r>
  <r>
    <s v="DIST"/>
    <s v="ZRDDMA1080128"/>
    <s v="Red Mayor AP D = 160 mm CTLP"/>
    <s v="Red de Distribución"/>
    <x v="21"/>
    <n v="0"/>
    <s v="D36"/>
    <s v="LOC"/>
    <n v="7"/>
    <n v="2"/>
    <s v="CTLP"/>
    <n v="0"/>
    <s v="MELIPILLA"/>
    <x v="0"/>
    <m/>
    <n v="13256.63"/>
    <s v="X"/>
    <n v="801"/>
    <n v="801"/>
  </r>
  <r>
    <s v="DIST"/>
    <s v="ZRDDMA1080129"/>
    <s v="Red Mayor AP D = 180 mm CTLP"/>
    <s v="Red de Distribución"/>
    <x v="21"/>
    <n v="0"/>
    <s v="D36"/>
    <s v="LOC"/>
    <n v="7"/>
    <n v="2"/>
    <s v="CTLP"/>
    <n v="0"/>
    <s v="MELIPILLA"/>
    <x v="0"/>
    <m/>
    <n v="1120.26"/>
    <s v="X"/>
    <n v="801"/>
    <n v="801"/>
  </r>
  <r>
    <s v="DIST"/>
    <s v="ZRDDMA1080130"/>
    <s v="Red Mayor AP D = 200 mm CTLP"/>
    <s v="Red de Distribución"/>
    <x v="21"/>
    <n v="0"/>
    <s v="D36"/>
    <s v="LOC"/>
    <n v="7"/>
    <n v="2"/>
    <s v="CTLP"/>
    <n v="0"/>
    <s v="MELIPILLA"/>
    <x v="0"/>
    <m/>
    <n v="10279.719999999999"/>
    <s v="X"/>
    <n v="801"/>
    <n v="801"/>
  </r>
  <r>
    <s v="DIST"/>
    <s v="ZRDDMA1080131"/>
    <s v="Red Mayor AP D = 250 mm CTLP"/>
    <s v="Red de Distribución"/>
    <x v="21"/>
    <n v="0"/>
    <s v="D36"/>
    <s v="LOC"/>
    <n v="7"/>
    <n v="2"/>
    <s v="CTLP"/>
    <n v="0"/>
    <s v="MELIPILLA"/>
    <x v="0"/>
    <m/>
    <n v="22915.26"/>
    <s v="X"/>
    <n v="801"/>
    <n v="801"/>
  </r>
  <r>
    <s v="DIST"/>
    <s v="ZRDDMA1080132"/>
    <s v="Red Mayor AP D = 300 mm CTLP"/>
    <s v="Red de Distribución"/>
    <x v="21"/>
    <n v="0"/>
    <s v="D36"/>
    <s v="LOC"/>
    <n v="7"/>
    <n v="2"/>
    <s v="CTLP"/>
    <n v="0"/>
    <s v="MELIPILLA"/>
    <x v="0"/>
    <m/>
    <n v="8415.15"/>
    <s v="X"/>
    <n v="801"/>
    <n v="801"/>
  </r>
  <r>
    <s v="DIST"/>
    <s v="ZRDDMA1080133"/>
    <s v="Red Mayor AP D = 350 mm CTLP"/>
    <s v="Red de Distribución"/>
    <x v="21"/>
    <n v="0"/>
    <s v="D34"/>
    <s v="LOC"/>
    <n v="7"/>
    <n v="2"/>
    <s v="CTLP"/>
    <n v="0"/>
    <s v="MELIPILLA"/>
    <x v="0"/>
    <m/>
    <n v="1856.13"/>
    <s v="X"/>
    <n v="801"/>
    <n v="801"/>
  </r>
  <r>
    <s v="DIST"/>
    <s v="ZRDDMA1080134"/>
    <s v="Red Mayor AP D = 400 mm CTLP"/>
    <s v="Red de Distribución"/>
    <x v="21"/>
    <n v="0"/>
    <s v="D34"/>
    <s v="LOC"/>
    <n v="7"/>
    <n v="2"/>
    <s v="CTLP"/>
    <n v="0"/>
    <s v="MELIPILLA"/>
    <x v="0"/>
    <m/>
    <n v="1249.23"/>
    <s v="X"/>
    <n v="801"/>
    <n v="801"/>
  </r>
  <r>
    <s v="DIST"/>
    <s v="ZRDDMA1080135"/>
    <s v="Red Mayor AP D = 550 mm CTLP"/>
    <s v="Red de Distribución"/>
    <x v="21"/>
    <n v="0"/>
    <s v="D34"/>
    <s v="LOC"/>
    <n v="7"/>
    <n v="2"/>
    <s v="CTLP"/>
    <n v="0"/>
    <s v="MELIPILLA"/>
    <x v="0"/>
    <m/>
    <n v="861.56"/>
    <s v="X"/>
    <n v="801"/>
    <n v="801"/>
  </r>
  <r>
    <s v="DIST"/>
    <s v="ZRDDMA1080136"/>
    <s v="Red Mayor AP D = 160 mm CTLP"/>
    <s v="Red de Distribución"/>
    <x v="21"/>
    <n v="0"/>
    <s v="D36"/>
    <s v="LOC"/>
    <n v="1"/>
    <n v="2"/>
    <s v="CTLP"/>
    <n v="0"/>
    <s v="BUIN - PAINE - LINDEROS - MAIPO - ALTO JAHUEL"/>
    <x v="0"/>
    <m/>
    <n v="29008.22"/>
    <s v="X"/>
    <n v="801"/>
    <n v="801"/>
  </r>
  <r>
    <s v="DIST"/>
    <s v="ZRDDMA1080137"/>
    <s v="Red Mayor AP D = 180 mm CTLP"/>
    <s v="Red de Distribución"/>
    <x v="21"/>
    <n v="0"/>
    <s v="D36"/>
    <s v="LOC"/>
    <n v="1"/>
    <n v="2"/>
    <s v="CTLP"/>
    <n v="0"/>
    <s v="BUIN - PAINE - LINDEROS - MAIPO - ALTO JAHUEL"/>
    <x v="0"/>
    <m/>
    <n v="17700.080000000002"/>
    <s v="X"/>
    <n v="801"/>
    <n v="801"/>
  </r>
  <r>
    <s v="DIST"/>
    <s v="ZRDDMA1080138"/>
    <s v="Red Mayor AP D = 200 mm CTLP"/>
    <s v="Red de Distribución"/>
    <x v="21"/>
    <n v="0"/>
    <s v="D36"/>
    <s v="LOC"/>
    <n v="1"/>
    <n v="2"/>
    <s v="CTLP"/>
    <n v="0"/>
    <s v="BUIN - PAINE - LINDEROS - MAIPO - ALTO JAHUEL"/>
    <x v="0"/>
    <m/>
    <n v="30382.99"/>
    <s v="X"/>
    <n v="801"/>
    <n v="801"/>
  </r>
  <r>
    <s v="DIST"/>
    <s v="ZRDDMA1080139"/>
    <s v="Red Mayor AP D = 250 mm CTLP"/>
    <s v="Red de Distribución"/>
    <x v="21"/>
    <n v="0"/>
    <s v="D36"/>
    <s v="LOC"/>
    <n v="1"/>
    <n v="2"/>
    <s v="CTLP"/>
    <n v="0"/>
    <s v="BUIN - PAINE - LINDEROS - MAIPO - ALTO JAHUEL"/>
    <x v="0"/>
    <m/>
    <n v="11214.84"/>
    <s v="X"/>
    <n v="801"/>
    <n v="801"/>
  </r>
  <r>
    <s v="DIST"/>
    <s v="ZRDDMA1080140"/>
    <s v="Red Mayor AP D = 300 mm CTLP"/>
    <s v="Red de Distribución"/>
    <x v="21"/>
    <n v="0"/>
    <s v="D36"/>
    <s v="LOC"/>
    <n v="1"/>
    <n v="2"/>
    <s v="CTLP"/>
    <n v="0"/>
    <s v="BUIN - PAINE - LINDEROS - MAIPO - ALTO JAHUEL"/>
    <x v="0"/>
    <m/>
    <n v="10604.44"/>
    <s v="X"/>
    <n v="801"/>
    <n v="801"/>
  </r>
  <r>
    <s v="DIST"/>
    <s v="ZRDDMA1080141"/>
    <s v="Red Mayor AP D = 350 mm CTLP"/>
    <s v="Red de Distribución"/>
    <x v="21"/>
    <n v="0"/>
    <s v="D34"/>
    <s v="LOC"/>
    <n v="1"/>
    <n v="2"/>
    <s v="CTLP"/>
    <n v="0"/>
    <s v="BUIN - PAINE - LINDEROS - MAIPO - ALTO JAHUEL"/>
    <x v="0"/>
    <m/>
    <n v="296.51"/>
    <s v="X"/>
    <n v="801"/>
    <n v="801"/>
  </r>
  <r>
    <s v="DIST"/>
    <s v="ZRDDMA1080142"/>
    <s v="Red Mayor AP D = 400 mm CTLP"/>
    <s v="Red de Distribución"/>
    <x v="21"/>
    <n v="0"/>
    <s v="D34"/>
    <s v="LOC"/>
    <n v="1"/>
    <n v="2"/>
    <s v="CTLP"/>
    <n v="0"/>
    <s v="BUIN - PAINE - LINDEROS - MAIPO - ALTO JAHUEL"/>
    <x v="0"/>
    <m/>
    <n v="5337.1"/>
    <s v="X"/>
    <n v="801"/>
    <n v="801"/>
  </r>
  <r>
    <s v="DIST"/>
    <s v="ZRDDMA1080143"/>
    <s v="Red Mayor AP D = 450 mm CTLP"/>
    <s v="Red de Distribución"/>
    <x v="21"/>
    <n v="0"/>
    <s v="D34"/>
    <s v="LOC"/>
    <n v="1"/>
    <n v="2"/>
    <s v="CTLP"/>
    <n v="0"/>
    <s v="BUIN - PAINE - LINDEROS - MAIPO - ALTO JAHUEL"/>
    <x v="0"/>
    <m/>
    <n v="1451.96"/>
    <s v="X"/>
    <n v="801"/>
    <n v="801"/>
  </r>
  <r>
    <s v="DIST"/>
    <s v="ZRDDMA1080144"/>
    <s v="Red Mayor AP D = 500 mm CTLP"/>
    <s v="Red de Distribución"/>
    <x v="21"/>
    <n v="0"/>
    <s v="D34"/>
    <s v="LOC"/>
    <n v="1"/>
    <n v="2"/>
    <s v="CTLP"/>
    <n v="0"/>
    <s v="BUIN - PAINE - LINDEROS - MAIPO - ALTO JAHUEL"/>
    <x v="0"/>
    <m/>
    <n v="45.88"/>
    <s v="X"/>
    <n v="801"/>
    <n v="801"/>
  </r>
  <r>
    <s v="DIST"/>
    <s v="ZRDDMA1080145"/>
    <s v="Red Mayor AP D = 160 mm CTLP"/>
    <s v="Red de Distribución"/>
    <x v="21"/>
    <n v="0"/>
    <s v="D36"/>
    <s v="LOC"/>
    <n v="2"/>
    <n v="2"/>
    <s v="CTLP"/>
    <n v="0"/>
    <s v="CURACAVI"/>
    <x v="0"/>
    <m/>
    <n v="4052.47"/>
    <s v="X"/>
    <n v="801"/>
    <n v="801"/>
  </r>
  <r>
    <s v="DIST"/>
    <s v="ZRDDMA1080146"/>
    <s v="Red Mayor AP D = 180 mm CTLP"/>
    <s v="Red de Distribución"/>
    <x v="21"/>
    <n v="0"/>
    <s v="D36"/>
    <s v="LOC"/>
    <n v="2"/>
    <n v="2"/>
    <s v="CTLP"/>
    <n v="0"/>
    <s v="CURACAVI"/>
    <x v="0"/>
    <m/>
    <n v="1094.96"/>
    <s v="X"/>
    <n v="801"/>
    <n v="801"/>
  </r>
  <r>
    <s v="DIST"/>
    <s v="ZRDDMA1080147"/>
    <s v="Red Mayor AP D = 200 mm CTLP"/>
    <s v="Red de Distribución"/>
    <x v="21"/>
    <n v="0"/>
    <s v="D36"/>
    <s v="LOC"/>
    <n v="2"/>
    <n v="2"/>
    <s v="CTLP"/>
    <n v="0"/>
    <s v="CURACAVI"/>
    <x v="0"/>
    <m/>
    <n v="1368.57"/>
    <s v="X"/>
    <n v="801"/>
    <n v="801"/>
  </r>
  <r>
    <s v="DIST"/>
    <s v="ZRDDMA1080148"/>
    <s v="Red Mayor AP D = 250 mm CTLP"/>
    <s v="Red de Distribución"/>
    <x v="21"/>
    <n v="0"/>
    <s v="D36"/>
    <s v="LOC"/>
    <n v="2"/>
    <n v="2"/>
    <s v="CTLP"/>
    <n v="0"/>
    <s v="CURACAVI"/>
    <x v="0"/>
    <m/>
    <n v="2625.53"/>
    <s v="X"/>
    <n v="801"/>
    <n v="801"/>
  </r>
  <r>
    <s v="DIST"/>
    <s v="ZRDDMA108014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792.89"/>
    <s v="X"/>
    <n v="801"/>
    <n v="801"/>
  </r>
  <r>
    <s v="DIST"/>
    <s v="ZRDDMA108015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8.149999999999999"/>
    <s v="X"/>
    <n v="801"/>
    <n v="801"/>
  </r>
  <r>
    <s v="DIST"/>
    <s v="ZRDDMA108015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4093.07"/>
    <s v="X"/>
    <n v="801"/>
    <n v="801"/>
  </r>
  <r>
    <s v="DIST"/>
    <s v="ZRDDMA108015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50.76"/>
    <s v="X"/>
    <n v="801"/>
    <n v="801"/>
  </r>
  <r>
    <s v="DIST"/>
    <s v="ZRDDMA108015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845.28"/>
    <s v="X"/>
    <n v="801"/>
    <n v="801"/>
  </r>
  <r>
    <s v="DIST"/>
    <s v="ZRDDMA1080154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5206.3"/>
    <s v="X"/>
    <n v="801"/>
    <n v="801"/>
  </r>
  <r>
    <s v="DIST"/>
    <s v="ZRDDMA1080155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548.6799999999998"/>
    <s v="X"/>
    <n v="801"/>
    <n v="801"/>
  </r>
  <r>
    <s v="DIST"/>
    <s v="ZRDDMA1080156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122.7"/>
    <s v="X"/>
    <n v="801"/>
    <n v="801"/>
  </r>
  <r>
    <s v="DIST"/>
    <s v="ZRDDMA1080157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882.2800000000007"/>
    <s v="X"/>
    <n v="801"/>
    <n v="801"/>
  </r>
  <r>
    <s v="DIST"/>
    <s v="ZRDDMA1080158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82.35"/>
    <s v="X"/>
    <n v="801"/>
    <n v="801"/>
  </r>
  <r>
    <s v="DIST"/>
    <s v="ZRDDMA1080159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45.97"/>
    <s v="X"/>
    <n v="801"/>
    <n v="801"/>
  </r>
  <r>
    <s v="DIST"/>
    <s v="ZRDDMA1080160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65.02"/>
    <s v="X"/>
    <n v="801"/>
    <n v="801"/>
  </r>
  <r>
    <s v="DIST"/>
    <s v="ZRDDMA1080161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9.9600000000000009"/>
    <s v="X"/>
    <n v="801"/>
    <n v="801"/>
  </r>
  <r>
    <s v="DIST"/>
    <s v="ZRDDMA1080162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3735.77"/>
    <s v="X"/>
    <n v="801"/>
    <n v="801"/>
  </r>
  <r>
    <s v="DIST"/>
    <s v="ZRDDMA1080163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839.189999999999"/>
    <s v="X"/>
    <n v="801"/>
    <n v="801"/>
  </r>
  <r>
    <s v="DIST"/>
    <s v="ZRDDMA1080164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277.02"/>
    <s v="X"/>
    <n v="801"/>
    <n v="801"/>
  </r>
  <r>
    <s v="DIST"/>
    <s v="ZRDDMA1080165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48.57"/>
    <s v="X"/>
    <n v="801"/>
    <n v="801"/>
  </r>
  <r>
    <s v="DIST"/>
    <s v="ZRDDMA1080166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.52"/>
    <s v="X"/>
    <n v="801"/>
    <n v="801"/>
  </r>
  <r>
    <s v="DIST"/>
    <s v="ZRDDMA1080167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265.1600000000001"/>
    <s v="X"/>
    <n v="801"/>
    <n v="801"/>
  </r>
  <r>
    <s v="DIST"/>
    <s v="ZRDDMA1080168"/>
    <s v="Red Mayor AP D = 6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6.59"/>
    <s v="X"/>
    <n v="801"/>
    <n v="801"/>
  </r>
  <r>
    <s v="DIST"/>
    <s v="ZRDDMA108016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7875.12"/>
    <s v="X"/>
    <n v="801"/>
    <n v="801"/>
  </r>
  <r>
    <s v="DIST"/>
    <s v="ZRDDMA108017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.85"/>
    <s v="X"/>
    <n v="801"/>
    <n v="801"/>
  </r>
  <r>
    <s v="DIST"/>
    <s v="ZRDDMA108017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92.16"/>
    <s v="X"/>
    <n v="801"/>
    <n v="801"/>
  </r>
  <r>
    <s v="DIST"/>
    <s v="ZRDDMA108017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536.11"/>
    <s v="X"/>
    <n v="801"/>
    <n v="801"/>
  </r>
  <r>
    <s v="DIST"/>
    <s v="ZRDDMA108017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7.24"/>
    <s v="X"/>
    <n v="801"/>
    <n v="801"/>
  </r>
  <r>
    <s v="DIST"/>
    <s v="ZRDDMA1080174"/>
    <s v="Red Mayor AP D = 160 mm CTLP"/>
    <s v="Red de Distribución"/>
    <x v="21"/>
    <n v="0"/>
    <s v="D36"/>
    <s v="LOC"/>
    <n v="4"/>
    <n v="2"/>
    <s v="CTLP"/>
    <n v="0"/>
    <s v="EL MONTE - EL PAICO"/>
    <x v="0"/>
    <m/>
    <n v="6092.23"/>
    <s v="X"/>
    <n v="801"/>
    <n v="801"/>
  </r>
  <r>
    <s v="DIST"/>
    <s v="ZRDDMA1080175"/>
    <s v="Red Mayor AP D = 180 mm CTLP"/>
    <s v="Red de Distribución"/>
    <x v="21"/>
    <n v="0"/>
    <s v="D36"/>
    <s v="LOC"/>
    <n v="4"/>
    <n v="2"/>
    <s v="CTLP"/>
    <n v="0"/>
    <s v="EL MONTE - EL PAICO"/>
    <x v="0"/>
    <m/>
    <n v="485.17"/>
    <s v="X"/>
    <n v="801"/>
    <n v="801"/>
  </r>
  <r>
    <s v="DIST"/>
    <s v="ZRDDMA1080176"/>
    <s v="Red Mayor AP D = 200 mm CTLP"/>
    <s v="Red de Distribución"/>
    <x v="21"/>
    <n v="0"/>
    <s v="D36"/>
    <s v="LOC"/>
    <n v="4"/>
    <n v="2"/>
    <s v="CTLP"/>
    <n v="0"/>
    <s v="EL MONTE - EL PAICO"/>
    <x v="0"/>
    <m/>
    <n v="5962.57"/>
    <s v="X"/>
    <n v="801"/>
    <n v="801"/>
  </r>
  <r>
    <s v="DIST"/>
    <s v="ZRDDMA1080177"/>
    <s v="Red Mayor AP D = 250 mm CTLP"/>
    <s v="Red de Distribución"/>
    <x v="21"/>
    <n v="0"/>
    <s v="D36"/>
    <s v="LOC"/>
    <n v="4"/>
    <n v="2"/>
    <s v="CTLP"/>
    <n v="0"/>
    <s v="EL MONTE - EL PAICO"/>
    <x v="0"/>
    <m/>
    <n v="178.75"/>
    <s v="X"/>
    <n v="801"/>
    <n v="801"/>
  </r>
  <r>
    <s v="DIST"/>
    <s v="ZRDDMA1080178"/>
    <s v="Red Mayor AP D = 300 mm CTLP"/>
    <s v="Red de Distribución"/>
    <x v="21"/>
    <n v="0"/>
    <s v="D36"/>
    <s v="LOC"/>
    <n v="4"/>
    <n v="2"/>
    <s v="CTLP"/>
    <n v="0"/>
    <s v="EL MONTE - EL PAICO"/>
    <x v="0"/>
    <m/>
    <n v="1347.97"/>
    <s v="X"/>
    <n v="801"/>
    <n v="801"/>
  </r>
  <r>
    <s v="DIST"/>
    <s v="ZRDDMA1080179"/>
    <s v="Red Mayor AP D = 160 mm CTLP"/>
    <s v="Red de Distribución"/>
    <x v="21"/>
    <n v="0"/>
    <s v="D36"/>
    <s v="LOC"/>
    <n v="8"/>
    <n v="2"/>
    <s v="CTLP"/>
    <n v="0"/>
    <s v="POMAIRE"/>
    <x v="0"/>
    <m/>
    <n v="2800.97"/>
    <s v="X"/>
    <n v="801"/>
    <n v="801"/>
  </r>
  <r>
    <s v="DIST"/>
    <s v="ZRDDMA1080180"/>
    <s v="Red Mayor AP D = 200 mm CTLP"/>
    <s v="Red de Distribución"/>
    <x v="21"/>
    <n v="0"/>
    <s v="D36"/>
    <s v="LOC"/>
    <n v="8"/>
    <n v="2"/>
    <s v="CTLP"/>
    <n v="0"/>
    <s v="POMAIRE"/>
    <x v="0"/>
    <m/>
    <n v="2281.33"/>
    <s v="X"/>
    <n v="801"/>
    <n v="801"/>
  </r>
  <r>
    <s v="DIST"/>
    <s v="ZRDDMA1080181"/>
    <s v="Red Mayor AP D = 160 mm CTLP"/>
    <s v="Red de Distribución"/>
    <x v="21"/>
    <n v="0"/>
    <s v="D36"/>
    <s v="LOC"/>
    <n v="13"/>
    <n v="2"/>
    <s v="CTLP"/>
    <n v="0"/>
    <s v="VALDIVIA DE PAINE"/>
    <x v="0"/>
    <m/>
    <n v="1543.04"/>
    <s v="X"/>
    <n v="801"/>
    <n v="801"/>
  </r>
  <r>
    <s v="DIST"/>
    <s v="ZRDDMA1080182"/>
    <s v="Red Mayor AP D = 160 mm CTLP"/>
    <s v="Red de Distribución"/>
    <x v="21"/>
    <n v="0"/>
    <s v="D36"/>
    <s v="LOC"/>
    <n v="12"/>
    <n v="2"/>
    <s v="CTLP"/>
    <n v="0"/>
    <s v="TIL TIL"/>
    <x v="0"/>
    <m/>
    <n v="3690.49"/>
    <s v="X"/>
    <n v="801"/>
    <n v="801"/>
  </r>
  <r>
    <s v="DIST"/>
    <s v="ZRDDMA1080183"/>
    <s v="Red Mayor AP D = 200 mm CTLP"/>
    <s v="Red de Distribución"/>
    <x v="21"/>
    <n v="0"/>
    <s v="D36"/>
    <s v="LOC"/>
    <n v="12"/>
    <n v="2"/>
    <s v="CTLP"/>
    <n v="0"/>
    <s v="TIL TIL"/>
    <x v="0"/>
    <m/>
    <n v="2317.64"/>
    <s v="X"/>
    <n v="801"/>
    <n v="801"/>
  </r>
  <r>
    <s v="DIST"/>
    <s v="ZRDDMA1080184"/>
    <s v="Red Mayor AP D = 160 mm CTLP"/>
    <s v="Red de Distribución"/>
    <x v="21"/>
    <n v="0"/>
    <s v="D36"/>
    <s v="LOC"/>
    <n v="3"/>
    <n v="2"/>
    <s v="CTLP"/>
    <n v="0"/>
    <s v="EL CANELO - LAS VERTIENTES - LA OBRA"/>
    <x v="0"/>
    <m/>
    <n v="117.55"/>
    <s v="X"/>
    <n v="801"/>
    <n v="801"/>
  </r>
  <r>
    <s v="DIST"/>
    <s v="ZRDDMA1080185"/>
    <s v="Red Mayor AP D = 180 mm CTLP"/>
    <s v="Red de Distribución"/>
    <x v="21"/>
    <n v="0"/>
    <s v="D36"/>
    <s v="LOC"/>
    <n v="3"/>
    <n v="2"/>
    <s v="CTLP"/>
    <n v="0"/>
    <s v="EL CANELO - LAS VERTIENTES - LA OBRA"/>
    <x v="0"/>
    <m/>
    <n v="17.57"/>
    <s v="X"/>
    <n v="801"/>
    <n v="801"/>
  </r>
  <r>
    <s v="DIST"/>
    <s v="ZRDDMA1080186"/>
    <s v="Red Mayor AP D = 200 mm CTLP"/>
    <s v="Red de Distribución"/>
    <x v="21"/>
    <n v="0"/>
    <s v="D36"/>
    <s v="LOC"/>
    <n v="3"/>
    <n v="2"/>
    <s v="CTLP"/>
    <n v="0"/>
    <s v="EL CANELO - LAS VERTIENTES - LA OBRA"/>
    <x v="0"/>
    <m/>
    <n v="5771.34"/>
    <s v="X"/>
    <n v="801"/>
    <n v="801"/>
  </r>
  <r>
    <s v="DIST"/>
    <s v="ZRDDMA1080187"/>
    <s v="Red Mayor AP D = 160 mm CTLP"/>
    <s v="Red de Distribución"/>
    <x v="21"/>
    <n v="0"/>
    <s v="D36"/>
    <s v="LOC"/>
    <n v="6"/>
    <n v="2"/>
    <s v="CTLP"/>
    <n v="0"/>
    <s v="ISLA DE MAIPO"/>
    <x v="0"/>
    <m/>
    <n v="4008.73"/>
    <s v="X"/>
    <n v="801"/>
    <n v="801"/>
  </r>
  <r>
    <s v="DIST"/>
    <s v="ZRDDMA1080188"/>
    <s v="Red Mayor AP D = 200 mm CTLP"/>
    <s v="Red de Distribución"/>
    <x v="21"/>
    <n v="0"/>
    <s v="D36"/>
    <s v="LOC"/>
    <n v="6"/>
    <n v="2"/>
    <s v="CTLP"/>
    <n v="0"/>
    <s v="ISLA DE MAIPO"/>
    <x v="0"/>
    <m/>
    <n v="2283.96"/>
    <s v="X"/>
    <n v="801"/>
    <n v="801"/>
  </r>
  <r>
    <s v="DIST"/>
    <s v="ZRDDMA1080189"/>
    <s v="Red Mayor AP D = 250 mm CTLP"/>
    <s v="Red de Distribución"/>
    <x v="21"/>
    <n v="0"/>
    <s v="D36"/>
    <s v="LOC"/>
    <n v="6"/>
    <n v="2"/>
    <s v="CTLP"/>
    <n v="0"/>
    <s v="ISLA DE MAIPO"/>
    <x v="0"/>
    <m/>
    <n v="990.46"/>
    <s v="X"/>
    <n v="801"/>
    <n v="801"/>
  </r>
  <r>
    <s v="DIST"/>
    <s v="ZRDDME1080201"/>
    <s v="Red Menor AP  D = 90 mm CTLP"/>
    <s v="Red de Distribución"/>
    <x v="22"/>
    <n v="0"/>
    <s v="D36"/>
    <s v="GS"/>
    <n v="5"/>
    <n v="2"/>
    <s v="CTLP"/>
    <n v="0"/>
    <s v="GRAN SANTIAGO"/>
    <x v="0"/>
    <m/>
    <n v="249.65"/>
    <s v="X"/>
    <n v="801"/>
    <n v="801"/>
  </r>
  <r>
    <s v="DIST"/>
    <s v="ZRDDME1080202"/>
    <s v="Red Menor AP  D = 100 mm CTLP"/>
    <s v="Red de Distribución"/>
    <x v="22"/>
    <n v="0"/>
    <s v="D36"/>
    <s v="GS"/>
    <n v="5"/>
    <n v="2"/>
    <s v="CTLP"/>
    <n v="0"/>
    <s v="GRAN SANTIAGO"/>
    <x v="0"/>
    <m/>
    <n v="12005.93"/>
    <s v="X"/>
    <n v="801"/>
    <n v="801"/>
  </r>
  <r>
    <s v="DIST"/>
    <s v="ZRDDME1080203"/>
    <s v="Red Menor AP  D = 140 mm CTLP"/>
    <s v="Red de Distribución"/>
    <x v="22"/>
    <n v="0"/>
    <s v="D36"/>
    <s v="GS"/>
    <n v="5"/>
    <n v="2"/>
    <s v="CTLP"/>
    <n v="0"/>
    <s v="GRAN SANTIAGO"/>
    <x v="0"/>
    <m/>
    <n v="3600.18"/>
    <s v="X"/>
    <n v="801"/>
    <n v="801"/>
  </r>
  <r>
    <s v="DIST"/>
    <s v="ZRDDME1080204"/>
    <s v="Red Menor AP  D = 100 mm CTLP"/>
    <s v="Red de Distribución"/>
    <x v="22"/>
    <n v="0"/>
    <s v="D36"/>
    <s v="GS"/>
    <n v="5"/>
    <n v="2"/>
    <s v="CTLP"/>
    <n v="0"/>
    <s v="GRAN SANTIAGO"/>
    <x v="0"/>
    <m/>
    <n v="21345.200000000001"/>
    <s v="X"/>
    <n v="801"/>
    <n v="801"/>
  </r>
  <r>
    <s v="DIST"/>
    <s v="ZRDDME1080205"/>
    <s v="Red Menor AP  D = 90 mm CTLP"/>
    <s v="Red de Distribución"/>
    <x v="22"/>
    <n v="0"/>
    <s v="D36"/>
    <s v="GS"/>
    <n v="5"/>
    <n v="2"/>
    <s v="CTLP"/>
    <n v="0"/>
    <s v="GRAN SANTIAGO"/>
    <x v="0"/>
    <m/>
    <n v="149865.49"/>
    <s v="X"/>
    <n v="801"/>
    <n v="801"/>
  </r>
  <r>
    <s v="DIST"/>
    <s v="ZRDDME1080206"/>
    <s v="Red Menor AP  D = 100 mm CTLP"/>
    <s v="Red de Distribución"/>
    <x v="22"/>
    <n v="0"/>
    <s v="D36"/>
    <s v="GS"/>
    <n v="5"/>
    <n v="2"/>
    <s v="CTLP"/>
    <n v="0"/>
    <s v="GRAN SANTIAGO"/>
    <x v="0"/>
    <m/>
    <n v="6462286.2999999998"/>
    <s v="X"/>
    <n v="801"/>
    <n v="801"/>
  </r>
  <r>
    <s v="DIST"/>
    <s v="ZRDDME1080207"/>
    <s v="Red Menor AP  D = 125 mm CTLP"/>
    <s v="Red de Distribución"/>
    <x v="22"/>
    <n v="0"/>
    <s v="D36"/>
    <s v="GS"/>
    <n v="5"/>
    <n v="2"/>
    <s v="CTLP"/>
    <n v="0"/>
    <s v="GRAN SANTIAGO"/>
    <x v="0"/>
    <m/>
    <n v="192056"/>
    <s v="X"/>
    <n v="801"/>
    <n v="801"/>
  </r>
  <r>
    <s v="DIST"/>
    <s v="ZRDDME1080208"/>
    <s v="Red Menor AP  D = 140 mm CTLP"/>
    <s v="Red de Distribución"/>
    <x v="22"/>
    <n v="0"/>
    <s v="D36"/>
    <s v="GS"/>
    <n v="5"/>
    <n v="2"/>
    <s v="CTLP"/>
    <n v="0"/>
    <s v="GRAN SANTIAGO"/>
    <x v="0"/>
    <m/>
    <n v="899293.86"/>
    <s v="X"/>
    <n v="801"/>
    <n v="801"/>
  </r>
  <r>
    <s v="DIST"/>
    <s v="ZRDDME1080209"/>
    <s v="Red Menor AP  D = 160 mm CTLP"/>
    <s v="Red de Distribución"/>
    <x v="22"/>
    <n v="0"/>
    <s v="D36"/>
    <s v="GS"/>
    <n v="5"/>
    <n v="2"/>
    <s v="CTLP"/>
    <n v="0"/>
    <s v="GRAN SANTIAGO"/>
    <x v="0"/>
    <m/>
    <n v="435135.56"/>
    <s v="X"/>
    <n v="801"/>
    <n v="801"/>
  </r>
  <r>
    <s v="DIST"/>
    <s v="ZRDDME1080210"/>
    <s v="Red Menor AP  D = 180 mm CTLP"/>
    <s v="Red de Distribución"/>
    <x v="22"/>
    <n v="0"/>
    <s v="D36"/>
    <s v="GS"/>
    <n v="5"/>
    <n v="2"/>
    <s v="CTLP"/>
    <n v="0"/>
    <s v="GRAN SANTIAGO"/>
    <x v="0"/>
    <m/>
    <n v="31142.77"/>
    <s v="X"/>
    <n v="801"/>
    <n v="801"/>
  </r>
  <r>
    <s v="DIST"/>
    <s v="ZRDDME1080211"/>
    <s v="Red Menor AP  D = 200 mm CTLP"/>
    <s v="Red de Distribución"/>
    <x v="22"/>
    <n v="0"/>
    <s v="D36"/>
    <s v="GS"/>
    <n v="5"/>
    <n v="2"/>
    <s v="CTLP"/>
    <n v="0"/>
    <s v="GRAN SANTIAGO"/>
    <x v="0"/>
    <m/>
    <n v="647202.81000000006"/>
    <s v="X"/>
    <n v="801"/>
    <n v="801"/>
  </r>
  <r>
    <s v="DIST"/>
    <s v="ZRDDME1080212"/>
    <s v="Red Menor AP  D = 250 mm CTLP"/>
    <s v="Red de Distribución"/>
    <x v="22"/>
    <n v="0"/>
    <s v="D36"/>
    <s v="GS"/>
    <n v="5"/>
    <n v="2"/>
    <s v="CTLP"/>
    <n v="0"/>
    <s v="GRAN SANTIAGO"/>
    <x v="0"/>
    <m/>
    <n v="242763.76"/>
    <s v="X"/>
    <n v="801"/>
    <n v="801"/>
  </r>
  <r>
    <s v="DIST"/>
    <s v="ZRDDME1080213"/>
    <s v="Red Menor AP  D = 300 mm CTLP"/>
    <s v="Red de Distribución"/>
    <x v="22"/>
    <n v="0"/>
    <s v="D36"/>
    <s v="GS"/>
    <n v="5"/>
    <n v="2"/>
    <s v="CTLP"/>
    <n v="0"/>
    <s v="GRAN SANTIAGO"/>
    <x v="0"/>
    <m/>
    <n v="206270.68"/>
    <s v="X"/>
    <n v="801"/>
    <n v="801"/>
  </r>
  <r>
    <s v="DIST"/>
    <s v="ZRDDME1080214"/>
    <s v="Red Menor AP  D = 90 mm CTLP"/>
    <s v="Red de Distribución"/>
    <x v="22"/>
    <n v="0"/>
    <s v="D36"/>
    <s v="LOC"/>
    <n v="9"/>
    <n v="2"/>
    <s v="CTLP"/>
    <n v="0"/>
    <s v="SAN GABRIEL"/>
    <x v="0"/>
    <m/>
    <n v="68.37"/>
    <s v="X"/>
    <n v="801"/>
    <n v="801"/>
  </r>
  <r>
    <s v="DIST"/>
    <s v="ZRDDME1080215"/>
    <s v="Red Menor AP  D = 100 mm CTLP"/>
    <s v="Red de Distribución"/>
    <x v="22"/>
    <n v="0"/>
    <s v="D36"/>
    <s v="LOC"/>
    <n v="9"/>
    <n v="2"/>
    <s v="CTLP"/>
    <n v="0"/>
    <s v="SAN GABRIEL"/>
    <x v="0"/>
    <m/>
    <n v="3609.38"/>
    <s v="X"/>
    <n v="801"/>
    <n v="801"/>
  </r>
  <r>
    <s v="DIST"/>
    <s v="ZRDDME1080216"/>
    <s v="Red Menor AP  D = 90 mm CTLP"/>
    <s v="Red de Distribución"/>
    <x v="22"/>
    <n v="0"/>
    <s v="D36"/>
    <s v="LOC"/>
    <n v="10"/>
    <n v="2"/>
    <s v="CTLP"/>
    <n v="0"/>
    <s v="SAN JOSE DE MAIPO - GUAYACAN - EL CAMPITO"/>
    <x v="0"/>
    <m/>
    <n v="225.99"/>
    <s v="X"/>
    <n v="801"/>
    <n v="801"/>
  </r>
  <r>
    <s v="DIST"/>
    <s v="ZRDDME1080217"/>
    <s v="Red Menor AP  D = 100 mm CTLP"/>
    <s v="Red de Distribución"/>
    <x v="22"/>
    <n v="0"/>
    <s v="D36"/>
    <s v="LOC"/>
    <n v="10"/>
    <n v="2"/>
    <s v="CTLP"/>
    <n v="0"/>
    <s v="SAN JOSE DE MAIPO - GUAYACAN - EL CAMPITO"/>
    <x v="0"/>
    <m/>
    <n v="19519.43"/>
    <s v="X"/>
    <n v="801"/>
    <n v="801"/>
  </r>
  <r>
    <s v="DIST"/>
    <s v="ZRDDME1080218"/>
    <s v="Red Menor AP  D = 125 mm CTLP"/>
    <s v="Red de Distribución"/>
    <x v="22"/>
    <n v="0"/>
    <s v="D36"/>
    <s v="LOC"/>
    <n v="10"/>
    <n v="2"/>
    <s v="CTLP"/>
    <n v="0"/>
    <s v="SAN JOSE DE MAIPO - GUAYACAN - EL CAMPITO"/>
    <x v="0"/>
    <m/>
    <n v="1400.72"/>
    <s v="X"/>
    <n v="801"/>
    <n v="801"/>
  </r>
  <r>
    <s v="DIST"/>
    <s v="ZRDDME1080219"/>
    <s v="Red Menor AP  D = 140 mm CTLP"/>
    <s v="Red de Distribución"/>
    <x v="22"/>
    <n v="0"/>
    <s v="D36"/>
    <s v="LOC"/>
    <n v="10"/>
    <n v="2"/>
    <s v="CTLP"/>
    <n v="0"/>
    <s v="SAN JOSE DE MAIPO - GUAYACAN - EL CAMPITO"/>
    <x v="0"/>
    <m/>
    <n v="3745.61"/>
    <s v="X"/>
    <n v="801"/>
    <n v="801"/>
  </r>
  <r>
    <s v="DIST"/>
    <s v="ZRDDME1080220"/>
    <s v="Red Menor AP  D = 90 mm CTLP"/>
    <s v="Red de Distribución"/>
    <x v="22"/>
    <n v="0"/>
    <s v="D36"/>
    <s v="LOC"/>
    <n v="7"/>
    <n v="2"/>
    <s v="CTLP"/>
    <n v="0"/>
    <s v="MELIPILLA"/>
    <x v="0"/>
    <m/>
    <n v="2772.52"/>
    <s v="X"/>
    <n v="801"/>
    <n v="801"/>
  </r>
  <r>
    <s v="DIST"/>
    <s v="ZRDDME1080221"/>
    <s v="Red Menor AP  D = 100 mm CTLP"/>
    <s v="Red de Distribución"/>
    <x v="22"/>
    <n v="0"/>
    <s v="D36"/>
    <s v="LOC"/>
    <n v="7"/>
    <n v="2"/>
    <s v="CTLP"/>
    <n v="0"/>
    <s v="MELIPILLA"/>
    <x v="0"/>
    <m/>
    <n v="121514.84"/>
    <s v="X"/>
    <n v="801"/>
    <n v="801"/>
  </r>
  <r>
    <s v="DIST"/>
    <s v="ZRDDME1080222"/>
    <s v="Red Menor AP  D = 125 mm CTLP"/>
    <s v="Red de Distribución"/>
    <x v="22"/>
    <n v="0"/>
    <s v="D36"/>
    <s v="LOC"/>
    <n v="7"/>
    <n v="2"/>
    <s v="CTLP"/>
    <n v="0"/>
    <s v="MELIPILLA"/>
    <x v="0"/>
    <m/>
    <n v="1892.61"/>
    <s v="X"/>
    <n v="801"/>
    <n v="801"/>
  </r>
  <r>
    <s v="DIST"/>
    <s v="ZRDDME1080223"/>
    <s v="Red Menor AP  D = 140 mm CTLP"/>
    <s v="Red de Distribución"/>
    <x v="22"/>
    <n v="0"/>
    <s v="D36"/>
    <s v="LOC"/>
    <n v="7"/>
    <n v="2"/>
    <s v="CTLP"/>
    <n v="0"/>
    <s v="MELIPILLA"/>
    <x v="0"/>
    <m/>
    <n v="14129.77"/>
    <s v="X"/>
    <n v="801"/>
    <n v="801"/>
  </r>
  <r>
    <s v="DIST"/>
    <s v="ZRDDME1080224"/>
    <s v="Red Menor AP  D = 90 mm CTLP"/>
    <s v="Red de Distribución"/>
    <x v="22"/>
    <n v="0"/>
    <s v="D36"/>
    <s v="LOC"/>
    <n v="1"/>
    <n v="2"/>
    <s v="CTLP"/>
    <n v="0"/>
    <s v="BUIN - PAINE - LINDEROS - MAIPO - ALTO JAHUEL"/>
    <x v="0"/>
    <m/>
    <n v="2901.91"/>
    <s v="X"/>
    <n v="801"/>
    <n v="801"/>
  </r>
  <r>
    <s v="DIST"/>
    <s v="ZRDDME1080225"/>
    <s v="Red Menor AP  D = 100 mm CTLP"/>
    <s v="Red de Distribución"/>
    <x v="22"/>
    <n v="0"/>
    <s v="D36"/>
    <s v="LOC"/>
    <n v="1"/>
    <n v="2"/>
    <s v="CTLP"/>
    <n v="0"/>
    <s v="BUIN - PAINE - LINDEROS - MAIPO - ALTO JAHUEL"/>
    <x v="0"/>
    <m/>
    <n v="227887.53"/>
    <s v="X"/>
    <n v="801"/>
    <n v="801"/>
  </r>
  <r>
    <s v="DIST"/>
    <s v="ZRDDME1080226"/>
    <s v="Red Menor AP  D = 125 mm CTLP"/>
    <s v="Red de Distribución"/>
    <x v="22"/>
    <n v="0"/>
    <s v="D36"/>
    <s v="LOC"/>
    <n v="1"/>
    <n v="2"/>
    <s v="CTLP"/>
    <n v="0"/>
    <s v="BUIN - PAINE - LINDEROS - MAIPO - ALTO JAHUEL"/>
    <x v="0"/>
    <m/>
    <n v="5346.09"/>
    <s v="X"/>
    <n v="801"/>
    <n v="801"/>
  </r>
  <r>
    <s v="DIST"/>
    <s v="ZRDDME1080227"/>
    <s v="Red Menor AP  D = 140 mm CTLP"/>
    <s v="Red de Distribución"/>
    <x v="22"/>
    <n v="0"/>
    <s v="D36"/>
    <s v="LOC"/>
    <n v="1"/>
    <n v="2"/>
    <s v="CTLP"/>
    <n v="0"/>
    <s v="BUIN - PAINE - LINDEROS - MAIPO - ALTO JAHUEL"/>
    <x v="0"/>
    <m/>
    <n v="35378.93"/>
    <s v="X"/>
    <n v="801"/>
    <n v="801"/>
  </r>
  <r>
    <s v="DIST"/>
    <s v="ZRDDME1080228"/>
    <s v="Red Menor AP  D = 90 mm CTLP"/>
    <s v="Red de Distribución"/>
    <x v="22"/>
    <n v="0"/>
    <s v="D36"/>
    <s v="LOC"/>
    <n v="2"/>
    <n v="2"/>
    <s v="CTLP"/>
    <n v="0"/>
    <s v="CURACAVI"/>
    <x v="0"/>
    <m/>
    <n v="410.81"/>
    <s v="X"/>
    <n v="801"/>
    <n v="801"/>
  </r>
  <r>
    <s v="DIST"/>
    <s v="ZRDDME1080229"/>
    <s v="Red Menor AP  D = 100 mm CTLP"/>
    <s v="Red de Distribución"/>
    <x v="22"/>
    <n v="0"/>
    <s v="D36"/>
    <s v="LOC"/>
    <n v="2"/>
    <n v="2"/>
    <s v="CTLP"/>
    <n v="0"/>
    <s v="CURACAVI"/>
    <x v="0"/>
    <m/>
    <n v="36694.22"/>
    <s v="X"/>
    <n v="801"/>
    <n v="801"/>
  </r>
  <r>
    <s v="DIST"/>
    <s v="ZRDDME1080230"/>
    <s v="Red Menor AP  D = 125 mm CTLP"/>
    <s v="Red de Distribución"/>
    <x v="22"/>
    <n v="0"/>
    <s v="D36"/>
    <s v="LOC"/>
    <n v="2"/>
    <n v="2"/>
    <s v="CTLP"/>
    <n v="0"/>
    <s v="CURACAVI"/>
    <x v="0"/>
    <m/>
    <n v="172.74"/>
    <s v="X"/>
    <n v="801"/>
    <n v="801"/>
  </r>
  <r>
    <s v="DIST"/>
    <s v="ZRDDME1080231"/>
    <s v="Red Menor AP  D = 140 mm CTLP"/>
    <s v="Red de Distribución"/>
    <x v="22"/>
    <n v="0"/>
    <s v="D36"/>
    <s v="LOC"/>
    <n v="2"/>
    <n v="2"/>
    <s v="CTLP"/>
    <n v="0"/>
    <s v="CURACAVI"/>
    <x v="0"/>
    <m/>
    <n v="3074.97"/>
    <s v="X"/>
    <n v="801"/>
    <n v="801"/>
  </r>
  <r>
    <s v="DIST"/>
    <s v="ZRDDME1080232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919.94"/>
    <s v="X"/>
    <n v="801"/>
    <n v="801"/>
  </r>
  <r>
    <s v="DIST"/>
    <s v="ZRDDME1080233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01572.73"/>
    <s v="X"/>
    <n v="801"/>
    <n v="801"/>
  </r>
  <r>
    <s v="DIST"/>
    <s v="ZRDDME1080234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898.11"/>
    <s v="X"/>
    <n v="801"/>
    <n v="801"/>
  </r>
  <r>
    <s v="DIST"/>
    <s v="ZRDDME1080235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626.84"/>
    <s v="X"/>
    <n v="801"/>
    <n v="801"/>
  </r>
  <r>
    <s v="DIST"/>
    <s v="ZRDDME1080236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584.25"/>
    <s v="X"/>
    <n v="801"/>
    <n v="801"/>
  </r>
  <r>
    <s v="DIST"/>
    <s v="ZRDDME1080237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7968.14"/>
    <s v="X"/>
    <n v="801"/>
    <n v="801"/>
  </r>
  <r>
    <s v="DIST"/>
    <s v="ZRDDME1080238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598.83000000000004"/>
    <s v="X"/>
    <n v="801"/>
    <n v="801"/>
  </r>
  <r>
    <s v="DIST"/>
    <s v="ZRDDME1080239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1383.48"/>
    <s v="X"/>
    <n v="801"/>
    <n v="801"/>
  </r>
  <r>
    <s v="DIST"/>
    <s v="ZRDDME1080240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191.3000000000002"/>
    <s v="X"/>
    <n v="801"/>
    <n v="801"/>
  </r>
  <r>
    <s v="DIST"/>
    <s v="ZRDDME1080241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33043.35999999999"/>
    <s v="X"/>
    <n v="801"/>
    <n v="801"/>
  </r>
  <r>
    <s v="DIST"/>
    <s v="ZRDDME1080242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07.1300000000001"/>
    <s v="X"/>
    <n v="801"/>
    <n v="801"/>
  </r>
  <r>
    <s v="DIST"/>
    <s v="ZRDDME1080243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4366.76"/>
    <s v="X"/>
    <n v="801"/>
    <n v="801"/>
  </r>
  <r>
    <s v="DIST"/>
    <s v="ZRDDME1080244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93.51"/>
    <s v="X"/>
    <n v="801"/>
    <n v="801"/>
  </r>
  <r>
    <s v="DIST"/>
    <s v="ZRDDME1080245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32949.57"/>
    <s v="X"/>
    <n v="801"/>
    <n v="801"/>
  </r>
  <r>
    <s v="DIST"/>
    <s v="ZRDDME1080246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6.91"/>
    <s v="X"/>
    <n v="801"/>
    <n v="801"/>
  </r>
  <r>
    <s v="DIST"/>
    <s v="ZRDDME1080247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9623.61"/>
    <s v="X"/>
    <n v="801"/>
    <n v="801"/>
  </r>
  <r>
    <s v="DIST"/>
    <s v="ZRDDME1080248"/>
    <s v="Red Menor AP  D = 90 mm CTLP"/>
    <s v="Red de Distribución"/>
    <x v="22"/>
    <n v="0"/>
    <s v="D36"/>
    <s v="LOC"/>
    <n v="4"/>
    <n v="2"/>
    <s v="CTLP"/>
    <n v="0"/>
    <s v="EL MONTE - EL PAICO"/>
    <x v="0"/>
    <m/>
    <n v="746.92"/>
    <s v="X"/>
    <n v="801"/>
    <n v="801"/>
  </r>
  <r>
    <s v="DIST"/>
    <s v="ZRDDME1080249"/>
    <s v="Red Menor AP  D = 100 mm CTLP"/>
    <s v="Red de Distribución"/>
    <x v="22"/>
    <n v="0"/>
    <s v="D36"/>
    <s v="LOC"/>
    <n v="4"/>
    <n v="2"/>
    <s v="CTLP"/>
    <n v="0"/>
    <s v="EL MONTE - EL PAICO"/>
    <x v="0"/>
    <m/>
    <n v="51276.41"/>
    <s v="X"/>
    <n v="801"/>
    <n v="801"/>
  </r>
  <r>
    <s v="DIST"/>
    <s v="ZRDDME1080250"/>
    <s v="Red Menor AP  D = 125 mm CTLP"/>
    <s v="Red de Distribución"/>
    <x v="22"/>
    <n v="0"/>
    <s v="D36"/>
    <s v="LOC"/>
    <n v="4"/>
    <n v="2"/>
    <s v="CTLP"/>
    <n v="0"/>
    <s v="EL MONTE - EL PAICO"/>
    <x v="0"/>
    <m/>
    <n v="316.17"/>
    <s v="X"/>
    <n v="801"/>
    <n v="801"/>
  </r>
  <r>
    <s v="DIST"/>
    <s v="ZRDDME1080251"/>
    <s v="Red Menor AP  D = 140 mm CTLP"/>
    <s v="Red de Distribución"/>
    <x v="22"/>
    <n v="0"/>
    <s v="D36"/>
    <s v="LOC"/>
    <n v="4"/>
    <n v="2"/>
    <s v="CTLP"/>
    <n v="0"/>
    <s v="EL MONTE - EL PAICO"/>
    <x v="0"/>
    <m/>
    <n v="7763.2"/>
    <s v="X"/>
    <n v="801"/>
    <n v="801"/>
  </r>
  <r>
    <s v="DIST"/>
    <s v="ZRDDME1080252"/>
    <s v="Red Menor AP  D = 90 mm CTLP"/>
    <s v="Red de Distribución"/>
    <x v="22"/>
    <n v="0"/>
    <s v="D36"/>
    <s v="LOC"/>
    <n v="8"/>
    <n v="2"/>
    <s v="CTLP"/>
    <n v="0"/>
    <s v="POMAIRE"/>
    <x v="0"/>
    <m/>
    <n v="203.11"/>
    <s v="X"/>
    <n v="801"/>
    <n v="801"/>
  </r>
  <r>
    <s v="DIST"/>
    <s v="ZRDDME1080253"/>
    <s v="Red Menor AP  D = 100 mm CTLP"/>
    <s v="Red de Distribución"/>
    <x v="22"/>
    <n v="0"/>
    <s v="D36"/>
    <s v="LOC"/>
    <n v="8"/>
    <n v="2"/>
    <s v="CTLP"/>
    <n v="0"/>
    <s v="POMAIRE"/>
    <x v="0"/>
    <m/>
    <n v="13224.39"/>
    <s v="X"/>
    <n v="801"/>
    <n v="801"/>
  </r>
  <r>
    <s v="DIST"/>
    <s v="ZRDDME1080254"/>
    <s v="Red Menor AP  D = 125 mm CTLP"/>
    <s v="Red de Distribución"/>
    <x v="22"/>
    <n v="0"/>
    <s v="D36"/>
    <s v="LOC"/>
    <n v="8"/>
    <n v="2"/>
    <s v="CTLP"/>
    <n v="0"/>
    <s v="POMAIRE"/>
    <x v="0"/>
    <m/>
    <n v="1042.02"/>
    <s v="X"/>
    <n v="801"/>
    <n v="801"/>
  </r>
  <r>
    <s v="DIST"/>
    <s v="ZRDDME1080255"/>
    <s v="Red Menor AP  D = 140 mm CTLP"/>
    <s v="Red de Distribución"/>
    <x v="22"/>
    <n v="0"/>
    <s v="D36"/>
    <s v="LOC"/>
    <n v="8"/>
    <n v="2"/>
    <s v="CTLP"/>
    <n v="0"/>
    <s v="POMAIRE"/>
    <x v="0"/>
    <m/>
    <n v="729.03"/>
    <s v="X"/>
    <n v="801"/>
    <n v="801"/>
  </r>
  <r>
    <s v="DIST"/>
    <s v="ZRDDME1080256"/>
    <s v="Red Menor AP  D = 90 mm CTLP"/>
    <s v="Red de Distribución"/>
    <x v="22"/>
    <n v="0"/>
    <s v="D36"/>
    <s v="LOC"/>
    <n v="13"/>
    <n v="2"/>
    <s v="CTLP"/>
    <n v="0"/>
    <s v="VALDIVIA DE PAINE"/>
    <x v="0"/>
    <m/>
    <n v="44.34"/>
    <s v="X"/>
    <n v="801"/>
    <n v="801"/>
  </r>
  <r>
    <s v="DIST"/>
    <s v="ZRDDME1080257"/>
    <s v="Red Menor AP  D = 100 mm CTLP"/>
    <s v="Red de Distribución"/>
    <x v="22"/>
    <n v="0"/>
    <s v="D36"/>
    <s v="LOC"/>
    <n v="13"/>
    <n v="2"/>
    <s v="CTLP"/>
    <n v="0"/>
    <s v="VALDIVIA DE PAINE"/>
    <x v="0"/>
    <m/>
    <n v="3695.96"/>
    <s v="X"/>
    <n v="801"/>
    <n v="801"/>
  </r>
  <r>
    <s v="DIST"/>
    <s v="ZRDDME1080258"/>
    <s v="Red Menor AP  D = 90 mm CTLP"/>
    <s v="Red de Distribución"/>
    <x v="22"/>
    <n v="0"/>
    <s v="D36"/>
    <s v="LOC"/>
    <n v="12"/>
    <n v="2"/>
    <s v="CTLP"/>
    <n v="0"/>
    <s v="TIL TIL"/>
    <x v="0"/>
    <m/>
    <n v="118.4"/>
    <s v="X"/>
    <n v="801"/>
    <n v="801"/>
  </r>
  <r>
    <s v="DIST"/>
    <s v="ZRDDME1080259"/>
    <s v="Red Menor AP  D = 100 mm CTLP"/>
    <s v="Red de Distribución"/>
    <x v="22"/>
    <n v="0"/>
    <s v="D36"/>
    <s v="LOC"/>
    <n v="12"/>
    <n v="2"/>
    <s v="CTLP"/>
    <n v="0"/>
    <s v="TIL TIL"/>
    <x v="0"/>
    <m/>
    <n v="13336.44"/>
    <s v="X"/>
    <n v="801"/>
    <n v="801"/>
  </r>
  <r>
    <s v="DIST"/>
    <s v="ZRDDME1080260"/>
    <s v="Red Menor AP  D = 125 mm CTLP"/>
    <s v="Red de Distribución"/>
    <x v="22"/>
    <n v="0"/>
    <s v="D36"/>
    <s v="LOC"/>
    <n v="12"/>
    <n v="2"/>
    <s v="CTLP"/>
    <n v="0"/>
    <s v="TIL TIL"/>
    <x v="0"/>
    <m/>
    <n v="115.53"/>
    <s v="X"/>
    <n v="801"/>
    <n v="801"/>
  </r>
  <r>
    <s v="DIST"/>
    <s v="ZRDDME1080261"/>
    <s v="Red Menor AP  D = 140 mm CTLP"/>
    <s v="Red de Distribución"/>
    <x v="22"/>
    <n v="0"/>
    <s v="D36"/>
    <s v="LOC"/>
    <n v="12"/>
    <n v="2"/>
    <s v="CTLP"/>
    <n v="0"/>
    <s v="TIL TIL"/>
    <x v="0"/>
    <m/>
    <n v="1314.97"/>
    <s v="X"/>
    <n v="801"/>
    <n v="801"/>
  </r>
  <r>
    <s v="DIST"/>
    <s v="ZRDDME1080262"/>
    <s v="Red Menor AP  D = 90 mm CTLP"/>
    <s v="Red de Distribución"/>
    <x v="22"/>
    <n v="0"/>
    <s v="D36"/>
    <s v="LOC"/>
    <n v="3"/>
    <n v="2"/>
    <s v="CTLP"/>
    <n v="0"/>
    <s v="EL CANELO - LAS VERTIENTES - LA OBRA"/>
    <x v="0"/>
    <m/>
    <n v="53.04"/>
    <s v="X"/>
    <n v="801"/>
    <n v="801"/>
  </r>
  <r>
    <s v="DIST"/>
    <s v="ZRDDME1080263"/>
    <s v="Red Menor AP  D = 100 mm CTLP"/>
    <s v="Red de Distribución"/>
    <x v="22"/>
    <n v="0"/>
    <s v="D36"/>
    <s v="LOC"/>
    <n v="3"/>
    <n v="2"/>
    <s v="CTLP"/>
    <n v="0"/>
    <s v="EL CANELO - LAS VERTIENTES - LA OBRA"/>
    <x v="0"/>
    <m/>
    <n v="9986.9500000000007"/>
    <s v="X"/>
    <n v="801"/>
    <n v="801"/>
  </r>
  <r>
    <s v="DIST"/>
    <s v="ZRDDME1080264"/>
    <s v="Red Menor AP  D = 140 mm CTLP"/>
    <s v="Red de Distribución"/>
    <x v="22"/>
    <n v="0"/>
    <s v="D36"/>
    <s v="LOC"/>
    <n v="3"/>
    <n v="2"/>
    <s v="CTLP"/>
    <n v="0"/>
    <s v="EL CANELO - LAS VERTIENTES - LA OBRA"/>
    <x v="0"/>
    <m/>
    <n v="131.46"/>
    <s v="X"/>
    <n v="801"/>
    <n v="801"/>
  </r>
  <r>
    <s v="DIST"/>
    <s v="ZRDDME1080265"/>
    <s v="Red Menor AP  D = 90 mm CTLP"/>
    <s v="Red de Distribución"/>
    <x v="22"/>
    <n v="0"/>
    <s v="D36"/>
    <s v="LOC"/>
    <n v="6"/>
    <n v="2"/>
    <s v="CTLP"/>
    <n v="0"/>
    <s v="ISLA DE MAIPO"/>
    <x v="0"/>
    <m/>
    <n v="341.28"/>
    <s v="X"/>
    <n v="801"/>
    <n v="801"/>
  </r>
  <r>
    <s v="DIST"/>
    <s v="ZRDDME1080266"/>
    <s v="Red Menor AP  D = 100 mm CTLP"/>
    <s v="Red de Distribución"/>
    <x v="22"/>
    <n v="0"/>
    <s v="D36"/>
    <s v="LOC"/>
    <n v="6"/>
    <n v="2"/>
    <s v="CTLP"/>
    <n v="0"/>
    <s v="ISLA DE MAIPO"/>
    <x v="0"/>
    <m/>
    <n v="27135.86"/>
    <s v="X"/>
    <n v="801"/>
    <n v="801"/>
  </r>
  <r>
    <s v="DIST"/>
    <s v="ZRDDME1080267"/>
    <s v="Red Menor AP  D = 140 mm CTLP"/>
    <s v="Red de Distribución"/>
    <x v="22"/>
    <n v="0"/>
    <s v="D36"/>
    <s v="LOC"/>
    <n v="6"/>
    <n v="2"/>
    <s v="CTLP"/>
    <n v="0"/>
    <s v="ISLA DE MAIPO"/>
    <x v="0"/>
    <m/>
    <n v="3849.8"/>
    <s v="X"/>
    <n v="801"/>
    <n v="801"/>
  </r>
  <r>
    <s v="REC"/>
    <s v="ZRDR1090101"/>
    <s v="Red Mayor AS  D = 300 mm CTLP"/>
    <s v="Red de Recolección"/>
    <x v="23"/>
    <n v="0"/>
    <s v="R3"/>
    <s v="GS"/>
    <n v="5"/>
    <n v="3"/>
    <s v="CTLP"/>
    <n v="0"/>
    <s v="GRAN SANTIAGO"/>
    <x v="0"/>
    <m/>
    <n v="876.11"/>
    <m/>
    <m/>
    <m/>
  </r>
  <r>
    <s v="REC"/>
    <s v="ZRDR1090102"/>
    <s v="Red Mayor AS  D = 200 mm CTLP"/>
    <s v="Red de Recolección"/>
    <x v="23"/>
    <n v="0"/>
    <s v="R3"/>
    <s v="GS"/>
    <n v="5"/>
    <n v="3"/>
    <s v="CTLP"/>
    <n v="0"/>
    <s v="GRAN SANTIAGO"/>
    <x v="0"/>
    <m/>
    <n v="14538.93"/>
    <m/>
    <m/>
    <m/>
  </r>
  <r>
    <s v="REC"/>
    <s v="ZRDR1090103"/>
    <s v="Red Mayor AS  D = 250 mm CTLP"/>
    <s v="Red de Recolección"/>
    <x v="23"/>
    <n v="0"/>
    <s v="R3"/>
    <s v="GS"/>
    <n v="5"/>
    <n v="3"/>
    <s v="CTLP"/>
    <n v="0"/>
    <s v="GRAN SANTIAGO"/>
    <x v="0"/>
    <m/>
    <n v="31509.91"/>
    <m/>
    <m/>
    <m/>
  </r>
  <r>
    <s v="REC"/>
    <s v="ZRDR1090104"/>
    <s v="Red Mayor AS  D = 300 mm CTLP"/>
    <s v="Red de Recolección"/>
    <x v="23"/>
    <n v="0"/>
    <s v="R3"/>
    <s v="GS"/>
    <n v="5"/>
    <n v="3"/>
    <s v="CTLP"/>
    <n v="0"/>
    <s v="GRAN SANTIAGO"/>
    <x v="0"/>
    <m/>
    <n v="32556.29"/>
    <m/>
    <m/>
    <m/>
  </r>
  <r>
    <s v="REC"/>
    <s v="ZRDR1090105"/>
    <s v="Red Mayor AS  D = 350 mm CTLP"/>
    <s v="Red de Recolección"/>
    <x v="23"/>
    <n v="0"/>
    <s v="R3"/>
    <s v="GS"/>
    <n v="5"/>
    <n v="3"/>
    <s v="CTLP"/>
    <n v="0"/>
    <s v="GRAN SANTIAGO"/>
    <x v="0"/>
    <m/>
    <n v="63873.45"/>
    <m/>
    <m/>
    <m/>
  </r>
  <r>
    <s v="REC"/>
    <s v="ZRDR1090106"/>
    <s v="Red Mayor AS  D = 400 mm CTLP"/>
    <s v="Red de Recolección"/>
    <x v="23"/>
    <n v="0"/>
    <s v="R3"/>
    <s v="GS"/>
    <n v="5"/>
    <n v="3"/>
    <s v="CTLP"/>
    <n v="0"/>
    <s v="GRAN SANTIAGO"/>
    <x v="0"/>
    <m/>
    <n v="83165.070000000007"/>
    <m/>
    <m/>
    <m/>
  </r>
  <r>
    <s v="REC"/>
    <s v="ZRDR1090107"/>
    <s v="Red Mayor AS  D = 450 mm CTLP"/>
    <s v="Red de Recolección"/>
    <x v="23"/>
    <n v="0"/>
    <s v="R3"/>
    <s v="GS"/>
    <n v="5"/>
    <n v="3"/>
    <s v="CTLP"/>
    <n v="0"/>
    <s v="GRAN SANTIAGO"/>
    <x v="0"/>
    <m/>
    <n v="44579.09"/>
    <m/>
    <m/>
    <m/>
  </r>
  <r>
    <s v="REC"/>
    <s v="ZRDR1090108"/>
    <s v="Red Mayor AS  D = 500 mm CTLP"/>
    <s v="Red de Recolección"/>
    <x v="23"/>
    <n v="0"/>
    <s v="R3"/>
    <s v="GS"/>
    <n v="5"/>
    <n v="3"/>
    <s v="CTLP"/>
    <n v="0"/>
    <s v="GRAN SANTIAGO"/>
    <x v="0"/>
    <m/>
    <n v="56402.25"/>
    <m/>
    <m/>
    <m/>
  </r>
  <r>
    <s v="REC"/>
    <s v="ZRDR1090109"/>
    <s v="Red Mayor AS  D = 600 mm CTLP"/>
    <s v="Red de Recolección"/>
    <x v="23"/>
    <n v="0"/>
    <s v="R3"/>
    <s v="GS"/>
    <n v="5"/>
    <n v="3"/>
    <s v="CTLP"/>
    <n v="0"/>
    <s v="GRAN SANTIAGO"/>
    <x v="0"/>
    <m/>
    <n v="38788.78"/>
    <m/>
    <m/>
    <m/>
  </r>
  <r>
    <s v="REC"/>
    <s v="ZRDR1090110"/>
    <s v="Red Mayor AS  D = 700 mm CTLP"/>
    <s v="Red de Recolección"/>
    <x v="23"/>
    <n v="0"/>
    <s v="R3"/>
    <s v="GS"/>
    <n v="5"/>
    <n v="3"/>
    <s v="CTLP"/>
    <n v="0"/>
    <s v="GRAN SANTIAGO"/>
    <x v="0"/>
    <m/>
    <n v="12198.11"/>
    <m/>
    <m/>
    <m/>
  </r>
  <r>
    <s v="REC"/>
    <s v="ZRDR1090111"/>
    <s v="Red Mayor AS  D = 800 mm CTLP"/>
    <s v="Red de Recolección"/>
    <x v="23"/>
    <n v="0"/>
    <s v="R3"/>
    <s v="GS"/>
    <n v="5"/>
    <n v="3"/>
    <s v="CTLP"/>
    <n v="0"/>
    <s v="GRAN SANTIAGO"/>
    <x v="0"/>
    <m/>
    <n v="643.71"/>
    <m/>
    <m/>
    <m/>
  </r>
  <r>
    <s v="REC"/>
    <s v="ZRDR1090112"/>
    <s v="Red Mayor AS  D = 250 mm CTLP"/>
    <s v="Red de Recolección"/>
    <x v="23"/>
    <n v="0"/>
    <s v="R3"/>
    <s v="LOC"/>
    <n v="10"/>
    <n v="3"/>
    <s v="CTLP"/>
    <n v="0"/>
    <s v="SAN JOSE DE MAIPO - GUAYACAN - EL CAMPITO"/>
    <x v="0"/>
    <m/>
    <n v="3031.19"/>
    <m/>
    <m/>
    <m/>
  </r>
  <r>
    <s v="REC"/>
    <s v="ZRDR1090113"/>
    <s v="Red Mayor AS  D = 350 mm CTLP"/>
    <s v="Red de Recolección"/>
    <x v="23"/>
    <n v="0"/>
    <s v="R3"/>
    <s v="LOC"/>
    <n v="7"/>
    <n v="3"/>
    <s v="CTLP"/>
    <n v="0"/>
    <s v="MELIPILLA"/>
    <x v="0"/>
    <m/>
    <n v="3916.75"/>
    <m/>
    <m/>
    <m/>
  </r>
  <r>
    <s v="REC"/>
    <s v="ZRDR1090114"/>
    <s v="Red Mayor AS  D = 400 mm CTLP"/>
    <s v="Red de Recolección"/>
    <x v="23"/>
    <n v="0"/>
    <s v="R3"/>
    <s v="LOC"/>
    <n v="7"/>
    <n v="3"/>
    <s v="CTLP"/>
    <n v="0"/>
    <s v="MELIPILLA"/>
    <x v="0"/>
    <m/>
    <n v="9609.8700000000008"/>
    <m/>
    <m/>
    <m/>
  </r>
  <r>
    <s v="REC"/>
    <s v="ZRDR1090115"/>
    <s v="Red Mayor AS  D = 450 mm CTLP"/>
    <s v="Red de Recolección"/>
    <x v="23"/>
    <n v="0"/>
    <s v="R3"/>
    <s v="LOC"/>
    <n v="7"/>
    <n v="3"/>
    <s v="CTLP"/>
    <n v="0"/>
    <s v="MELIPILLA"/>
    <x v="0"/>
    <m/>
    <n v="2663.12"/>
    <m/>
    <m/>
    <m/>
  </r>
  <r>
    <s v="REC"/>
    <s v="ZRDR1090116"/>
    <s v="Red Mayor AS  D = 250 mm CTLP"/>
    <s v="Red de Recolección"/>
    <x v="23"/>
    <n v="0"/>
    <s v="R3"/>
    <s v="LOC"/>
    <n v="1"/>
    <n v="3"/>
    <s v="CTLP"/>
    <n v="0"/>
    <s v="BUIN - PAINE - LINDEROS - MAIPO - ALTO JAHUEL"/>
    <x v="0"/>
    <m/>
    <n v="2118.4299999999998"/>
    <m/>
    <m/>
    <m/>
  </r>
  <r>
    <s v="REC"/>
    <s v="ZRDR1090117"/>
    <s v="Red Mayor AS  D = 300 mm CTLP"/>
    <s v="Red de Recolección"/>
    <x v="23"/>
    <n v="0"/>
    <s v="R3"/>
    <s v="LOC"/>
    <n v="1"/>
    <n v="3"/>
    <s v="CTLP"/>
    <n v="0"/>
    <s v="BUIN - PAINE - LINDEROS - MAIPO - ALTO JAHUEL"/>
    <x v="0"/>
    <m/>
    <n v="8365.07"/>
    <m/>
    <m/>
    <m/>
  </r>
  <r>
    <s v="REC"/>
    <s v="ZRDR1090118"/>
    <s v="Red Mayor AS  D = 350 mm CTLP"/>
    <s v="Red de Recolección"/>
    <x v="23"/>
    <n v="0"/>
    <s v="R3"/>
    <s v="LOC"/>
    <n v="1"/>
    <n v="3"/>
    <s v="CTLP"/>
    <n v="0"/>
    <s v="BUIN - PAINE - LINDEROS - MAIPO - ALTO JAHUEL"/>
    <x v="0"/>
    <m/>
    <n v="2703.81"/>
    <m/>
    <m/>
    <m/>
  </r>
  <r>
    <s v="REC"/>
    <s v="ZRDR1090119"/>
    <s v="Red Mayor AS  D = 400 mm CTLP"/>
    <s v="Red de Recolección"/>
    <x v="23"/>
    <n v="0"/>
    <s v="R3"/>
    <s v="LOC"/>
    <n v="1"/>
    <n v="3"/>
    <s v="CTLP"/>
    <n v="0"/>
    <s v="BUIN - PAINE - LINDEROS - MAIPO - ALTO JAHUEL"/>
    <x v="0"/>
    <m/>
    <n v="5862.01"/>
    <m/>
    <m/>
    <m/>
  </r>
  <r>
    <s v="REC"/>
    <s v="ZRDR1090120"/>
    <s v="Red Mayor AS  D = 450 mm CTLP"/>
    <s v="Red de Recolección"/>
    <x v="23"/>
    <n v="0"/>
    <s v="R3"/>
    <s v="LOC"/>
    <n v="1"/>
    <n v="3"/>
    <s v="CTLP"/>
    <n v="0"/>
    <s v="BUIN - PAINE - LINDEROS - MAIPO - ALTO JAHUEL"/>
    <x v="0"/>
    <m/>
    <n v="3384.56"/>
    <m/>
    <m/>
    <m/>
  </r>
  <r>
    <s v="REC"/>
    <s v="ZRDR1090121"/>
    <s v="Red Mayor AS  D = 500 mm CTLP"/>
    <s v="Red de Recolección"/>
    <x v="23"/>
    <n v="0"/>
    <s v="R3"/>
    <s v="LOC"/>
    <n v="1"/>
    <n v="3"/>
    <s v="CTLP"/>
    <n v="0"/>
    <s v="BUIN - PAINE - LINDEROS - MAIPO - ALTO JAHUEL"/>
    <x v="0"/>
    <m/>
    <n v="659.24"/>
    <m/>
    <m/>
    <m/>
  </r>
  <r>
    <s v="REC"/>
    <s v="ZRDR1090122"/>
    <s v="Red Mayor AS  D = 350 mm CTLP"/>
    <s v="Red de Recolección"/>
    <x v="23"/>
    <n v="0"/>
    <s v="R3"/>
    <s v="LOC"/>
    <n v="2"/>
    <n v="3"/>
    <s v="CTLP"/>
    <n v="0"/>
    <s v="CURACAVI"/>
    <x v="0"/>
    <m/>
    <n v="3061.88"/>
    <m/>
    <m/>
    <m/>
  </r>
  <r>
    <s v="REC"/>
    <s v="ZRDR1090123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2713.42"/>
    <m/>
    <m/>
    <m/>
  </r>
  <r>
    <s v="REC"/>
    <s v="ZRDR1090124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1869.5"/>
    <m/>
    <m/>
    <m/>
  </r>
  <r>
    <s v="REC"/>
    <s v="ZRDR1090125"/>
    <s v="Red Mayor AS  D = 350 mm CTLP"/>
    <s v="Red de Recolección"/>
    <x v="23"/>
    <n v="0"/>
    <s v="R3"/>
    <s v="LOC"/>
    <n v="4"/>
    <n v="3"/>
    <s v="CTLP"/>
    <n v="0"/>
    <s v="EL MONTE - EL PAICO"/>
    <x v="0"/>
    <m/>
    <n v="510.66"/>
    <m/>
    <m/>
    <m/>
  </r>
  <r>
    <s v="REC"/>
    <s v="ZRDR1090126"/>
    <s v="Red Mayor AS  D = 400 mm CTLP"/>
    <s v="Red de Recolección"/>
    <x v="23"/>
    <n v="0"/>
    <s v="R3"/>
    <s v="LOC"/>
    <n v="4"/>
    <n v="3"/>
    <s v="CTLP"/>
    <n v="0"/>
    <s v="EL MONTE - EL PAICO"/>
    <x v="0"/>
    <m/>
    <n v="3023.83"/>
    <m/>
    <m/>
    <m/>
  </r>
  <r>
    <s v="REC"/>
    <s v="ZRDR1090127"/>
    <s v="Red Mayor AS  D = 200 mm CTLP"/>
    <s v="Red de Recolección"/>
    <x v="23"/>
    <n v="0"/>
    <s v="R3"/>
    <s v="LOC"/>
    <n v="13"/>
    <n v="3"/>
    <s v="CTLP"/>
    <n v="0"/>
    <s v="VALDIVIA DE PAINE"/>
    <x v="0"/>
    <m/>
    <n v="976.01"/>
    <m/>
    <m/>
    <m/>
  </r>
  <r>
    <s v="REC"/>
    <s v="ZRDR1090128"/>
    <s v="Red Mayor AS  D = 250 mm CTLP"/>
    <s v="Red de Recolección"/>
    <x v="23"/>
    <n v="0"/>
    <s v="R3"/>
    <s v="LOC"/>
    <n v="12"/>
    <n v="3"/>
    <s v="CTLP"/>
    <n v="0"/>
    <s v="TIL TIL"/>
    <x v="0"/>
    <m/>
    <n v="3799.32"/>
    <m/>
    <m/>
    <m/>
  </r>
  <r>
    <s v="REC"/>
    <s v="ZCU1090101"/>
    <s v="Col. Unitario D=150 CTLP-3"/>
    <s v="Red de Recolección"/>
    <x v="23"/>
    <n v="0"/>
    <s v="R3"/>
    <s v="GS"/>
    <n v="5"/>
    <n v="3"/>
    <s v="CTLP"/>
    <n v="0"/>
    <s v="GRAN SANTIAGO"/>
    <x v="0"/>
    <m/>
    <n v="585.54"/>
    <m/>
    <m/>
    <m/>
  </r>
  <r>
    <s v="REC"/>
    <s v="ZCU1090102"/>
    <s v="Col. Unitario D=175 CTLP-1"/>
    <s v="Red de Recolección"/>
    <x v="23"/>
    <n v="0"/>
    <s v="R3"/>
    <s v="GS"/>
    <n v="5"/>
    <n v="3"/>
    <s v="CTLP"/>
    <n v="0"/>
    <s v="GRAN SANTIAGO"/>
    <x v="0"/>
    <m/>
    <n v="2708.17"/>
    <m/>
    <m/>
    <m/>
  </r>
  <r>
    <s v="REC"/>
    <s v="ZCU1090103"/>
    <s v="Col. Unitario D=175 CTLP-3"/>
    <s v="Red de Recolección"/>
    <x v="23"/>
    <n v="0"/>
    <s v="R3"/>
    <s v="GS"/>
    <n v="5"/>
    <n v="3"/>
    <s v="CTLP"/>
    <n v="0"/>
    <s v="GRAN SANTIAGO"/>
    <x v="0"/>
    <m/>
    <n v="141908.15"/>
    <m/>
    <m/>
    <m/>
  </r>
  <r>
    <s v="REC"/>
    <s v="ZCU1090104"/>
    <s v="Col. Unitario D=175 CTLP-4"/>
    <s v="Red de Recolección"/>
    <x v="23"/>
    <n v="0"/>
    <s v="R3"/>
    <s v="GS"/>
    <n v="5"/>
    <n v="3"/>
    <s v="CTLP"/>
    <n v="0"/>
    <s v="GRAN SANTIAGO"/>
    <x v="0"/>
    <m/>
    <n v="396.04"/>
    <m/>
    <m/>
    <m/>
  </r>
  <r>
    <s v="REC"/>
    <s v="ZCU1090105"/>
    <s v="Col. Unitario D=200 CTLP-1"/>
    <s v="Red de Recolección"/>
    <x v="23"/>
    <n v="0"/>
    <s v="R3"/>
    <s v="GS"/>
    <n v="5"/>
    <n v="3"/>
    <s v="CTLP"/>
    <n v="0"/>
    <s v="GRAN SANTIAGO"/>
    <x v="0"/>
    <m/>
    <n v="11749.74"/>
    <m/>
    <m/>
    <m/>
  </r>
  <r>
    <s v="REC"/>
    <s v="ZCU1090106"/>
    <s v="Col. Unitario D=200 CTLP-3"/>
    <s v="Red de Recolección"/>
    <x v="23"/>
    <n v="0"/>
    <s v="R3"/>
    <s v="GS"/>
    <n v="5"/>
    <n v="3"/>
    <s v="CTLP"/>
    <n v="0"/>
    <s v="GRAN SANTIAGO"/>
    <x v="0"/>
    <m/>
    <n v="194143.16"/>
    <m/>
    <m/>
    <m/>
  </r>
  <r>
    <s v="REC"/>
    <s v="ZCU1090107"/>
    <s v="Col. Unitario D=200 CTLP-1"/>
    <s v="Red de Recolección"/>
    <x v="23"/>
    <n v="0"/>
    <s v="R3"/>
    <s v="GS"/>
    <n v="5"/>
    <n v="3"/>
    <s v="CTLP"/>
    <n v="0"/>
    <s v="GRAN SANTIAGO"/>
    <x v="0"/>
    <m/>
    <n v="15234.59"/>
    <m/>
    <m/>
    <m/>
  </r>
  <r>
    <s v="REC"/>
    <s v="ZCU1090108"/>
    <s v="Col. Unitario D=225 CTLP-3"/>
    <s v="Red de Recolección"/>
    <x v="23"/>
    <n v="0"/>
    <s v="R3"/>
    <s v="GS"/>
    <n v="5"/>
    <n v="3"/>
    <s v="CTLP"/>
    <n v="0"/>
    <s v="GRAN SANTIAGO"/>
    <x v="0"/>
    <m/>
    <n v="1781.33"/>
    <m/>
    <m/>
    <m/>
  </r>
  <r>
    <s v="REC"/>
    <s v="ZCU1090109"/>
    <s v="Col. Unitario D=230 CTLP-3"/>
    <s v="Red de Recolección"/>
    <x v="23"/>
    <n v="0"/>
    <s v="R3"/>
    <s v="GS"/>
    <n v="5"/>
    <n v="3"/>
    <s v="CTLP"/>
    <n v="0"/>
    <s v="GRAN SANTIAGO"/>
    <x v="0"/>
    <m/>
    <n v="147.16999999999999"/>
    <m/>
    <m/>
    <m/>
  </r>
  <r>
    <s v="REC"/>
    <s v="ZCU1090110"/>
    <s v="Col. Unitario D=250 CTLP-1"/>
    <s v="Red de Recolección"/>
    <x v="23"/>
    <n v="0"/>
    <s v="R3"/>
    <s v="GS"/>
    <n v="5"/>
    <n v="3"/>
    <s v="CTLP"/>
    <n v="0"/>
    <s v="GRAN SANTIAGO"/>
    <x v="0"/>
    <m/>
    <n v="15160.63"/>
    <m/>
    <m/>
    <m/>
  </r>
  <r>
    <s v="REC"/>
    <s v="ZCU1090111"/>
    <s v="Col. Unitario D=250 CTLP-3"/>
    <s v="Red de Recolección"/>
    <x v="23"/>
    <n v="0"/>
    <s v="R3"/>
    <s v="GS"/>
    <n v="5"/>
    <n v="3"/>
    <s v="CTLP"/>
    <n v="0"/>
    <s v="GRAN SANTIAGO"/>
    <x v="0"/>
    <m/>
    <n v="186243.81"/>
    <m/>
    <m/>
    <m/>
  </r>
  <r>
    <s v="REC"/>
    <s v="ZCU1090112"/>
    <s v="Col. Unitario D=250 CTLP-4"/>
    <s v="Red de Recolección"/>
    <x v="23"/>
    <n v="0"/>
    <s v="R3"/>
    <s v="GS"/>
    <n v="5"/>
    <n v="3"/>
    <s v="CTLP"/>
    <n v="0"/>
    <s v="GRAN SANTIAGO"/>
    <x v="0"/>
    <m/>
    <n v="7093.02"/>
    <m/>
    <m/>
    <m/>
  </r>
  <r>
    <s v="REC"/>
    <s v="ZCU1090113"/>
    <s v="Col. Unitario D=275 CTLP-4"/>
    <s v="Red de Recolección"/>
    <x v="23"/>
    <n v="0"/>
    <s v="R3"/>
    <s v="GS"/>
    <n v="5"/>
    <n v="3"/>
    <s v="CTLP"/>
    <n v="0"/>
    <s v="GRAN SANTIAGO"/>
    <x v="0"/>
    <m/>
    <n v="238.25"/>
    <m/>
    <m/>
    <m/>
  </r>
  <r>
    <s v="REC"/>
    <s v="ZCU1090114"/>
    <s v="Col. Unitario D=280 CTLP-1"/>
    <s v="Red de Recolección"/>
    <x v="23"/>
    <n v="0"/>
    <s v="R3"/>
    <s v="GS"/>
    <n v="5"/>
    <n v="3"/>
    <s v="CTLP"/>
    <n v="0"/>
    <s v="GRAN SANTIAGO"/>
    <x v="0"/>
    <m/>
    <n v="48.6"/>
    <m/>
    <m/>
    <m/>
  </r>
  <r>
    <s v="REC"/>
    <s v="ZCU1090115"/>
    <s v="Col. Unitario D=280 CTLP-3"/>
    <s v="Red de Recolección"/>
    <x v="23"/>
    <n v="0"/>
    <s v="R3"/>
    <s v="GS"/>
    <n v="5"/>
    <n v="3"/>
    <s v="CTLP"/>
    <n v="0"/>
    <s v="GRAN SANTIAGO"/>
    <x v="0"/>
    <m/>
    <n v="1179.69"/>
    <m/>
    <m/>
    <m/>
  </r>
  <r>
    <s v="REC"/>
    <s v="ZCU1090116"/>
    <s v="Col. Unitario D=300 CTLP-1"/>
    <s v="Red de Recolección"/>
    <x v="23"/>
    <n v="0"/>
    <s v="R3"/>
    <s v="GS"/>
    <n v="5"/>
    <n v="3"/>
    <s v="CTLP"/>
    <n v="0"/>
    <s v="GRAN SANTIAGO"/>
    <x v="0"/>
    <m/>
    <n v="12052.72"/>
    <m/>
    <m/>
    <m/>
  </r>
  <r>
    <s v="REC"/>
    <s v="ZCU1090117"/>
    <s v="Col. Unitario D=300 CTLP-3"/>
    <s v="Red de Recolección"/>
    <x v="23"/>
    <n v="0"/>
    <s v="R3"/>
    <s v="GS"/>
    <n v="5"/>
    <n v="3"/>
    <s v="CTLP"/>
    <n v="0"/>
    <s v="GRAN SANTIAGO"/>
    <x v="0"/>
    <m/>
    <n v="177646.56"/>
    <m/>
    <m/>
    <m/>
  </r>
  <r>
    <s v="REC"/>
    <s v="ZCU1090118"/>
    <s v="Col. Unitario D=300 CTLP-4"/>
    <s v="Red de Recolección"/>
    <x v="23"/>
    <n v="0"/>
    <s v="R3"/>
    <s v="GS"/>
    <n v="5"/>
    <n v="3"/>
    <s v="CTLP"/>
    <n v="0"/>
    <s v="GRAN SANTIAGO"/>
    <x v="0"/>
    <m/>
    <n v="4190.59"/>
    <m/>
    <m/>
    <m/>
  </r>
  <r>
    <s v="REC"/>
    <s v="ZCU1090119"/>
    <s v="Col. Unitario D=315 CTLP-4"/>
    <s v="Red de Recolección"/>
    <x v="23"/>
    <n v="0"/>
    <s v="R3"/>
    <s v="GS"/>
    <n v="5"/>
    <n v="3"/>
    <s v="CTLP"/>
    <n v="0"/>
    <s v="GRAN SANTIAGO"/>
    <x v="0"/>
    <m/>
    <n v="3264.61"/>
    <m/>
    <m/>
    <m/>
  </r>
  <r>
    <s v="REC"/>
    <s v="ZCU1090120"/>
    <s v="Col. Unitario D=350 CTLP-1"/>
    <s v="Red de Recolección"/>
    <x v="23"/>
    <n v="0"/>
    <s v="R3"/>
    <s v="GS"/>
    <n v="5"/>
    <n v="3"/>
    <s v="CTLP"/>
    <n v="0"/>
    <s v="GRAN SANTIAGO"/>
    <x v="0"/>
    <m/>
    <n v="12997.39"/>
    <m/>
    <m/>
    <m/>
  </r>
  <r>
    <s v="REC"/>
    <s v="ZCU1090121"/>
    <s v="Col. Unitario D=350 CTLP-3"/>
    <s v="Red de Recolección"/>
    <x v="23"/>
    <n v="0"/>
    <s v="R3"/>
    <s v="GS"/>
    <n v="5"/>
    <n v="3"/>
    <s v="CTLP"/>
    <n v="0"/>
    <s v="GRAN SANTIAGO"/>
    <x v="0"/>
    <m/>
    <n v="108948.85"/>
    <m/>
    <m/>
    <m/>
  </r>
  <r>
    <s v="REC"/>
    <s v="ZCU1090122"/>
    <s v="Col. Unitario D=350 CTLP-4"/>
    <s v="Red de Recolección"/>
    <x v="23"/>
    <n v="0"/>
    <s v="R3"/>
    <s v="GS"/>
    <n v="5"/>
    <n v="3"/>
    <s v="CTLP"/>
    <n v="0"/>
    <s v="GRAN SANTIAGO"/>
    <x v="0"/>
    <m/>
    <n v="2154.2600000000002"/>
    <m/>
    <m/>
    <m/>
  </r>
  <r>
    <s v="REC"/>
    <s v="ZCU1090123"/>
    <s v="Col. Unitario D=355 CTLP-1"/>
    <s v="Red de Recolección"/>
    <x v="23"/>
    <n v="0"/>
    <s v="R3"/>
    <s v="GS"/>
    <n v="5"/>
    <n v="3"/>
    <s v="CTLP"/>
    <n v="0"/>
    <s v="GRAN SANTIAGO"/>
    <x v="0"/>
    <m/>
    <n v="103.64"/>
    <m/>
    <m/>
    <m/>
  </r>
  <r>
    <s v="REC"/>
    <s v="ZCU1090124"/>
    <s v="Col. Unitario D=355 CTLP-3"/>
    <s v="Red de Recolección"/>
    <x v="23"/>
    <n v="0"/>
    <s v="R3"/>
    <s v="GS"/>
    <n v="5"/>
    <n v="3"/>
    <s v="CTLP"/>
    <n v="0"/>
    <s v="GRAN SANTIAGO"/>
    <x v="0"/>
    <m/>
    <n v="1584.58"/>
    <m/>
    <m/>
    <m/>
  </r>
  <r>
    <s v="REC"/>
    <s v="ZCU1090125"/>
    <s v="Col. Unitario D=400 CTLP-1"/>
    <s v="Red de Recolección"/>
    <x v="23"/>
    <n v="0"/>
    <s v="R3"/>
    <s v="GS"/>
    <n v="5"/>
    <n v="3"/>
    <s v="CTLP"/>
    <n v="0"/>
    <s v="GRAN SANTIAGO"/>
    <x v="0"/>
    <m/>
    <n v="17904.740000000002"/>
    <m/>
    <m/>
    <m/>
  </r>
  <r>
    <s v="REC"/>
    <s v="ZCU1090126"/>
    <s v="Col. Unitario D=400 CTLP-3"/>
    <s v="Red de Recolección"/>
    <x v="23"/>
    <n v="0"/>
    <s v="R3"/>
    <s v="GS"/>
    <n v="5"/>
    <n v="3"/>
    <s v="CTLP"/>
    <n v="0"/>
    <s v="GRAN SANTIAGO"/>
    <x v="0"/>
    <m/>
    <n v="106320.46"/>
    <m/>
    <m/>
    <m/>
  </r>
  <r>
    <s v="REC"/>
    <s v="ZCU1090127"/>
    <s v="Col. Unitario D=400 CTLP-4"/>
    <s v="Red de Recolección"/>
    <x v="23"/>
    <n v="0"/>
    <s v="R3"/>
    <s v="GS"/>
    <n v="5"/>
    <n v="3"/>
    <s v="CTLP"/>
    <n v="0"/>
    <s v="GRAN SANTIAGO"/>
    <x v="0"/>
    <m/>
    <n v="3346.66"/>
    <m/>
    <m/>
    <m/>
  </r>
  <r>
    <s v="REC"/>
    <s v="ZCU1090128"/>
    <s v="Col. Unitario D=450 CTLP-1"/>
    <s v="Red de Recolección"/>
    <x v="23"/>
    <n v="0"/>
    <s v="R3"/>
    <s v="GS"/>
    <n v="5"/>
    <n v="3"/>
    <s v="CTLP"/>
    <n v="0"/>
    <s v="GRAN SANTIAGO"/>
    <x v="0"/>
    <m/>
    <n v="8338.1299999999992"/>
    <m/>
    <m/>
    <m/>
  </r>
  <r>
    <s v="REC"/>
    <s v="ZCU1090129"/>
    <s v="Col. Unitario D=450 CTLP-3"/>
    <s v="Red de Recolección"/>
    <x v="23"/>
    <n v="0"/>
    <s v="R3"/>
    <s v="GS"/>
    <n v="5"/>
    <n v="3"/>
    <s v="CTLP"/>
    <n v="0"/>
    <s v="GRAN SANTIAGO"/>
    <x v="0"/>
    <m/>
    <n v="63982.28"/>
    <m/>
    <m/>
    <m/>
  </r>
  <r>
    <s v="REC"/>
    <s v="ZCU1090130"/>
    <s v="Col. Unitario D=450 CTLP-4"/>
    <s v="Red de Recolección"/>
    <x v="23"/>
    <n v="0"/>
    <s v="R3"/>
    <s v="GS"/>
    <n v="5"/>
    <n v="3"/>
    <s v="CTLP"/>
    <n v="0"/>
    <s v="GRAN SANTIAGO"/>
    <x v="0"/>
    <m/>
    <n v="2405.67"/>
    <m/>
    <m/>
    <m/>
  </r>
  <r>
    <s v="REC"/>
    <s v="ZCU1090131"/>
    <s v="Col. Unitario D=500 CTLP-1"/>
    <s v="Red de Recolección"/>
    <x v="23"/>
    <n v="0"/>
    <s v="R3"/>
    <s v="GS"/>
    <n v="5"/>
    <n v="3"/>
    <s v="CTLP"/>
    <n v="0"/>
    <s v="GRAN SANTIAGO"/>
    <x v="0"/>
    <m/>
    <n v="6437.39"/>
    <m/>
    <m/>
    <m/>
  </r>
  <r>
    <s v="REC"/>
    <s v="ZCU1090132"/>
    <s v="Col. Unitario D=500 CTLP-3"/>
    <s v="Red de Recolección"/>
    <x v="23"/>
    <n v="0"/>
    <s v="R3"/>
    <s v="GS"/>
    <n v="5"/>
    <n v="3"/>
    <s v="CTLP"/>
    <n v="0"/>
    <s v="GRAN SANTIAGO"/>
    <x v="0"/>
    <m/>
    <n v="62315.74"/>
    <m/>
    <m/>
    <m/>
  </r>
  <r>
    <s v="REC"/>
    <s v="ZCU1090133"/>
    <s v="Col. Unitario D=500 CTLP-4"/>
    <s v="Red de Recolección"/>
    <x v="23"/>
    <n v="0"/>
    <s v="R3"/>
    <s v="GS"/>
    <n v="5"/>
    <n v="3"/>
    <s v="CTLP"/>
    <n v="0"/>
    <s v="GRAN SANTIAGO"/>
    <x v="0"/>
    <m/>
    <n v="5637.53"/>
    <m/>
    <m/>
    <m/>
  </r>
  <r>
    <s v="REC"/>
    <s v="ZCU1090134"/>
    <s v="Col. Unitario D=500 CTLP-6"/>
    <s v="Red de Recolección"/>
    <x v="23"/>
    <n v="0"/>
    <s v="R3"/>
    <s v="GS"/>
    <n v="5"/>
    <n v="3"/>
    <s v="CTLP"/>
    <n v="0"/>
    <s v="GRAN SANTIAGO"/>
    <x v="0"/>
    <m/>
    <n v="260.38"/>
    <m/>
    <m/>
    <m/>
  </r>
  <r>
    <s v="REC"/>
    <s v="ZCU1090135"/>
    <s v="Col. Unitario D=550 CTLP-1"/>
    <s v="Red de Recolección"/>
    <x v="23"/>
    <n v="0"/>
    <s v="R3"/>
    <s v="GS"/>
    <n v="5"/>
    <n v="3"/>
    <s v="CTLP"/>
    <n v="0"/>
    <s v="GRAN SANTIAGO"/>
    <x v="0"/>
    <m/>
    <n v="2845.24"/>
    <m/>
    <m/>
    <m/>
  </r>
  <r>
    <s v="REC"/>
    <s v="ZCU1090136"/>
    <s v="Col. Unitario D=550 CTLP-3"/>
    <s v="Red de Recolección"/>
    <x v="23"/>
    <n v="0"/>
    <s v="R3"/>
    <s v="GS"/>
    <n v="5"/>
    <n v="3"/>
    <s v="CTLP"/>
    <n v="0"/>
    <s v="GRAN SANTIAGO"/>
    <x v="0"/>
    <m/>
    <n v="19059.07"/>
    <m/>
    <m/>
    <m/>
  </r>
  <r>
    <s v="REC"/>
    <s v="ZCU1090137"/>
    <s v="Col. Unitario D=550 CTLP-4"/>
    <s v="Red de Recolección"/>
    <x v="23"/>
    <n v="0"/>
    <s v="R3"/>
    <s v="GS"/>
    <n v="5"/>
    <n v="3"/>
    <s v="CTLP"/>
    <n v="0"/>
    <s v="GRAN SANTIAGO"/>
    <x v="0"/>
    <m/>
    <n v="1347.52"/>
    <m/>
    <m/>
    <m/>
  </r>
  <r>
    <s v="REC"/>
    <s v="ZCU1090138"/>
    <s v="Col. Unitario D=560 CTLP-4"/>
    <s v="Red de Recolección"/>
    <x v="23"/>
    <n v="0"/>
    <s v="R3"/>
    <s v="GS"/>
    <n v="5"/>
    <n v="3"/>
    <s v="CTLP"/>
    <n v="0"/>
    <s v="GRAN SANTIAGO"/>
    <x v="0"/>
    <m/>
    <n v="888.28"/>
    <m/>
    <m/>
    <m/>
  </r>
  <r>
    <s v="REC"/>
    <s v="ZCU1090139"/>
    <s v="Col. Unitario D=600 CTLP-1"/>
    <s v="Red de Recolección"/>
    <x v="23"/>
    <n v="0"/>
    <s v="R3"/>
    <s v="GS"/>
    <n v="5"/>
    <n v="3"/>
    <s v="CTLP"/>
    <n v="0"/>
    <s v="GRAN SANTIAGO"/>
    <x v="0"/>
    <m/>
    <n v="11053.69"/>
    <m/>
    <m/>
    <m/>
  </r>
  <r>
    <s v="REC"/>
    <s v="ZCU1090140"/>
    <s v="Col. Unitario D=600 CTLP-3"/>
    <s v="Red de Recolección"/>
    <x v="23"/>
    <n v="0"/>
    <s v="R3"/>
    <s v="GS"/>
    <n v="5"/>
    <n v="3"/>
    <s v="CTLP"/>
    <n v="0"/>
    <s v="GRAN SANTIAGO"/>
    <x v="0"/>
    <m/>
    <n v="50444.27"/>
    <m/>
    <m/>
    <m/>
  </r>
  <r>
    <s v="REC"/>
    <s v="ZCU1090141"/>
    <s v="Col. Unitario D=600 CTLP-4"/>
    <s v="Red de Recolección"/>
    <x v="23"/>
    <n v="0"/>
    <s v="R3"/>
    <s v="GS"/>
    <n v="5"/>
    <n v="3"/>
    <s v="CTLP"/>
    <n v="0"/>
    <s v="GRAN SANTIAGO"/>
    <x v="0"/>
    <m/>
    <n v="2892.07"/>
    <m/>
    <m/>
    <m/>
  </r>
  <r>
    <s v="REC"/>
    <s v="ZCU1090142"/>
    <s v="Col. Unitario D=630 CTLP-3"/>
    <s v="Red de Recolección"/>
    <x v="23"/>
    <n v="0"/>
    <s v="R3"/>
    <s v="GS"/>
    <n v="5"/>
    <n v="3"/>
    <s v="CTLP"/>
    <n v="0"/>
    <s v="GRAN SANTIAGO"/>
    <x v="0"/>
    <m/>
    <n v="447.78"/>
    <m/>
    <m/>
    <m/>
  </r>
  <r>
    <s v="REC"/>
    <s v="ZCU1090143"/>
    <s v="Col. Unitario D=650 CTLP-1"/>
    <s v="Red de Recolección"/>
    <x v="23"/>
    <n v="0"/>
    <s v="R3"/>
    <s v="GS"/>
    <n v="5"/>
    <n v="3"/>
    <s v="CTLP"/>
    <n v="0"/>
    <s v="GRAN SANTIAGO"/>
    <x v="0"/>
    <m/>
    <n v="902.01"/>
    <m/>
    <m/>
    <m/>
  </r>
  <r>
    <s v="REC"/>
    <s v="ZCU1090144"/>
    <s v="Col. Unitario D=650 CTLP-3"/>
    <s v="Red de Recolección"/>
    <x v="23"/>
    <n v="0"/>
    <s v="R3"/>
    <s v="GS"/>
    <n v="5"/>
    <n v="3"/>
    <s v="CTLP"/>
    <n v="0"/>
    <s v="GRAN SANTIAGO"/>
    <x v="0"/>
    <m/>
    <n v="12103.61"/>
    <m/>
    <m/>
    <m/>
  </r>
  <r>
    <s v="REC"/>
    <s v="ZCU1090145"/>
    <s v="Col. Unitario D=650 CTLP-4"/>
    <s v="Red de Recolección"/>
    <x v="23"/>
    <n v="0"/>
    <s v="R3"/>
    <s v="GS"/>
    <n v="5"/>
    <n v="3"/>
    <s v="CTLP"/>
    <n v="0"/>
    <s v="GRAN SANTIAGO"/>
    <x v="0"/>
    <m/>
    <n v="450.52"/>
    <m/>
    <m/>
    <m/>
  </r>
  <r>
    <s v="REC"/>
    <s v="ZCU1090146"/>
    <s v="Col. Unitario D=700 CTLP-1"/>
    <s v="Red de Recolección"/>
    <x v="23"/>
    <n v="0"/>
    <s v="R3"/>
    <s v="GS"/>
    <n v="5"/>
    <n v="3"/>
    <s v="CTLP"/>
    <n v="0"/>
    <s v="GRAN SANTIAGO"/>
    <x v="0"/>
    <m/>
    <n v="6032.96"/>
    <m/>
    <m/>
    <m/>
  </r>
  <r>
    <s v="REC"/>
    <s v="ZCU1090147"/>
    <s v="Col. Unitario D=700 CTLP-3"/>
    <s v="Red de Recolección"/>
    <x v="23"/>
    <n v="0"/>
    <s v="R3"/>
    <s v="GS"/>
    <n v="5"/>
    <n v="3"/>
    <s v="CTLP"/>
    <n v="0"/>
    <s v="GRAN SANTIAGO"/>
    <x v="0"/>
    <m/>
    <n v="41276.79"/>
    <m/>
    <m/>
    <m/>
  </r>
  <r>
    <s v="REC"/>
    <s v="ZCU1090148"/>
    <s v="Col. Unitario D=700 CTLP-4"/>
    <s v="Red de Recolección"/>
    <x v="23"/>
    <n v="0"/>
    <s v="R3"/>
    <s v="GS"/>
    <n v="5"/>
    <n v="3"/>
    <s v="CTLP"/>
    <n v="0"/>
    <s v="GRAN SANTIAGO"/>
    <x v="0"/>
    <m/>
    <n v="2759.68"/>
    <m/>
    <m/>
    <m/>
  </r>
  <r>
    <s v="REC"/>
    <s v="ZCU1090149"/>
    <s v="Col. Unitario D=750 CTLP-1"/>
    <s v="Red de Recolección"/>
    <x v="23"/>
    <n v="0"/>
    <s v="R3"/>
    <s v="GS"/>
    <n v="5"/>
    <n v="3"/>
    <s v="CTLP"/>
    <n v="0"/>
    <s v="GRAN SANTIAGO"/>
    <x v="0"/>
    <m/>
    <n v="413.05"/>
    <m/>
    <m/>
    <m/>
  </r>
  <r>
    <s v="REC"/>
    <s v="ZCU1090150"/>
    <s v="Col. Unitario D=750 CTLP-3"/>
    <s v="Red de Recolección"/>
    <x v="23"/>
    <n v="0"/>
    <s v="R3"/>
    <s v="GS"/>
    <n v="5"/>
    <n v="3"/>
    <s v="CTLP"/>
    <n v="0"/>
    <s v="GRAN SANTIAGO"/>
    <x v="0"/>
    <m/>
    <n v="2778.32"/>
    <m/>
    <m/>
    <m/>
  </r>
  <r>
    <s v="REC"/>
    <s v="ZCU1090151"/>
    <s v="Col. Unitario D=800 CTLP-1"/>
    <s v="Red de Recolección"/>
    <x v="23"/>
    <n v="0"/>
    <s v="R3"/>
    <s v="GS"/>
    <n v="5"/>
    <n v="3"/>
    <s v="CTLP"/>
    <n v="0"/>
    <s v="GRAN SANTIAGO"/>
    <x v="0"/>
    <m/>
    <n v="9611.32"/>
    <m/>
    <m/>
    <m/>
  </r>
  <r>
    <s v="REC"/>
    <s v="ZCU1090152"/>
    <s v="Col. Unitario D=800 CTLP-3"/>
    <s v="Red de Recolección"/>
    <x v="23"/>
    <n v="0"/>
    <s v="R3"/>
    <s v="GS"/>
    <n v="5"/>
    <n v="3"/>
    <s v="CTLP"/>
    <n v="0"/>
    <s v="GRAN SANTIAGO"/>
    <x v="0"/>
    <m/>
    <n v="26522.81"/>
    <m/>
    <m/>
    <m/>
  </r>
  <r>
    <s v="REC"/>
    <s v="ZCU1090153"/>
    <s v="Col. Unitario D=800 CTLP-4"/>
    <s v="Red de Recolección"/>
    <x v="23"/>
    <n v="0"/>
    <s v="R3"/>
    <s v="GS"/>
    <n v="5"/>
    <n v="3"/>
    <s v="CTLP"/>
    <n v="0"/>
    <s v="GRAN SANTIAGO"/>
    <x v="0"/>
    <m/>
    <n v="467.95"/>
    <m/>
    <m/>
    <m/>
  </r>
  <r>
    <s v="REC"/>
    <s v="ZCU1090154"/>
    <s v="Col. Unitario D=850 CTLP-1"/>
    <s v="Red de Recolección"/>
    <x v="23"/>
    <n v="0"/>
    <s v="R3"/>
    <s v="GS"/>
    <n v="5"/>
    <n v="3"/>
    <s v="CTLP"/>
    <n v="0"/>
    <s v="GRAN SANTIAGO"/>
    <x v="0"/>
    <m/>
    <n v="146.33000000000001"/>
    <m/>
    <m/>
    <m/>
  </r>
  <r>
    <s v="REC"/>
    <s v="ZCU1090155"/>
    <s v="Col. Unitario D=850 CTLP-3"/>
    <s v="Red de Recolección"/>
    <x v="23"/>
    <n v="0"/>
    <s v="R3"/>
    <s v="GS"/>
    <n v="5"/>
    <n v="3"/>
    <s v="CTLP"/>
    <n v="0"/>
    <s v="GRAN SANTIAGO"/>
    <x v="0"/>
    <m/>
    <n v="2428.84"/>
    <m/>
    <m/>
    <m/>
  </r>
  <r>
    <s v="REC"/>
    <s v="ZCU1090156"/>
    <s v="Col. Unitario D=900 CTLP-1"/>
    <s v="Red de Recolección"/>
    <x v="23"/>
    <n v="0"/>
    <s v="R3"/>
    <s v="GS"/>
    <n v="5"/>
    <n v="3"/>
    <s v="CTLP"/>
    <n v="0"/>
    <s v="GRAN SANTIAGO"/>
    <x v="0"/>
    <m/>
    <n v="1785.78"/>
    <m/>
    <m/>
    <m/>
  </r>
  <r>
    <s v="REC"/>
    <s v="ZCU1090157"/>
    <s v="Col. Unitario D=900 CTLP-3"/>
    <s v="Red de Recolección"/>
    <x v="23"/>
    <n v="0"/>
    <s v="R3"/>
    <s v="GS"/>
    <n v="5"/>
    <n v="3"/>
    <s v="CTLP"/>
    <n v="0"/>
    <s v="GRAN SANTIAGO"/>
    <x v="0"/>
    <m/>
    <n v="27457.439999999999"/>
    <m/>
    <m/>
    <m/>
  </r>
  <r>
    <s v="REC"/>
    <s v="ZCU1090158"/>
    <s v="Col. Unitario D=900 CTLP-4"/>
    <s v="Red de Recolección"/>
    <x v="23"/>
    <n v="0"/>
    <s v="R3"/>
    <s v="GS"/>
    <n v="5"/>
    <n v="3"/>
    <s v="CTLP"/>
    <n v="0"/>
    <s v="GRAN SANTIAGO"/>
    <x v="0"/>
    <m/>
    <n v="892.99"/>
    <m/>
    <m/>
    <m/>
  </r>
  <r>
    <s v="REC"/>
    <s v="ZCU1090159"/>
    <s v="Col. Unitario D=950 CTLP-3"/>
    <s v="Red de Recolección"/>
    <x v="23"/>
    <n v="0"/>
    <s v="R3"/>
    <s v="GS"/>
    <n v="5"/>
    <n v="3"/>
    <s v="CTLP"/>
    <n v="0"/>
    <s v="GRAN SANTIAGO"/>
    <x v="0"/>
    <m/>
    <n v="182.38"/>
    <m/>
    <m/>
    <m/>
  </r>
  <r>
    <s v="REC"/>
    <s v="ZCU1090160"/>
    <s v="Col. Unitario D=1000 CTLP-1"/>
    <s v="Red de Recolección"/>
    <x v="23"/>
    <n v="0"/>
    <s v="R4"/>
    <s v="GS"/>
    <n v="5"/>
    <n v="3"/>
    <s v="CTLP"/>
    <n v="0"/>
    <s v="GRAN SANTIAGO"/>
    <x v="0"/>
    <m/>
    <n v="6691.63"/>
    <m/>
    <m/>
    <m/>
  </r>
  <r>
    <s v="REC"/>
    <s v="ZCU1090161"/>
    <s v="Col. Unitario D=1000 CTLP-3"/>
    <s v="Red de Recolección"/>
    <x v="23"/>
    <n v="0"/>
    <s v="R4"/>
    <s v="GS"/>
    <n v="5"/>
    <n v="3"/>
    <s v="CTLP"/>
    <n v="0"/>
    <s v="GRAN SANTIAGO"/>
    <x v="0"/>
    <m/>
    <n v="32314.71"/>
    <m/>
    <m/>
    <m/>
  </r>
  <r>
    <s v="REC"/>
    <s v="ZCU1090162"/>
    <s v="Col. Unitario D=1000 CTLP-4"/>
    <s v="Red de Recolección"/>
    <x v="23"/>
    <n v="0"/>
    <s v="R4"/>
    <s v="GS"/>
    <n v="5"/>
    <n v="3"/>
    <s v="CTLP"/>
    <n v="0"/>
    <s v="GRAN SANTIAGO"/>
    <x v="0"/>
    <m/>
    <n v="874.88"/>
    <m/>
    <m/>
    <m/>
  </r>
  <r>
    <s v="REC"/>
    <s v="ZCU1090163"/>
    <s v="Col. Unitario D=1100 CTLP-1"/>
    <s v="Red de Recolección"/>
    <x v="23"/>
    <n v="0"/>
    <s v="R4"/>
    <s v="GS"/>
    <n v="5"/>
    <n v="3"/>
    <s v="CTLP"/>
    <n v="0"/>
    <s v="GRAN SANTIAGO"/>
    <x v="0"/>
    <m/>
    <n v="673.53"/>
    <m/>
    <m/>
    <m/>
  </r>
  <r>
    <s v="REC"/>
    <s v="ZCU1090164"/>
    <s v="Col. Unitario D=1100 CTLP-3"/>
    <s v="Red de Recolección"/>
    <x v="23"/>
    <n v="0"/>
    <s v="R4"/>
    <s v="GS"/>
    <n v="5"/>
    <n v="3"/>
    <s v="CTLP"/>
    <n v="0"/>
    <s v="GRAN SANTIAGO"/>
    <x v="0"/>
    <m/>
    <n v="6428.08"/>
    <m/>
    <m/>
    <m/>
  </r>
  <r>
    <s v="REC"/>
    <s v="ZCU1090165"/>
    <s v="Col. Unitario D=1150 CTLP-1"/>
    <s v="Red de Recolección"/>
    <x v="23"/>
    <n v="0"/>
    <s v="R4"/>
    <s v="GS"/>
    <n v="5"/>
    <n v="3"/>
    <s v="CTLP"/>
    <n v="0"/>
    <s v="GRAN SANTIAGO"/>
    <x v="0"/>
    <m/>
    <n v="436.51"/>
    <m/>
    <m/>
    <m/>
  </r>
  <r>
    <s v="REC"/>
    <s v="ZCU1090166"/>
    <s v="Col. Unitario D=1150 CTLP-3"/>
    <s v="Red de Recolección"/>
    <x v="23"/>
    <n v="0"/>
    <s v="R4"/>
    <s v="GS"/>
    <n v="5"/>
    <n v="3"/>
    <s v="CTLP"/>
    <n v="0"/>
    <s v="GRAN SANTIAGO"/>
    <x v="0"/>
    <m/>
    <n v="452.64"/>
    <m/>
    <m/>
    <m/>
  </r>
  <r>
    <s v="REC"/>
    <s v="ZCU1090167"/>
    <s v="Col. Unitario D=1200 CTLP-1"/>
    <s v="Red de Recolección"/>
    <x v="23"/>
    <n v="0"/>
    <s v="R4"/>
    <s v="GS"/>
    <n v="5"/>
    <n v="3"/>
    <s v="CTLP"/>
    <n v="0"/>
    <s v="GRAN SANTIAGO"/>
    <x v="0"/>
    <m/>
    <n v="1382.43"/>
    <m/>
    <m/>
    <m/>
  </r>
  <r>
    <s v="REC"/>
    <s v="ZCU1090168"/>
    <s v="Col. Unitario D=1200 CTLP-3"/>
    <s v="Red de Recolección"/>
    <x v="23"/>
    <n v="0"/>
    <s v="R4"/>
    <s v="GS"/>
    <n v="5"/>
    <n v="3"/>
    <s v="CTLP"/>
    <n v="0"/>
    <s v="GRAN SANTIAGO"/>
    <x v="0"/>
    <m/>
    <n v="17609.18"/>
    <m/>
    <m/>
    <m/>
  </r>
  <r>
    <s v="REC"/>
    <s v="ZCU1090169"/>
    <s v="Col. Unitario D=1200 CTLP-4"/>
    <s v="Red de Recolección"/>
    <x v="23"/>
    <n v="0"/>
    <s v="R4"/>
    <s v="GS"/>
    <n v="5"/>
    <n v="3"/>
    <s v="CTLP"/>
    <n v="0"/>
    <s v="GRAN SANTIAGO"/>
    <x v="0"/>
    <m/>
    <n v="288.74"/>
    <m/>
    <m/>
    <m/>
  </r>
  <r>
    <s v="REC"/>
    <s v="ZCU1090170"/>
    <s v="Col. Unitario D=1250 CTLP-3"/>
    <s v="Red de Recolección"/>
    <x v="23"/>
    <n v="0"/>
    <s v="R4"/>
    <s v="GS"/>
    <n v="5"/>
    <n v="3"/>
    <s v="CTLP"/>
    <n v="0"/>
    <s v="GRAN SANTIAGO"/>
    <x v="0"/>
    <m/>
    <n v="496.4"/>
    <m/>
    <m/>
    <m/>
  </r>
  <r>
    <s v="REC"/>
    <s v="ZCU1090171"/>
    <s v="Col. Unitario D=1295 CTLP-3"/>
    <s v="Red de Recolección"/>
    <x v="23"/>
    <n v="0"/>
    <s v="R4"/>
    <s v="GS"/>
    <n v="5"/>
    <n v="3"/>
    <s v="CTLP"/>
    <n v="0"/>
    <s v="GRAN SANTIAGO"/>
    <x v="0"/>
    <m/>
    <n v="91.61"/>
    <m/>
    <m/>
    <m/>
  </r>
  <r>
    <s v="REC"/>
    <s v="ZCU1090172"/>
    <s v="Col. Unitario D=1300 CTLP-1"/>
    <s v="Red de Recolección"/>
    <x v="23"/>
    <n v="0"/>
    <s v="R4"/>
    <s v="GS"/>
    <n v="5"/>
    <n v="3"/>
    <s v="CTLP"/>
    <n v="0"/>
    <s v="GRAN SANTIAGO"/>
    <x v="0"/>
    <m/>
    <n v="539.25"/>
    <m/>
    <m/>
    <m/>
  </r>
  <r>
    <s v="REC"/>
    <s v="ZCU1090173"/>
    <s v="Col. Unitario D=1300 CTLP-3"/>
    <s v="Red de Recolección"/>
    <x v="23"/>
    <n v="0"/>
    <s v="R4"/>
    <s v="GS"/>
    <n v="5"/>
    <n v="3"/>
    <s v="CTLP"/>
    <n v="0"/>
    <s v="GRAN SANTIAGO"/>
    <x v="0"/>
    <m/>
    <n v="9969.77"/>
    <m/>
    <m/>
    <m/>
  </r>
  <r>
    <s v="REC"/>
    <s v="ZCU1090174"/>
    <s v="Col. Unitario D=1350 CTLP-3"/>
    <s v="Red de Recolección"/>
    <x v="23"/>
    <n v="0"/>
    <s v="R4"/>
    <s v="GS"/>
    <n v="5"/>
    <n v="3"/>
    <s v="CTLP"/>
    <n v="0"/>
    <s v="GRAN SANTIAGO"/>
    <x v="0"/>
    <m/>
    <n v="1457.2"/>
    <m/>
    <m/>
    <m/>
  </r>
  <r>
    <s v="REC"/>
    <s v="ZCU1090175"/>
    <s v="Col. Unitario D=1390 CTLP-1"/>
    <s v="Red de Recolección"/>
    <x v="23"/>
    <n v="0"/>
    <s v="R4"/>
    <s v="GS"/>
    <n v="5"/>
    <n v="3"/>
    <s v="CTLP"/>
    <n v="0"/>
    <s v="GRAN SANTIAGO"/>
    <x v="0"/>
    <m/>
    <n v="669.69"/>
    <m/>
    <m/>
    <m/>
  </r>
  <r>
    <s v="REC"/>
    <s v="ZCU1090176"/>
    <s v="Col. Unitario D=1390 CTLP-3"/>
    <s v="Red de Recolección"/>
    <x v="23"/>
    <n v="0"/>
    <s v="R4"/>
    <s v="GS"/>
    <n v="5"/>
    <n v="3"/>
    <s v="CTLP"/>
    <n v="0"/>
    <s v="GRAN SANTIAGO"/>
    <x v="0"/>
    <m/>
    <n v="615.13"/>
    <m/>
    <m/>
    <m/>
  </r>
  <r>
    <s v="REC"/>
    <s v="ZCU1090177"/>
    <s v="Col. Unitario D=1400 CTLP-1"/>
    <s v="Red de Recolección"/>
    <x v="23"/>
    <n v="0"/>
    <s v="R4"/>
    <s v="GS"/>
    <n v="5"/>
    <n v="3"/>
    <s v="CTLP"/>
    <n v="0"/>
    <s v="GRAN SANTIAGO"/>
    <x v="0"/>
    <m/>
    <n v="133.47"/>
    <m/>
    <m/>
    <m/>
  </r>
  <r>
    <s v="REC"/>
    <s v="ZCU1090178"/>
    <s v="Col. Unitario D=1400 CTLP-3"/>
    <s v="Red de Recolección"/>
    <x v="23"/>
    <n v="0"/>
    <s v="R4"/>
    <s v="GS"/>
    <n v="5"/>
    <n v="3"/>
    <s v="CTLP"/>
    <n v="0"/>
    <s v="GRAN SANTIAGO"/>
    <x v="0"/>
    <m/>
    <n v="1846.4"/>
    <m/>
    <m/>
    <m/>
  </r>
  <r>
    <s v="REC"/>
    <s v="ZCU1090179"/>
    <s v="Col. Unitario D=1450 CTLP-1"/>
    <s v="Red de Recolección"/>
    <x v="23"/>
    <n v="0"/>
    <s v="R4"/>
    <s v="GS"/>
    <n v="5"/>
    <n v="3"/>
    <s v="CTLP"/>
    <n v="0"/>
    <s v="GRAN SANTIAGO"/>
    <x v="0"/>
    <m/>
    <n v="564.42999999999995"/>
    <m/>
    <m/>
    <m/>
  </r>
  <r>
    <s v="REC"/>
    <s v="ZCU1090180"/>
    <s v="Col. Unitario D=1450 CTLP-3"/>
    <s v="Red de Recolección"/>
    <x v="23"/>
    <n v="0"/>
    <s v="R4"/>
    <s v="GS"/>
    <n v="5"/>
    <n v="3"/>
    <s v="CTLP"/>
    <n v="0"/>
    <s v="GRAN SANTIAGO"/>
    <x v="0"/>
    <m/>
    <n v="1667.72"/>
    <m/>
    <m/>
    <m/>
  </r>
  <r>
    <s v="REC"/>
    <s v="ZCU1090181"/>
    <s v="Col. Unitario D=1500 CTLP-3"/>
    <s v="Red de Recolección"/>
    <x v="23"/>
    <n v="0"/>
    <s v="R4"/>
    <s v="GS"/>
    <n v="5"/>
    <n v="3"/>
    <s v="CTLP"/>
    <n v="0"/>
    <s v="GRAN SANTIAGO"/>
    <x v="0"/>
    <m/>
    <n v="4526.1400000000003"/>
    <m/>
    <m/>
    <m/>
  </r>
  <r>
    <s v="REC"/>
    <s v="ZCU1090182"/>
    <s v="Col. Unitario D=1550 CTLP-3"/>
    <s v="Red de Recolección"/>
    <x v="23"/>
    <n v="0"/>
    <s v="R4"/>
    <s v="GS"/>
    <n v="5"/>
    <n v="3"/>
    <s v="CTLP"/>
    <n v="0"/>
    <s v="GRAN SANTIAGO"/>
    <x v="0"/>
    <m/>
    <n v="623.55999999999995"/>
    <m/>
    <m/>
    <m/>
  </r>
  <r>
    <s v="REC"/>
    <s v="ZCU1090183"/>
    <s v="Col. Unitario D=1600 CTLP-1"/>
    <s v="Red de Recolección"/>
    <x v="23"/>
    <n v="0"/>
    <s v="R4"/>
    <s v="GS"/>
    <n v="5"/>
    <n v="3"/>
    <s v="CTLP"/>
    <n v="0"/>
    <s v="GRAN SANTIAGO"/>
    <x v="0"/>
    <m/>
    <n v="1161.1199999999999"/>
    <m/>
    <m/>
    <m/>
  </r>
  <r>
    <s v="REC"/>
    <s v="ZCU1090184"/>
    <s v="Col. Unitario D=1600 CTLP-3"/>
    <s v="Red de Recolección"/>
    <x v="23"/>
    <n v="0"/>
    <s v="R4"/>
    <s v="GS"/>
    <n v="5"/>
    <n v="3"/>
    <s v="CTLP"/>
    <n v="0"/>
    <s v="GRAN SANTIAGO"/>
    <x v="0"/>
    <m/>
    <n v="2947.99"/>
    <m/>
    <m/>
    <m/>
  </r>
  <r>
    <s v="REC"/>
    <s v="ZCU1090185"/>
    <s v="Col. Unitario D=1650 CTLP-3"/>
    <s v="Red de Recolección"/>
    <x v="23"/>
    <n v="0"/>
    <s v="R4"/>
    <s v="GS"/>
    <n v="5"/>
    <n v="3"/>
    <s v="CTLP"/>
    <n v="0"/>
    <s v="GRAN SANTIAGO"/>
    <x v="0"/>
    <m/>
    <n v="114.76"/>
    <m/>
    <m/>
    <m/>
  </r>
  <r>
    <s v="REC"/>
    <s v="ZCU1090186"/>
    <s v="Col. Unitario D=1700 CTLP-1"/>
    <s v="Red de Recolección"/>
    <x v="23"/>
    <n v="0"/>
    <s v="R4"/>
    <s v="GS"/>
    <n v="5"/>
    <n v="3"/>
    <s v="CTLP"/>
    <n v="0"/>
    <s v="GRAN SANTIAGO"/>
    <x v="0"/>
    <m/>
    <n v="179.78"/>
    <m/>
    <m/>
    <m/>
  </r>
  <r>
    <s v="REC"/>
    <s v="ZCU1090187"/>
    <s v="Col. Unitario D=1700 CTLP-3"/>
    <s v="Red de Recolección"/>
    <x v="23"/>
    <n v="0"/>
    <s v="R4"/>
    <s v="GS"/>
    <n v="5"/>
    <n v="3"/>
    <s v="CTLP"/>
    <n v="0"/>
    <s v="GRAN SANTIAGO"/>
    <x v="0"/>
    <m/>
    <n v="2559.98"/>
    <m/>
    <m/>
    <m/>
  </r>
  <r>
    <s v="REC"/>
    <s v="ZCU1090188"/>
    <s v="Col. Unitario D=1740 CTLP-3"/>
    <s v="Red de Recolección"/>
    <x v="23"/>
    <n v="0"/>
    <s v="R4"/>
    <s v="GS"/>
    <n v="5"/>
    <n v="3"/>
    <s v="CTLP"/>
    <n v="0"/>
    <s v="GRAN SANTIAGO"/>
    <x v="0"/>
    <m/>
    <n v="442.47"/>
    <m/>
    <m/>
    <m/>
  </r>
  <r>
    <s v="REC"/>
    <s v="ZCU1090189"/>
    <s v="Col. Unitario D=1750 CTLP-3"/>
    <s v="Red de Recolección"/>
    <x v="23"/>
    <n v="0"/>
    <s v="R4"/>
    <s v="GS"/>
    <n v="5"/>
    <n v="3"/>
    <s v="CTLP"/>
    <n v="0"/>
    <s v="GRAN SANTIAGO"/>
    <x v="0"/>
    <m/>
    <n v="3153.68"/>
    <m/>
    <m/>
    <m/>
  </r>
  <r>
    <s v="REC"/>
    <s v="ZCU1090190"/>
    <s v="Col. Unitario D=1800 CTLP-1"/>
    <s v="Red de Recolección"/>
    <x v="23"/>
    <n v="0"/>
    <s v="R4"/>
    <s v="GS"/>
    <n v="5"/>
    <n v="3"/>
    <s v="CTLP"/>
    <n v="0"/>
    <s v="GRAN SANTIAGO"/>
    <x v="0"/>
    <m/>
    <n v="1148.82"/>
    <m/>
    <m/>
    <m/>
  </r>
  <r>
    <s v="REC"/>
    <s v="ZCU1090191"/>
    <s v="Col. Unitario D=1800 CTLP-3"/>
    <s v="Red de Recolección"/>
    <x v="23"/>
    <n v="0"/>
    <s v="R4"/>
    <s v="GS"/>
    <n v="5"/>
    <n v="3"/>
    <s v="CTLP"/>
    <n v="0"/>
    <s v="GRAN SANTIAGO"/>
    <x v="0"/>
    <m/>
    <n v="3761.85"/>
    <m/>
    <m/>
    <m/>
  </r>
  <r>
    <s v="REC"/>
    <s v="ZCU1090192"/>
    <s v="Col. Unitario D=1900 CTLP-1"/>
    <s v="Red de Recolección"/>
    <x v="23"/>
    <n v="0"/>
    <s v="R4"/>
    <s v="GS"/>
    <n v="5"/>
    <n v="3"/>
    <s v="CTLP"/>
    <n v="0"/>
    <s v="GRAN SANTIAGO"/>
    <x v="0"/>
    <m/>
    <n v="208.98"/>
    <m/>
    <m/>
    <m/>
  </r>
  <r>
    <s v="REC"/>
    <s v="ZCU1090193"/>
    <s v="Col. Unitario D=1900 CTLP-3"/>
    <s v="Red de Recolección"/>
    <x v="23"/>
    <n v="0"/>
    <s v="R4"/>
    <s v="GS"/>
    <n v="5"/>
    <n v="3"/>
    <s v="CTLP"/>
    <n v="0"/>
    <s v="GRAN SANTIAGO"/>
    <x v="0"/>
    <m/>
    <n v="1597.32"/>
    <m/>
    <m/>
    <m/>
  </r>
  <r>
    <s v="REC"/>
    <s v="ZCU1090194"/>
    <s v="Col. Unitario D=1950 CTLP-3"/>
    <s v="Red de Recolección"/>
    <x v="23"/>
    <n v="0"/>
    <s v="R4"/>
    <s v="GS"/>
    <n v="5"/>
    <n v="3"/>
    <s v="CTLP"/>
    <n v="0"/>
    <s v="GRAN SANTIAGO"/>
    <x v="0"/>
    <m/>
    <n v="737.47"/>
    <m/>
    <m/>
    <m/>
  </r>
  <r>
    <s v="REC"/>
    <s v="ZCU1090195"/>
    <s v="Col. Unitario D=2000 CTLP-1"/>
    <s v="Red de Recolección"/>
    <x v="23"/>
    <n v="0"/>
    <s v="R4"/>
    <s v="GS"/>
    <n v="5"/>
    <n v="3"/>
    <s v="CTLP"/>
    <n v="0"/>
    <s v="GRAN SANTIAGO"/>
    <x v="0"/>
    <m/>
    <n v="903.16"/>
    <m/>
    <m/>
    <m/>
  </r>
  <r>
    <s v="REC"/>
    <s v="ZCU1090196"/>
    <s v="Col. Unitario D=2000 CTLP-3"/>
    <s v="Red de Recolección"/>
    <x v="23"/>
    <n v="0"/>
    <s v="R4"/>
    <s v="GS"/>
    <n v="5"/>
    <n v="3"/>
    <s v="CTLP"/>
    <n v="0"/>
    <s v="GRAN SANTIAGO"/>
    <x v="0"/>
    <m/>
    <n v="3293.41"/>
    <m/>
    <m/>
    <m/>
  </r>
  <r>
    <s v="REC"/>
    <s v="ZCU1090197"/>
    <s v="Col. Unitario D=2100 CTLP-1"/>
    <s v="Red de Recolección"/>
    <x v="23"/>
    <n v="0"/>
    <s v="R4"/>
    <s v="GS"/>
    <n v="5"/>
    <n v="3"/>
    <s v="CTLP"/>
    <n v="0"/>
    <s v="GRAN SANTIAGO"/>
    <x v="0"/>
    <m/>
    <n v="1262.4100000000001"/>
    <m/>
    <m/>
    <m/>
  </r>
  <r>
    <s v="REC"/>
    <s v="ZCU1090198"/>
    <s v="Col. Unitario D=2100 CTLP-3"/>
    <s v="Red de Recolección"/>
    <x v="23"/>
    <n v="0"/>
    <s v="R4"/>
    <s v="GS"/>
    <n v="5"/>
    <n v="3"/>
    <s v="CTLP"/>
    <n v="0"/>
    <s v="GRAN SANTIAGO"/>
    <x v="0"/>
    <m/>
    <n v="1024.74"/>
    <m/>
    <m/>
    <m/>
  </r>
  <r>
    <s v="REC"/>
    <s v="ZCU1090199"/>
    <s v="Col. Unitario D=2200 CTLP-3"/>
    <s v="Red de Recolección"/>
    <x v="23"/>
    <n v="0"/>
    <s v="R4"/>
    <s v="GS"/>
    <n v="5"/>
    <n v="3"/>
    <s v="CTLP"/>
    <n v="0"/>
    <s v="GRAN SANTIAGO"/>
    <x v="0"/>
    <m/>
    <n v="203.04"/>
    <m/>
    <m/>
    <m/>
  </r>
  <r>
    <s v="REC"/>
    <s v="ZCU1090200"/>
    <s v="Col. Unitario D=2300 CTLP-1"/>
    <s v="Red de Recolección"/>
    <x v="23"/>
    <n v="0"/>
    <s v="R4"/>
    <s v="GS"/>
    <n v="5"/>
    <n v="3"/>
    <s v="CTLP"/>
    <n v="0"/>
    <s v="GRAN SANTIAGO"/>
    <x v="0"/>
    <m/>
    <n v="1380.32"/>
    <m/>
    <m/>
    <m/>
  </r>
  <r>
    <s v="REC"/>
    <s v="ZCU1090201"/>
    <s v="Col. Unitario D=2300 CTLP-3"/>
    <s v="Red de Recolección"/>
    <x v="23"/>
    <n v="0"/>
    <s v="R4"/>
    <s v="GS"/>
    <n v="5"/>
    <n v="3"/>
    <s v="CTLP"/>
    <n v="0"/>
    <s v="GRAN SANTIAGO"/>
    <x v="0"/>
    <m/>
    <n v="3352.53"/>
    <m/>
    <m/>
    <m/>
  </r>
  <r>
    <s v="REC"/>
    <s v="ZCU1090202"/>
    <s v="Col. Unitario D=2500 CTLP-3"/>
    <s v="Red de Recolección"/>
    <x v="23"/>
    <n v="0"/>
    <s v="R4"/>
    <s v="GS"/>
    <n v="5"/>
    <n v="3"/>
    <s v="CTLP"/>
    <n v="0"/>
    <s v="GRAN SANTIAGO"/>
    <x v="0"/>
    <m/>
    <n v="9.26"/>
    <m/>
    <m/>
    <m/>
  </r>
  <r>
    <s v="REC"/>
    <s v="ZCU1090203"/>
    <s v="Col. Unitario D=2540 CTLP-3"/>
    <s v="Red de Recolección"/>
    <x v="23"/>
    <n v="0"/>
    <s v="R4"/>
    <s v="GS"/>
    <n v="5"/>
    <n v="3"/>
    <s v="CTLP"/>
    <n v="0"/>
    <s v="GRAN SANTIAGO"/>
    <x v="0"/>
    <m/>
    <n v="816.35"/>
    <m/>
    <m/>
    <m/>
  </r>
  <r>
    <s v="REC"/>
    <s v="ZCU1090204"/>
    <s v="Col. Unitario D=2750 CTLP-3"/>
    <s v="Red de Recolección"/>
    <x v="23"/>
    <n v="0"/>
    <s v="R4"/>
    <s v="GS"/>
    <n v="5"/>
    <n v="3"/>
    <s v="CTLP"/>
    <n v="0"/>
    <s v="GRAN SANTIAGO"/>
    <x v="0"/>
    <m/>
    <n v="1021.52"/>
    <m/>
    <m/>
    <m/>
  </r>
  <r>
    <s v="REC"/>
    <s v="ZCU1090205"/>
    <s v="Col. Unitario D=2900 CTLP-3"/>
    <s v="Red de Recolección"/>
    <x v="23"/>
    <n v="0"/>
    <s v="R4"/>
    <s v="GS"/>
    <n v="5"/>
    <n v="3"/>
    <s v="CTLP"/>
    <n v="0"/>
    <s v="GRAN SANTIAGO"/>
    <x v="0"/>
    <m/>
    <n v="1250.82"/>
    <m/>
    <m/>
    <m/>
  </r>
  <r>
    <s v="REC"/>
    <s v="ZCU1090206"/>
    <s v="Col. Unitario D=3000 CTLP-3"/>
    <s v="Red de Recolección"/>
    <x v="23"/>
    <n v="0"/>
    <s v="R4"/>
    <s v="GS"/>
    <n v="5"/>
    <n v="3"/>
    <s v="CTLP"/>
    <n v="0"/>
    <s v="GRAN SANTIAGO"/>
    <x v="0"/>
    <m/>
    <n v="2379.7600000000002"/>
    <m/>
    <m/>
    <m/>
  </r>
  <r>
    <s v="REC"/>
    <s v="ZCU1090207"/>
    <s v="Col. Unitario D=3100 CTLP-3"/>
    <s v="Red de Recolección"/>
    <x v="23"/>
    <n v="0"/>
    <s v="R4"/>
    <s v="GS"/>
    <n v="5"/>
    <n v="3"/>
    <s v="CTLP"/>
    <n v="0"/>
    <s v="GRAN SANTIAGO"/>
    <x v="0"/>
    <m/>
    <n v="685.75"/>
    <m/>
    <m/>
    <m/>
  </r>
  <r>
    <s v="REC"/>
    <s v="ZCU1090208"/>
    <s v="Col. Unitario D=3250 CTLP-3"/>
    <s v="Red de Recolección"/>
    <x v="23"/>
    <n v="0"/>
    <s v="R4"/>
    <s v="GS"/>
    <n v="5"/>
    <n v="3"/>
    <s v="CTLP"/>
    <n v="0"/>
    <s v="GRAN SANTIAGO"/>
    <x v="0"/>
    <m/>
    <n v="670.9"/>
    <m/>
    <m/>
    <m/>
  </r>
  <r>
    <s v="REC"/>
    <s v="ZCU1090209"/>
    <s v="Col. Unitario D=3500 CTLP-3"/>
    <s v="Red de Recolección"/>
    <x v="23"/>
    <n v="0"/>
    <s v="R4"/>
    <s v="GS"/>
    <n v="5"/>
    <n v="3"/>
    <s v="CTLP"/>
    <n v="0"/>
    <s v="GRAN SANTIAGO"/>
    <x v="0"/>
    <m/>
    <n v="814.85"/>
    <m/>
    <m/>
    <m/>
  </r>
  <r>
    <s v="REC"/>
    <s v="ZRDRM1090201"/>
    <s v=" Red Menor AS  D = 180 mm CTLP"/>
    <s v="Red de Recolección"/>
    <x v="24"/>
    <n v="0"/>
    <s v="R3"/>
    <s v="GS"/>
    <n v="5"/>
    <n v="3"/>
    <s v="CTLP"/>
    <n v="0"/>
    <s v="GRAN SANTIAGO"/>
    <x v="0"/>
    <m/>
    <n v="2.83"/>
    <m/>
    <m/>
    <m/>
  </r>
  <r>
    <s v="REC"/>
    <s v="ZRDRM1090202"/>
    <s v=" Red Menor AS  D = 200 mm CTLP"/>
    <s v="Red de Recolección"/>
    <x v="24"/>
    <n v="0"/>
    <s v="R3"/>
    <s v="GS"/>
    <n v="5"/>
    <n v="3"/>
    <s v="CTLP"/>
    <n v="0"/>
    <s v="GRAN SANTIAGO"/>
    <x v="0"/>
    <m/>
    <n v="2844.27"/>
    <m/>
    <m/>
    <m/>
  </r>
  <r>
    <s v="REC"/>
    <s v="ZRDRM1090203"/>
    <s v=" Red Menor AS  D = 180 mm CTLP"/>
    <s v="Red de Recolección"/>
    <x v="24"/>
    <n v="0"/>
    <s v="R3"/>
    <s v="GS"/>
    <n v="5"/>
    <n v="3"/>
    <s v="CTLP"/>
    <n v="0"/>
    <s v="GRAN SANTIAGO"/>
    <x v="0"/>
    <m/>
    <n v="523.41"/>
    <m/>
    <m/>
    <m/>
  </r>
  <r>
    <s v="REC"/>
    <s v="ZRDRM1090204"/>
    <s v=" Red Menor AS  D = 200 mm CTLP"/>
    <s v="Red de Recolección"/>
    <x v="24"/>
    <n v="0"/>
    <s v="R3"/>
    <s v="GS"/>
    <n v="5"/>
    <n v="3"/>
    <s v="CTLP"/>
    <n v="0"/>
    <s v="GRAN SANTIAGO"/>
    <x v="0"/>
    <m/>
    <n v="22420.39"/>
    <m/>
    <m/>
    <m/>
  </r>
  <r>
    <s v="REC"/>
    <s v="ZRDRM1090205"/>
    <s v=" Red Menor AS  D = 250 mm CTLP"/>
    <s v="Red de Recolección"/>
    <x v="24"/>
    <n v="0"/>
    <s v="R3"/>
    <s v="GS"/>
    <n v="5"/>
    <n v="3"/>
    <s v="CTLP"/>
    <n v="0"/>
    <s v="GRAN SANTIAGO"/>
    <x v="0"/>
    <m/>
    <n v="1017.63"/>
    <m/>
    <m/>
    <m/>
  </r>
  <r>
    <s v="REC"/>
    <s v="ZRDRM1090206"/>
    <s v=" Red Menor AS  D = 180 mm CTLP"/>
    <s v="Red de Recolección"/>
    <x v="24"/>
    <n v="0"/>
    <s v="R3"/>
    <s v="GS"/>
    <n v="5"/>
    <n v="3"/>
    <s v="CTLP"/>
    <n v="0"/>
    <s v="GRAN SANTIAGO"/>
    <x v="0"/>
    <m/>
    <n v="254651.41"/>
    <m/>
    <m/>
    <m/>
  </r>
  <r>
    <s v="REC"/>
    <s v="ZRDRM1090207"/>
    <s v=" Red Menor AS  D = 200 mm CTLP"/>
    <s v="Red de Recolección"/>
    <x v="24"/>
    <n v="0"/>
    <s v="R3"/>
    <s v="GS"/>
    <n v="5"/>
    <n v="3"/>
    <s v="CTLP"/>
    <n v="0"/>
    <s v="GRAN SANTIAGO"/>
    <x v="0"/>
    <m/>
    <n v="5423702.5300000003"/>
    <m/>
    <m/>
    <m/>
  </r>
  <r>
    <s v="REC"/>
    <s v="ZRDRM1090208"/>
    <s v=" Red Menor AS  D = 250 mm CTLP"/>
    <s v="Red de Recolección"/>
    <x v="24"/>
    <n v="0"/>
    <s v="R3"/>
    <s v="GS"/>
    <n v="5"/>
    <n v="3"/>
    <s v="CTLP"/>
    <n v="0"/>
    <s v="GRAN SANTIAGO"/>
    <x v="0"/>
    <m/>
    <n v="474551.54"/>
    <m/>
    <m/>
    <m/>
  </r>
  <r>
    <s v="REC"/>
    <s v="ZRDRM1090209"/>
    <s v=" Red Menor AS  D = 300 mm CTLP"/>
    <s v="Red de Recolección"/>
    <x v="24"/>
    <n v="0"/>
    <s v="R3"/>
    <s v="GS"/>
    <n v="5"/>
    <n v="3"/>
    <s v="CTLP"/>
    <n v="0"/>
    <s v="GRAN SANTIAGO"/>
    <x v="0"/>
    <m/>
    <n v="283080.53999999998"/>
    <m/>
    <m/>
    <m/>
  </r>
  <r>
    <s v="REC"/>
    <s v="ZRDRM1090210"/>
    <s v=" Red Menor AS  D = 350 mm CTLP"/>
    <s v="Red de Recolección"/>
    <x v="24"/>
    <n v="0"/>
    <s v="R3"/>
    <s v="GS"/>
    <n v="5"/>
    <n v="3"/>
    <s v="CTLP"/>
    <n v="0"/>
    <s v="GRAN SANTIAGO"/>
    <x v="0"/>
    <m/>
    <n v="46600.3"/>
    <m/>
    <m/>
    <m/>
  </r>
  <r>
    <s v="REC"/>
    <s v="ZRDRM1090211"/>
    <s v=" Red Menor AS  D = 400 mm CTLP"/>
    <s v="Red de Recolección"/>
    <x v="24"/>
    <n v="0"/>
    <s v="R3"/>
    <s v="GS"/>
    <n v="5"/>
    <n v="3"/>
    <s v="CTLP"/>
    <n v="0"/>
    <s v="GRAN SANTIAGO"/>
    <x v="0"/>
    <m/>
    <n v="49133.03"/>
    <m/>
    <m/>
    <m/>
  </r>
  <r>
    <s v="REC"/>
    <s v="ZRDRM1090212"/>
    <s v=" Red Menor AS  D = 180 mm CTLP"/>
    <s v="Red de Recolección"/>
    <x v="24"/>
    <n v="0"/>
    <s v="R3"/>
    <s v="LOC"/>
    <n v="9"/>
    <n v="3"/>
    <s v="CTLP"/>
    <n v="0"/>
    <s v="SAN GABRIEL"/>
    <x v="0"/>
    <m/>
    <n v="61.8"/>
    <m/>
    <m/>
    <m/>
  </r>
  <r>
    <s v="REC"/>
    <s v="ZRDRM1090213"/>
    <s v=" Red Menor AS  D = 200 mm CTLP"/>
    <s v="Red de Recolección"/>
    <x v="24"/>
    <n v="0"/>
    <s v="R3"/>
    <s v="LOC"/>
    <n v="9"/>
    <n v="3"/>
    <s v="CTLP"/>
    <n v="0"/>
    <s v="SAN GABRIEL"/>
    <x v="0"/>
    <m/>
    <n v="2647.2"/>
    <m/>
    <m/>
    <m/>
  </r>
  <r>
    <s v="REC"/>
    <s v="ZRDRM1090214"/>
    <s v=" Red Menor AS  D = 250 mm CTLP"/>
    <s v="Red de Recolección"/>
    <x v="24"/>
    <n v="0"/>
    <s v="R3"/>
    <s v="LOC"/>
    <n v="9"/>
    <n v="3"/>
    <s v="CTLP"/>
    <n v="0"/>
    <s v="SAN GABRIEL"/>
    <x v="0"/>
    <m/>
    <n v="120.15"/>
    <m/>
    <m/>
    <m/>
  </r>
  <r>
    <s v="REC"/>
    <s v="ZRDRM1090215"/>
    <s v=" Red Menor AS  D = 180 mm CTLP"/>
    <s v="Red de Recolección"/>
    <x v="24"/>
    <n v="0"/>
    <s v="R3"/>
    <s v="LOC"/>
    <n v="10"/>
    <n v="3"/>
    <s v="CTLP"/>
    <n v="0"/>
    <s v="SAN JOSE DE MAIPO - GUAYACAN - EL CAMPITO"/>
    <x v="0"/>
    <m/>
    <n v="667.49"/>
    <m/>
    <m/>
    <m/>
  </r>
  <r>
    <s v="REC"/>
    <s v="ZRDRM1090216"/>
    <s v=" Red Menor AS  D = 200 mm CTLP"/>
    <s v="Red de Recolección"/>
    <x v="24"/>
    <n v="0"/>
    <s v="R3"/>
    <s v="LOC"/>
    <n v="10"/>
    <n v="3"/>
    <s v="CTLP"/>
    <n v="0"/>
    <s v="SAN JOSE DE MAIPO - GUAYACAN - EL CAMPITO"/>
    <x v="0"/>
    <m/>
    <n v="14098.14"/>
    <m/>
    <m/>
    <m/>
  </r>
  <r>
    <s v="REC"/>
    <s v="ZRDRM1090217"/>
    <s v=" Red Menor AS  D = 180 mm CTLP"/>
    <s v="Red de Recolección"/>
    <x v="24"/>
    <n v="0"/>
    <s v="R3"/>
    <s v="LOC"/>
    <n v="7"/>
    <n v="3"/>
    <s v="CTLP"/>
    <n v="0"/>
    <s v="MELIPILLA"/>
    <x v="0"/>
    <m/>
    <n v="6050.06"/>
    <m/>
    <m/>
    <m/>
  </r>
  <r>
    <s v="REC"/>
    <s v="ZRDRM1090218"/>
    <s v=" Red Menor AS  D = 200 mm CTLP"/>
    <s v="Red de Recolección"/>
    <x v="24"/>
    <n v="0"/>
    <s v="R3"/>
    <s v="LOC"/>
    <n v="7"/>
    <n v="3"/>
    <s v="CTLP"/>
    <n v="0"/>
    <s v="MELIPILLA"/>
    <x v="0"/>
    <m/>
    <n v="118852.2"/>
    <m/>
    <m/>
    <m/>
  </r>
  <r>
    <s v="REC"/>
    <s v="ZRDRM1090219"/>
    <s v=" Red Menor AS  D = 250 mm CTLP"/>
    <s v="Red de Recolección"/>
    <x v="24"/>
    <n v="0"/>
    <s v="R3"/>
    <s v="LOC"/>
    <n v="7"/>
    <n v="3"/>
    <s v="CTLP"/>
    <n v="0"/>
    <s v="MELIPILLA"/>
    <x v="0"/>
    <m/>
    <n v="15692.36"/>
    <m/>
    <m/>
    <m/>
  </r>
  <r>
    <s v="REC"/>
    <s v="ZRDRM1090220"/>
    <s v=" Red Menor AS  D = 300 mm CTLP"/>
    <s v="Red de Recolección"/>
    <x v="24"/>
    <n v="0"/>
    <s v="R3"/>
    <s v="LOC"/>
    <n v="7"/>
    <n v="3"/>
    <s v="CTLP"/>
    <n v="0"/>
    <s v="MELIPILLA"/>
    <x v="0"/>
    <m/>
    <n v="11304.14"/>
    <m/>
    <m/>
    <m/>
  </r>
  <r>
    <s v="REC"/>
    <s v="ZRDRM1090221"/>
    <s v=" Red Menor AS  D = 180 mm CTLP"/>
    <s v="Red de Recolección"/>
    <x v="24"/>
    <n v="0"/>
    <s v="R3"/>
    <s v="LOC"/>
    <n v="1"/>
    <n v="3"/>
    <s v="CTLP"/>
    <n v="0"/>
    <s v="BUIN - PAINE - LINDEROS - MAIPO - ALTO JAHUEL"/>
    <x v="0"/>
    <m/>
    <n v="7320.74"/>
    <m/>
    <m/>
    <m/>
  </r>
  <r>
    <s v="REC"/>
    <s v="ZRDRM1090222"/>
    <s v=" Red Menor AS  D = 200 mm CTLP"/>
    <s v="Red de Recolección"/>
    <x v="24"/>
    <n v="0"/>
    <s v="R3"/>
    <s v="LOC"/>
    <n v="1"/>
    <n v="3"/>
    <s v="CTLP"/>
    <n v="0"/>
    <s v="BUIN - PAINE - LINDEROS - MAIPO - ALTO JAHUEL"/>
    <x v="0"/>
    <m/>
    <n v="173828.46"/>
    <m/>
    <m/>
    <m/>
  </r>
  <r>
    <s v="REC"/>
    <s v="ZRDRM1090223"/>
    <s v=" Red Menor AS  D = 250 mm CTLP"/>
    <s v="Red de Recolección"/>
    <x v="24"/>
    <n v="0"/>
    <s v="R3"/>
    <s v="LOC"/>
    <n v="1"/>
    <n v="3"/>
    <s v="CTLP"/>
    <n v="0"/>
    <s v="BUIN - PAINE - LINDEROS - MAIPO - ALTO JAHUEL"/>
    <x v="0"/>
    <m/>
    <n v="15560.97"/>
    <m/>
    <m/>
    <m/>
  </r>
  <r>
    <s v="REC"/>
    <s v="ZRDRM1090224"/>
    <s v=" Red Menor AS  D = 300 mm CTLP"/>
    <s v="Red de Recolección"/>
    <x v="24"/>
    <n v="0"/>
    <s v="R3"/>
    <s v="LOC"/>
    <n v="1"/>
    <n v="3"/>
    <s v="CTLP"/>
    <n v="0"/>
    <s v="BUIN - PAINE - LINDEROS - MAIPO - ALTO JAHUEL"/>
    <x v="0"/>
    <m/>
    <n v="5620.35"/>
    <m/>
    <m/>
    <m/>
  </r>
  <r>
    <s v="REC"/>
    <s v="ZRDRM1090225"/>
    <s v=" Red Menor AS  D = 180 mm CTLP"/>
    <s v="Red de Recolección"/>
    <x v="24"/>
    <n v="0"/>
    <s v="R3"/>
    <s v="LOC"/>
    <n v="2"/>
    <n v="3"/>
    <s v="CTLP"/>
    <n v="0"/>
    <s v="CURACAVI"/>
    <x v="0"/>
    <m/>
    <n v="1489.47"/>
    <m/>
    <m/>
    <m/>
  </r>
  <r>
    <s v="REC"/>
    <s v="ZRDRM1090226"/>
    <s v=" Red Menor AS  D = 200 mm CTLP"/>
    <s v="Red de Recolección"/>
    <x v="24"/>
    <n v="0"/>
    <s v="R3"/>
    <s v="LOC"/>
    <n v="2"/>
    <n v="3"/>
    <s v="CTLP"/>
    <n v="0"/>
    <s v="CURACAVI"/>
    <x v="0"/>
    <m/>
    <n v="36366.31"/>
    <m/>
    <m/>
    <m/>
  </r>
  <r>
    <s v="REC"/>
    <s v="ZRDRM1090227"/>
    <s v=" Red Menor AS  D = 250 mm CTLP"/>
    <s v="Red de Recolección"/>
    <x v="24"/>
    <n v="0"/>
    <s v="R3"/>
    <s v="LOC"/>
    <n v="2"/>
    <n v="3"/>
    <s v="CTLP"/>
    <n v="0"/>
    <s v="CURACAVI"/>
    <x v="0"/>
    <m/>
    <n v="3263.8"/>
    <m/>
    <m/>
    <m/>
  </r>
  <r>
    <s v="REC"/>
    <s v="ZRDRM1090228"/>
    <s v=" Red Menor AS  D = 300 mm CTLP"/>
    <s v="Red de Recolección"/>
    <x v="24"/>
    <n v="0"/>
    <s v="R3"/>
    <s v="LOC"/>
    <n v="2"/>
    <n v="3"/>
    <s v="CTLP"/>
    <n v="0"/>
    <s v="CURACAVI"/>
    <x v="0"/>
    <m/>
    <n v="2107.4"/>
    <m/>
    <m/>
    <m/>
  </r>
  <r>
    <s v="REC"/>
    <s v="ZRDRM1090229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759.43"/>
    <m/>
    <m/>
    <m/>
  </r>
  <r>
    <s v="REC"/>
    <s v="ZRDRM1090230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90179.42"/>
    <m/>
    <m/>
    <m/>
  </r>
  <r>
    <s v="REC"/>
    <s v="ZRDRM1090231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8118.29"/>
    <m/>
    <m/>
    <m/>
  </r>
  <r>
    <s v="REC"/>
    <s v="ZRDRM1090232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4445.3599999999997"/>
    <m/>
    <m/>
    <m/>
  </r>
  <r>
    <s v="REC"/>
    <s v="ZRDRM109023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312.62"/>
    <m/>
    <m/>
    <m/>
  </r>
  <r>
    <s v="REC"/>
    <s v="ZRDRM109023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8579.149999999994"/>
    <m/>
    <m/>
    <m/>
  </r>
  <r>
    <s v="REC"/>
    <s v="ZRDRM1090235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6847.54"/>
    <m/>
    <m/>
    <m/>
  </r>
  <r>
    <s v="REC"/>
    <s v="ZRDRM1090236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057.63"/>
    <m/>
    <m/>
    <m/>
  </r>
  <r>
    <s v="REC"/>
    <s v="ZRDRM1090237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813.86"/>
    <m/>
    <m/>
    <m/>
  </r>
  <r>
    <s v="REC"/>
    <s v="ZRDRM1090238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35240.23000000001"/>
    <m/>
    <m/>
    <m/>
  </r>
  <r>
    <s v="REC"/>
    <s v="ZRDRM1090239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465.02"/>
    <m/>
    <m/>
    <m/>
  </r>
  <r>
    <s v="REC"/>
    <s v="ZRDRM1090240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995.04"/>
    <m/>
    <m/>
    <m/>
  </r>
  <r>
    <s v="REC"/>
    <s v="ZRDRM1090241"/>
    <s v=" Red Menor AS  D = 3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20.99"/>
    <m/>
    <m/>
    <m/>
  </r>
  <r>
    <s v="REC"/>
    <s v="ZRDRM1090242"/>
    <s v=" Red Menor AS  D = 4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937.81"/>
    <m/>
    <m/>
    <m/>
  </r>
  <r>
    <s v="REC"/>
    <s v="ZRDRM109024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23.52"/>
    <m/>
    <m/>
    <m/>
  </r>
  <r>
    <s v="REC"/>
    <s v="ZRDRM109024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595.85"/>
    <m/>
    <m/>
    <m/>
  </r>
  <r>
    <s v="REC"/>
    <s v="ZRDRM1090245"/>
    <s v=" Red Menor AS  D = 180 mm CTLP"/>
    <s v="Red de Recolección"/>
    <x v="24"/>
    <n v="0"/>
    <s v="R3"/>
    <s v="LOC"/>
    <n v="4"/>
    <n v="3"/>
    <s v="CTLP"/>
    <n v="0"/>
    <s v="EL MONTE - EL PAICO"/>
    <x v="0"/>
    <m/>
    <n v="1537.13"/>
    <m/>
    <m/>
    <m/>
  </r>
  <r>
    <s v="REC"/>
    <s v="ZRDRM1090246"/>
    <s v=" Red Menor AS  D = 200 mm CTLP"/>
    <s v="Red de Recolección"/>
    <x v="24"/>
    <n v="0"/>
    <s v="R3"/>
    <s v="LOC"/>
    <n v="4"/>
    <n v="3"/>
    <s v="CTLP"/>
    <n v="0"/>
    <s v="EL MONTE - EL PAICO"/>
    <x v="0"/>
    <m/>
    <n v="42683.44"/>
    <m/>
    <m/>
    <m/>
  </r>
  <r>
    <s v="REC"/>
    <s v="ZRDRM1090247"/>
    <s v=" Red Menor AS  D = 250 mm CTLP"/>
    <s v="Red de Recolección"/>
    <x v="24"/>
    <n v="0"/>
    <s v="R3"/>
    <s v="LOC"/>
    <n v="4"/>
    <n v="3"/>
    <s v="CTLP"/>
    <n v="0"/>
    <s v="EL MONTE - EL PAICO"/>
    <x v="0"/>
    <m/>
    <n v="4795.07"/>
    <m/>
    <m/>
    <m/>
  </r>
  <r>
    <s v="REC"/>
    <s v="ZRDRM1090248"/>
    <s v=" Red Menor AS  D = 300 mm CTLP"/>
    <s v="Red de Recolección"/>
    <x v="24"/>
    <n v="0"/>
    <s v="R3"/>
    <s v="LOC"/>
    <n v="4"/>
    <n v="3"/>
    <s v="CTLP"/>
    <n v="0"/>
    <s v="EL MONTE - EL PAICO"/>
    <x v="0"/>
    <m/>
    <n v="6693.47"/>
    <m/>
    <m/>
    <m/>
  </r>
  <r>
    <s v="REC"/>
    <s v="ZRDRM1090249"/>
    <s v=" Red Menor AS  D = 180 mm CTLP"/>
    <s v="Red de Recolección"/>
    <x v="24"/>
    <n v="0"/>
    <s v="R3"/>
    <s v="LOC"/>
    <n v="8"/>
    <n v="3"/>
    <s v="CTLP"/>
    <n v="0"/>
    <s v="POMAIRE"/>
    <x v="0"/>
    <m/>
    <n v="419.07"/>
    <m/>
    <m/>
    <m/>
  </r>
  <r>
    <s v="REC"/>
    <s v="ZRDRM1090250"/>
    <s v=" Red Menor AS  D = 200 mm CTLP"/>
    <s v="Red de Recolección"/>
    <x v="24"/>
    <n v="0"/>
    <s v="R3"/>
    <s v="LOC"/>
    <n v="8"/>
    <n v="3"/>
    <s v="CTLP"/>
    <n v="0"/>
    <s v="POMAIRE"/>
    <x v="0"/>
    <m/>
    <n v="9469.1"/>
    <m/>
    <m/>
    <m/>
  </r>
  <r>
    <s v="REC"/>
    <s v="ZRDRM1090251"/>
    <s v=" Red Menor AS  D = 180 mm CTLP"/>
    <s v="Red de Recolección"/>
    <x v="24"/>
    <n v="0"/>
    <s v="R3"/>
    <s v="LOC"/>
    <n v="13"/>
    <n v="3"/>
    <s v="CTLP"/>
    <n v="0"/>
    <s v="VALDIVIA DE PAINE"/>
    <x v="0"/>
    <m/>
    <n v="143.77000000000001"/>
    <m/>
    <m/>
    <m/>
  </r>
  <r>
    <s v="REC"/>
    <s v="ZRDRM1090252"/>
    <s v=" Red Menor AS  D = 200 mm CTLP"/>
    <s v="Red de Recolección"/>
    <x v="24"/>
    <n v="0"/>
    <s v="R3"/>
    <s v="LOC"/>
    <n v="13"/>
    <n v="3"/>
    <s v="CTLP"/>
    <n v="0"/>
    <s v="VALDIVIA DE PAINE"/>
    <x v="0"/>
    <m/>
    <n v="4933.17"/>
    <m/>
    <m/>
    <m/>
  </r>
  <r>
    <s v="REC"/>
    <s v="ZRDRM1090253"/>
    <s v=" Red Menor AS  D = 180 mm CTLP"/>
    <s v="Red de Recolección"/>
    <x v="24"/>
    <n v="0"/>
    <s v="R3"/>
    <s v="LOC"/>
    <n v="12"/>
    <n v="3"/>
    <s v="CTLP"/>
    <n v="0"/>
    <s v="TIL TIL"/>
    <x v="0"/>
    <m/>
    <n v="155.07"/>
    <m/>
    <m/>
    <m/>
  </r>
  <r>
    <s v="REC"/>
    <s v="ZRDRM1090254"/>
    <s v=" Red Menor AS  D = 200 mm CTLP"/>
    <s v="Red de Recolección"/>
    <x v="24"/>
    <n v="0"/>
    <s v="R3"/>
    <s v="LOC"/>
    <n v="12"/>
    <n v="3"/>
    <s v="CTLP"/>
    <n v="0"/>
    <s v="TIL TIL"/>
    <x v="0"/>
    <m/>
    <n v="15300.53"/>
    <m/>
    <m/>
    <m/>
  </r>
  <r>
    <s v="REC"/>
    <s v="ZRDRM1090255"/>
    <s v=" Red Menor AS  D = 180 mm CTLP"/>
    <s v="Red de Recolección"/>
    <x v="24"/>
    <n v="0"/>
    <s v="R3"/>
    <s v="LOC"/>
    <n v="3"/>
    <n v="3"/>
    <s v="CTLP"/>
    <n v="0"/>
    <s v="EL CANELO - LAS VERTIENTES - LA OBRA"/>
    <x v="0"/>
    <m/>
    <n v="319.52"/>
    <m/>
    <m/>
    <m/>
  </r>
  <r>
    <s v="REC"/>
    <s v="ZRDRM1090256"/>
    <s v=" Red Menor AS  D = 200 mm CTLP"/>
    <s v="Red de Recolección"/>
    <x v="24"/>
    <n v="0"/>
    <s v="R3"/>
    <s v="LOC"/>
    <n v="3"/>
    <n v="3"/>
    <s v="CTLP"/>
    <n v="0"/>
    <s v="EL CANELO - LAS VERTIENTES - LA OBRA"/>
    <x v="0"/>
    <m/>
    <n v="10963.48"/>
    <m/>
    <m/>
    <m/>
  </r>
  <r>
    <s v="REC"/>
    <s v="ZRDRM1090257"/>
    <s v=" Red Menor AS  D = 180 mm CTLP"/>
    <s v="Red de Recolección"/>
    <x v="24"/>
    <n v="0"/>
    <s v="R3"/>
    <s v="LOC"/>
    <n v="6"/>
    <n v="3"/>
    <s v="CTLP"/>
    <n v="0"/>
    <s v="ISLA DE MAIPO"/>
    <x v="0"/>
    <m/>
    <n v="4.0199999999999996"/>
    <m/>
    <m/>
    <m/>
  </r>
  <r>
    <s v="REC"/>
    <s v="ZRDRM1090258"/>
    <s v=" Red Menor AS  D = 200 mm CTLP"/>
    <s v="Red de Recolección"/>
    <x v="24"/>
    <n v="0"/>
    <s v="R3"/>
    <s v="LOC"/>
    <n v="6"/>
    <n v="3"/>
    <s v="CTLP"/>
    <n v="0"/>
    <s v="ISLA DE MAIPO"/>
    <x v="0"/>
    <m/>
    <n v="3346.54"/>
    <m/>
    <m/>
    <m/>
  </r>
  <r>
    <s v="REC"/>
    <s v="ZRDRM1090259"/>
    <s v=" Red Menor AS  D = 250 mm CTLP"/>
    <s v="Red de Recolección"/>
    <x v="24"/>
    <n v="0"/>
    <s v="R3"/>
    <s v="LOC"/>
    <n v="6"/>
    <n v="3"/>
    <s v="CTLP"/>
    <n v="0"/>
    <s v="ISLA DE MAIPO"/>
    <x v="0"/>
    <m/>
    <n v="7014.38"/>
    <m/>
    <m/>
    <m/>
  </r>
  <r>
    <s v="PROD"/>
    <n v="13215001"/>
    <s v="SCL - POLPAICO"/>
    <s v="Sistema de Cloración"/>
    <x v="25"/>
    <s v="CONTROL AUTOMATICO LOCAL"/>
    <s v="P87"/>
    <s v="LOC"/>
    <n v="12"/>
    <n v="1"/>
    <s v="CTLP"/>
    <s v="R197"/>
    <s v="TIL TIL"/>
    <x v="0"/>
    <m/>
    <n v="1"/>
    <m/>
    <m/>
    <m/>
  </r>
  <r>
    <s v="PROD"/>
    <n v="2915001"/>
    <s v="SCL - 067-POMAIRE"/>
    <s v="Sistema de Cloración"/>
    <x v="25"/>
    <s v="CONTROL AUTOMATICO LOCAL"/>
    <s v="P84"/>
    <s v="LOC"/>
    <n v="8"/>
    <n v="1"/>
    <s v="CTLP"/>
    <s v="R520"/>
    <s v="POMAIRE"/>
    <x v="0"/>
    <m/>
    <n v="1"/>
    <m/>
    <m/>
    <m/>
  </r>
  <r>
    <s v="PROD"/>
    <n v="13815001"/>
    <s v="SCL - SAN GABRIEL"/>
    <s v="Sistema de Cloración"/>
    <x v="25"/>
    <s v="CONTROL AUTOMATICO LOCAL"/>
    <s v="P84"/>
    <s v="LOC"/>
    <n v="9"/>
    <n v="1"/>
    <s v="CTLP"/>
    <s v="R183"/>
    <s v="SAN GABRIEL"/>
    <x v="0"/>
    <m/>
    <n v="1"/>
    <m/>
    <m/>
    <m/>
  </r>
  <r>
    <s v="PROD"/>
    <n v="13115001"/>
    <s v="SCL - V.DE PAINE"/>
    <s v="Sistema de Cloración"/>
    <x v="25"/>
    <s v="CONTROL AUTOMATICO LOCAL"/>
    <s v="P84"/>
    <s v="LOC"/>
    <n v="13"/>
    <n v="1"/>
    <s v="CTLP"/>
    <s v="R8"/>
    <s v="VALDIVIA DE PAINE"/>
    <x v="0"/>
    <m/>
    <n v="1"/>
    <m/>
    <m/>
    <m/>
  </r>
  <r>
    <s v="PROD"/>
    <n v="13615001"/>
    <s v="SCL - I. DE MAIPO"/>
    <s v="Sistema de Cloración"/>
    <x v="25"/>
    <s v="CONTROL AUTOMATICO LOCAL"/>
    <s v="P87"/>
    <s v="LOC"/>
    <n v="6"/>
    <n v="1"/>
    <s v="CTLP"/>
    <s v="R56"/>
    <s v="ISLA DE MAIPO"/>
    <x v="0"/>
    <m/>
    <n v="1"/>
    <m/>
    <m/>
    <m/>
  </r>
  <r>
    <s v="PROD"/>
    <n v="2815001"/>
    <s v="SCL - STA.ROSA CHENA"/>
    <s v="Sistema de Cloración"/>
    <x v="25"/>
    <s v="Telemedición"/>
    <s v="P108"/>
    <s v="LOC"/>
    <n v="11"/>
    <n v="1"/>
    <s v="CTLP"/>
    <s v="R201"/>
    <s v="TALAGANTE - PADRE HURTADO - PEÑAFLOR - MALLOCO - CALERA DE TANGO"/>
    <x v="0"/>
    <m/>
    <n v="1"/>
    <m/>
    <m/>
    <m/>
  </r>
  <r>
    <s v="PROD"/>
    <n v="2815002"/>
    <s v="SCL - EL TREBOL"/>
    <s v="Sistema de Cloración"/>
    <x v="25"/>
    <s v="Telemedición"/>
    <s v="P108"/>
    <s v="LOC"/>
    <n v="11"/>
    <n v="1"/>
    <s v="CTLP"/>
    <s v="R202"/>
    <s v="TALAGANTE - PADRE HURTADO - PEÑAFLOR - MALLOCO - CALERA DE TANGO"/>
    <x v="0"/>
    <m/>
    <n v="1"/>
    <m/>
    <m/>
    <m/>
  </r>
  <r>
    <s v="PROD"/>
    <n v="2815005"/>
    <s v="SCL - PEÑAFLOR"/>
    <s v="Sistema de Cloración"/>
    <x v="25"/>
    <s v="CONTROL AUTOMATICO LOCAL"/>
    <s v="P87"/>
    <s v="LOC"/>
    <n v="11"/>
    <n v="1"/>
    <s v="CTLP"/>
    <s v="R121"/>
    <s v="TALAGANTE - PADRE HURTADO - PEÑAFLOR - MALLOCO - CALERA DE TANGO"/>
    <x v="0"/>
    <m/>
    <n v="1"/>
    <m/>
    <m/>
    <m/>
  </r>
  <r>
    <s v="PROD"/>
    <n v="2815006"/>
    <s v="SCL - MALLOCO II"/>
    <s v="Sistema de Cloración"/>
    <x v="25"/>
    <s v="CONTROL AUTOMATICO LOCAL"/>
    <s v="P87"/>
    <s v="LOC"/>
    <n v="11"/>
    <n v="1"/>
    <s v="CTLP"/>
    <s v="R11-1"/>
    <s v="TALAGANTE - PADRE HURTADO - PEÑAFLOR - MALLOCO - CALERA DE TANGO"/>
    <x v="0"/>
    <m/>
    <n v="1"/>
    <m/>
    <m/>
    <m/>
  </r>
  <r>
    <s v="PROD"/>
    <n v="2815004"/>
    <s v="SCL - MALLOCO SUR"/>
    <s v="Sistema de Cloración"/>
    <x v="25"/>
    <s v="CONTROL AUTOMATICO LOCAL"/>
    <s v="P88"/>
    <s v="LOC"/>
    <n v="11"/>
    <n v="1"/>
    <s v="CTLP"/>
    <s v="R124"/>
    <s v="TALAGANTE - PADRE HURTADO - PEÑAFLOR - MALLOCO - CALERA DE TANGO"/>
    <x v="0"/>
    <m/>
    <n v="1"/>
    <m/>
    <m/>
    <m/>
  </r>
  <r>
    <s v="PROD"/>
    <n v="13915001"/>
    <s v="SCL - SAN JOSE DE MAIPO"/>
    <s v="Sistema de Cloración"/>
    <x v="25"/>
    <s v="Telemedición"/>
    <s v="P108"/>
    <s v="LOC"/>
    <n v="10"/>
    <n v="1"/>
    <s v="CTLP"/>
    <s v="R187-189"/>
    <s v="SAN JOSE DE MAIPO - GUAYACAN - EL CAMPITO"/>
    <x v="0"/>
    <m/>
    <n v="1"/>
    <m/>
    <m/>
    <m/>
  </r>
  <r>
    <s v="PROD"/>
    <n v="2815009"/>
    <s v="SCL - EL MONTE"/>
    <s v="Sistema de Cloración"/>
    <x v="25"/>
    <s v="CONTROL AUTOMATICO LOCAL"/>
    <s v="P88"/>
    <s v="LOC"/>
    <n v="4"/>
    <n v="1"/>
    <s v="CTLP"/>
    <s v="R188-40"/>
    <s v="EL MONTE - EL PAICO"/>
    <x v="0"/>
    <m/>
    <n v="1"/>
    <m/>
    <m/>
    <m/>
  </r>
  <r>
    <s v="PROD"/>
    <n v="3215501"/>
    <s v="SCL - CURACAVI"/>
    <s v="Sistema de Cloración"/>
    <x v="25"/>
    <s v="Telemedición"/>
    <s v="P108"/>
    <s v="LOC"/>
    <n v="2"/>
    <n v="1"/>
    <s v="CTLP"/>
    <s v="R262-1"/>
    <s v="CURACAVI"/>
    <x v="0"/>
    <m/>
    <n v="1"/>
    <m/>
    <m/>
    <m/>
  </r>
  <r>
    <s v="PROD"/>
    <n v="3215502"/>
    <s v="SCL - CAMPO LINDO"/>
    <s v="Sistema de Cloración"/>
    <x v="25"/>
    <s v="Telemedición"/>
    <s v="P108"/>
    <s v="LOC"/>
    <n v="2"/>
    <n v="1"/>
    <s v="CTLP"/>
    <s v="R33"/>
    <s v="CURACAVI"/>
    <x v="0"/>
    <m/>
    <n v="1"/>
    <m/>
    <m/>
    <m/>
  </r>
  <r>
    <s v="PROD"/>
    <n v="2815008"/>
    <s v="SCL - TALAGANTE"/>
    <s v="Sistema de Cloración"/>
    <x v="25"/>
    <s v="CONTROL AUTOMATICO LOCAL"/>
    <s v="P88"/>
    <s v="LOC"/>
    <n v="11"/>
    <n v="1"/>
    <s v="CTLP"/>
    <s v="R122"/>
    <s v="TALAGANTE - PADRE HURTADO - PEÑAFLOR - MALLOCO - CALERA DE TANGO"/>
    <x v="0"/>
    <m/>
    <n v="1"/>
    <m/>
    <m/>
    <m/>
  </r>
  <r>
    <s v="PROD"/>
    <n v="2815007"/>
    <s v="SCL - STA.ANA"/>
    <s v="Sistema de Cloración"/>
    <x v="25"/>
    <s v="CONTROL AUTOMATICO LOCAL"/>
    <s v="P88"/>
    <s v="LOC"/>
    <n v="11"/>
    <n v="1"/>
    <s v="CTLP"/>
    <s v="R195"/>
    <s v="TALAGANTE - PADRE HURTADO - PEÑAFLOR - MALLOCO - CALERA DE TANGO"/>
    <x v="0"/>
    <m/>
    <n v="1"/>
    <m/>
    <m/>
    <m/>
  </r>
  <r>
    <s v="PROD"/>
    <n v="13015001"/>
    <s v="SCL - LOS GUINDOS"/>
    <s v="Sistema de Cloración"/>
    <x v="25"/>
    <s v="Telemedición"/>
    <s v="P108"/>
    <s v="LOC"/>
    <n v="1"/>
    <n v="1"/>
    <s v="CTLP"/>
    <s v="R6"/>
    <s v="BUIN - PAINE - LINDEROS - MAIPO - ALTO JAHUEL"/>
    <x v="0"/>
    <m/>
    <n v="1"/>
    <m/>
    <m/>
    <m/>
  </r>
  <r>
    <s v="PROD"/>
    <n v="13015004"/>
    <s v="SCL - LOS TILOS"/>
    <s v="Sistema de Cloración"/>
    <x v="25"/>
    <s v="Telemedición"/>
    <s v="P108"/>
    <s v="LOC"/>
    <n v="1"/>
    <n v="1"/>
    <s v="CTLP"/>
    <s v="R9"/>
    <s v="BUIN - PAINE - LINDEROS - MAIPO - ALTO JAHUEL"/>
    <x v="0"/>
    <m/>
    <n v="1"/>
    <m/>
    <m/>
    <m/>
  </r>
  <r>
    <s v="PROD"/>
    <n v="13015006"/>
    <s v="SCL - PAINE"/>
    <s v="Sistema de Cloración"/>
    <x v="25"/>
    <s v="CONTROL AUTOMATICO LOCAL"/>
    <s v="P88"/>
    <s v="LOC"/>
    <n v="1"/>
    <n v="1"/>
    <s v="CTLP"/>
    <s v="R107"/>
    <s v="BUIN - PAINE - LINDEROS - MAIPO - ALTO JAHUEL"/>
    <x v="0"/>
    <m/>
    <n v="1"/>
    <m/>
    <m/>
    <m/>
  </r>
  <r>
    <s v="PROD"/>
    <n v="13015003"/>
    <s v="SCL - PONTIGO"/>
    <s v="Sistema de Cloración"/>
    <x v="25"/>
    <s v="CONTROL AUTOMATICO LOCAL"/>
    <s v="P87"/>
    <s v="LOC"/>
    <n v="1"/>
    <n v="1"/>
    <s v="CTLP"/>
    <s v="R7"/>
    <s v="BUIN - PAINE - LINDEROS - MAIPO - ALTO JAHUEL"/>
    <x v="0"/>
    <m/>
    <n v="1"/>
    <m/>
    <m/>
    <m/>
  </r>
  <r>
    <s v="PROD"/>
    <n v="13015002"/>
    <s v="SCL - BUIN ESTACION"/>
    <s v="Sistema de Cloración"/>
    <x v="25"/>
    <s v="Telemedición"/>
    <s v="P140"/>
    <s v="LOC"/>
    <n v="1"/>
    <n v="1"/>
    <s v="CTLP"/>
    <s v="R4"/>
    <s v="BUIN - PAINE - LINDEROS - MAIPO - ALTO JAHUEL"/>
    <x v="0"/>
    <m/>
    <n v="1"/>
    <m/>
    <m/>
    <m/>
  </r>
  <r>
    <s v="PROD"/>
    <s v="Z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3015106"/>
    <s v="SCL - DIVISADERO"/>
    <s v="Sistema de Cloración"/>
    <x v="25"/>
    <s v="CONTROL AUTOMATICO LOCAL"/>
    <s v="P87"/>
    <s v="LOC"/>
    <n v="7"/>
    <n v="1"/>
    <s v="CTLP"/>
    <s v="R1033"/>
    <s v="MELIPILLA"/>
    <x v="0"/>
    <m/>
    <n v="1"/>
    <m/>
    <m/>
    <m/>
  </r>
  <r>
    <s v="PROD"/>
    <n v="3015105"/>
    <s v="SCL - Huilco"/>
    <s v="Sistema de Cloración"/>
    <x v="25"/>
    <s v="CONTROL AUTOMATICO LOCAL"/>
    <s v="P139"/>
    <s v="LOC"/>
    <n v="7"/>
    <n v="1"/>
    <s v="CTLP"/>
    <s v="R218"/>
    <s v="MELIPILLA"/>
    <x v="0"/>
    <m/>
    <n v="1"/>
    <m/>
    <m/>
    <m/>
  </r>
  <r>
    <s v="PROD"/>
    <n v="13715001"/>
    <s v="SCL - EL CANELO"/>
    <s v="Sistema de Cloración"/>
    <x v="25"/>
    <s v="Telemedición"/>
    <s v="P108"/>
    <s v="LOC"/>
    <n v="3"/>
    <n v="1"/>
    <s v="CTLP"/>
    <s v="serv_0975"/>
    <s v="EL CANELO - LAS VERTIENTES - LA OBRA"/>
    <x v="0"/>
    <m/>
    <n v="1"/>
    <m/>
    <m/>
    <m/>
  </r>
  <r>
    <s v="PROD"/>
    <n v="7615001"/>
    <s v="FLORENCIA"/>
    <s v="Sistema de Cloración"/>
    <x v="25"/>
    <s v="Telemedición"/>
    <s v="P111"/>
    <s v="GS"/>
    <n v="5"/>
    <n v="1"/>
    <s v="CTLP"/>
    <s v="R51-252"/>
    <s v="GRAN SANTIAGO"/>
    <x v="0"/>
    <m/>
    <n v="1"/>
    <m/>
    <m/>
    <m/>
  </r>
  <r>
    <s v="PROD"/>
    <n v="7615002"/>
    <s v="STA. CORINA"/>
    <s v="Sistema de Cloración"/>
    <x v="25"/>
    <s v="Telemedición"/>
    <s v="P140"/>
    <s v="GS"/>
    <n v="5"/>
    <n v="1"/>
    <s v="CTLP"/>
    <s v="R143"/>
    <s v="GRAN SANTIAGO"/>
    <x v="0"/>
    <m/>
    <n v="1"/>
    <m/>
    <m/>
    <m/>
  </r>
  <r>
    <s v="PROD"/>
    <n v="7615006"/>
    <s v="RENCA 1 -2-3"/>
    <s v="Sistema de Cloración"/>
    <x v="25"/>
    <s v="Telemedición"/>
    <s v="P109"/>
    <s v="GS"/>
    <n v="5"/>
    <n v="1"/>
    <s v="CTLP"/>
    <s v="R1072"/>
    <s v="GRAN SANTIAGO"/>
    <x v="0"/>
    <m/>
    <n v="1"/>
    <m/>
    <m/>
    <m/>
  </r>
  <r>
    <s v="PROD"/>
    <n v="7615011"/>
    <s v="CERRO LA CRUZ"/>
    <s v="Sistema de Cloración"/>
    <x v="25"/>
    <s v="TELECONTROL"/>
    <s v="P150"/>
    <s v="GS"/>
    <n v="5"/>
    <n v="1"/>
    <s v="CTLP"/>
    <s v="R1069"/>
    <s v="GRAN SANTIAGO"/>
    <x v="0"/>
    <m/>
    <n v="1"/>
    <m/>
    <m/>
    <m/>
  </r>
  <r>
    <s v="PROD"/>
    <n v="7615019"/>
    <s v="VICTORIA PUDAHUEL"/>
    <s v="Sistema de Cloración"/>
    <x v="25"/>
    <s v="Telemedición"/>
    <s v="P140"/>
    <s v="GS"/>
    <n v="5"/>
    <n v="1"/>
    <s v="CTLP"/>
    <s v="R144"/>
    <s v="GRAN SANTIAGO"/>
    <x v="0"/>
    <m/>
    <n v="1"/>
    <m/>
    <m/>
    <m/>
  </r>
  <r>
    <s v="PROD"/>
    <n v="7615032"/>
    <s v="PLANTA LA FLORIDA"/>
    <s v="Sistema de Cloración"/>
    <x v="25"/>
    <s v="Telemedición"/>
    <s v="P95"/>
    <s v="GS"/>
    <n v="5"/>
    <n v="1"/>
    <s v="CTLP"/>
    <s v="R64"/>
    <s v="GRAN SANTIAGO"/>
    <x v="0"/>
    <m/>
    <n v="1"/>
    <m/>
    <m/>
    <m/>
  </r>
  <r>
    <s v="PROD"/>
    <n v="7615053"/>
    <s v="Complejo Vizcachas"/>
    <s v="Sistema de Cloración"/>
    <x v="25"/>
    <s v="Telemedición"/>
    <s v="P91"/>
    <s v="GS"/>
    <n v="5"/>
    <n v="1"/>
    <s v="CTLP"/>
    <s v="R150"/>
    <s v="GRAN SANTIAGO"/>
    <x v="0"/>
    <m/>
    <n v="1"/>
    <m/>
    <m/>
    <m/>
  </r>
  <r>
    <s v="PROD"/>
    <n v="7615035"/>
    <s v="LO VALLEDOR"/>
    <s v="Sistema de Cloración"/>
    <x v="25"/>
    <s v="CONTROL AUTOMATICO LOCAL"/>
    <s v="P139"/>
    <s v="GS"/>
    <n v="5"/>
    <n v="1"/>
    <s v="CTLP"/>
    <s v="R115"/>
    <s v="GRAN SANTIAGO"/>
    <x v="0"/>
    <m/>
    <n v="1"/>
    <m/>
    <m/>
    <m/>
  </r>
  <r>
    <s v="PROD"/>
    <n v="7615037"/>
    <s v="RENCA 4- 5-6-7-8"/>
    <s v="Sistema de Cloración"/>
    <x v="25"/>
    <s v="Telemedición"/>
    <s v="P111"/>
    <s v="GS"/>
    <n v="5"/>
    <n v="1"/>
    <s v="CTLP"/>
    <s v="R180"/>
    <s v="GRAN SANTIAGO"/>
    <x v="0"/>
    <m/>
    <n v="1"/>
    <m/>
    <m/>
    <m/>
  </r>
  <r>
    <s v="PROD"/>
    <n v="7615024"/>
    <s v="STA. OLGA"/>
    <s v="Sistema de Cloración"/>
    <x v="25"/>
    <s v="CONTROL AUTOMATICO LOCAL"/>
    <s v="P90"/>
    <s v="GS"/>
    <n v="5"/>
    <n v="1"/>
    <s v="CTLP"/>
    <s v="R109"/>
    <s v="GRAN SANTIAGO"/>
    <x v="0"/>
    <m/>
    <n v="1"/>
    <m/>
    <m/>
    <m/>
  </r>
  <r>
    <s v="PROD"/>
    <n v="7615021"/>
    <s v="HUAMACHUCO"/>
    <s v="Sistema de Cloración"/>
    <x v="25"/>
    <s v="Telemedición"/>
    <s v="P111"/>
    <s v="GS"/>
    <n v="5"/>
    <n v="1"/>
    <s v="CTLP"/>
    <s v="R20"/>
    <s v="GRAN SANTIAGO"/>
    <x v="0"/>
    <m/>
    <n v="1"/>
    <m/>
    <m/>
    <m/>
  </r>
  <r>
    <s v="PROD"/>
    <n v="7615036"/>
    <s v="LA LAGUNA"/>
    <s v="Sistema de Cloración"/>
    <x v="25"/>
    <s v="CONTROL AUTOMATICO LOCAL"/>
    <s v="P139"/>
    <s v="GS"/>
    <n v="5"/>
    <n v="1"/>
    <s v="CTLP"/>
    <s v="R79"/>
    <s v="GRAN SANTIAGO"/>
    <x v="0"/>
    <m/>
    <n v="1"/>
    <m/>
    <m/>
    <m/>
  </r>
  <r>
    <s v="PROD"/>
    <n v="7615052"/>
    <s v="HUECHURABA Pozo 8"/>
    <s v="Sistema de Cloración"/>
    <x v="25"/>
    <s v="CONTROL AUTOMATICO LOCAL"/>
    <s v="P139"/>
    <s v="GS"/>
    <n v="5"/>
    <n v="1"/>
    <s v="CTLP"/>
    <s v="R252-1"/>
    <s v="GRAN SANTIAGO"/>
    <x v="0"/>
    <m/>
    <n v="1"/>
    <m/>
    <m/>
    <m/>
  </r>
  <r>
    <s v="PROD"/>
    <s v="Z11401"/>
    <s v="LO BLANCO 1"/>
    <s v="Sistema de Cloración"/>
    <x v="25"/>
    <s v="CONTROL AUTOMATICO LOCAL"/>
    <s v="P90"/>
    <s v="GS"/>
    <n v="5"/>
    <n v="1"/>
    <s v="CTLP"/>
    <s v="R410"/>
    <s v="GRAN SANTIAGO"/>
    <x v="0"/>
    <m/>
    <n v="1"/>
    <m/>
    <m/>
    <m/>
  </r>
  <r>
    <s v="PROD"/>
    <s v="Z11403"/>
    <s v="Rinconada de Maipú"/>
    <s v="Sistema de Cloración"/>
    <x v="25"/>
    <s v="CONTROL AUTOMATICO LOCAL"/>
    <s v="P87"/>
    <s v="GS"/>
    <n v="5"/>
    <n v="1"/>
    <s v="CTLP"/>
    <s v="BNUP_AA_028"/>
    <s v="GRAN SANTIAGO"/>
    <x v="0"/>
    <m/>
    <n v="1"/>
    <m/>
    <m/>
    <m/>
  </r>
  <r>
    <s v="PROD"/>
    <s v="Z11404"/>
    <s v="LO ESPEJO"/>
    <s v="Sistema de Cloración"/>
    <x v="25"/>
    <s v="CONTROL AUTOMATICO LOCAL"/>
    <s v="P139"/>
    <s v="GS"/>
    <n v="5"/>
    <n v="1"/>
    <s v="CTLP"/>
    <s v="R114"/>
    <s v="GRAN SANTIAGO"/>
    <x v="0"/>
    <m/>
    <n v="1"/>
    <m/>
    <m/>
    <m/>
  </r>
  <r>
    <s v="PROD"/>
    <s v="Z11405"/>
    <s v="SANTA VICTORIA"/>
    <s v="Sistema de Cloración"/>
    <x v="25"/>
    <s v="CONTROL AUTOMATICO LOCAL"/>
    <s v="P88"/>
    <s v="GS"/>
    <n v="5"/>
    <n v="1"/>
    <s v="CTLP"/>
    <s v="R206_1"/>
    <s v="GRAN SANTIAGO"/>
    <x v="0"/>
    <m/>
    <n v="1"/>
    <m/>
    <m/>
    <m/>
  </r>
  <r>
    <s v="PROD"/>
    <n v="13215101"/>
    <s v="SFL - POLPAICO"/>
    <s v="Sistema de Fluoruración"/>
    <x v="26"/>
    <s v="CONTROL AUTOMATICO LOCAL"/>
    <s v="P141"/>
    <s v="LOC"/>
    <n v="12"/>
    <n v="1"/>
    <s v="CTLP"/>
    <s v="R197"/>
    <s v="TIL TIL"/>
    <x v="1"/>
    <m/>
    <n v="1"/>
    <m/>
    <m/>
    <m/>
  </r>
  <r>
    <s v="PROD"/>
    <n v="2915101"/>
    <s v="SFL - 067-POMAIRE"/>
    <s v="Sistema de Fluoruración"/>
    <x v="26"/>
    <s v="CONTROL AUTOMATICO LOCAL"/>
    <s v="P141"/>
    <s v="LOC"/>
    <n v="8"/>
    <n v="1"/>
    <s v="CTLP"/>
    <s v="R520"/>
    <s v="POMAIRE"/>
    <x v="1"/>
    <m/>
    <n v="1"/>
    <m/>
    <m/>
    <m/>
  </r>
  <r>
    <s v="PROD"/>
    <n v="13815101"/>
    <s v="SFL - SAN GABRIEL"/>
    <s v="Sistema de Fluoruración"/>
    <x v="26"/>
    <s v="CONTROL AUTOMATICO LOCAL"/>
    <s v="P141"/>
    <s v="LOC"/>
    <n v="9"/>
    <n v="1"/>
    <s v="CTLP"/>
    <s v="R183"/>
    <s v="SAN GABRIEL"/>
    <x v="1"/>
    <m/>
    <n v="1"/>
    <m/>
    <m/>
    <m/>
  </r>
  <r>
    <s v="PROD"/>
    <n v="13115101"/>
    <s v="SFL - V. DE PAINE"/>
    <s v="Sistema de Fluoruración"/>
    <x v="26"/>
    <s v="CONTROL AUTOMATICO LOCAL"/>
    <s v="P141"/>
    <s v="LOC"/>
    <n v="13"/>
    <n v="1"/>
    <s v="CTLP"/>
    <s v="R8"/>
    <s v="VALDIVIA DE PAINE"/>
    <x v="1"/>
    <m/>
    <n v="1"/>
    <m/>
    <m/>
    <m/>
  </r>
  <r>
    <s v="PROD"/>
    <n v="13615101"/>
    <s v="SFL - I. DE MAIPO"/>
    <s v="Sistema de Fluoruración"/>
    <x v="26"/>
    <s v="CONTROL AUTOMATICO LOCAL"/>
    <s v="P141"/>
    <s v="LOC"/>
    <n v="6"/>
    <n v="1"/>
    <s v="CTLP"/>
    <s v="R56"/>
    <s v="ISLA DE MAIPO"/>
    <x v="1"/>
    <m/>
    <n v="1"/>
    <m/>
    <m/>
    <m/>
  </r>
  <r>
    <s v="PROD"/>
    <n v="2815103"/>
    <s v="SFL - STA. ROSA CHENA"/>
    <s v="Sistema de Fluoruración"/>
    <x v="26"/>
    <s v="Telemedición"/>
    <s v="P112"/>
    <s v="LOC"/>
    <n v="11"/>
    <n v="1"/>
    <s v="CTLP"/>
    <s v="R201"/>
    <s v="TALAGANTE - PADRE HURTADO - PEÑAFLOR - MALLOCO - CALERA DE TANGO"/>
    <x v="1"/>
    <m/>
    <n v="1"/>
    <m/>
    <m/>
    <m/>
  </r>
  <r>
    <s v="PROD"/>
    <n v="2815106"/>
    <s v="SFL - EL TREBOL"/>
    <s v="Sistema de Fluoruración"/>
    <x v="26"/>
    <s v="CONTROL AUTOMATICO LOCAL"/>
    <s v="P141"/>
    <s v="LOC"/>
    <n v="11"/>
    <n v="1"/>
    <s v="CTLP"/>
    <s v="R202"/>
    <s v="TALAGANTE - PADRE HURTADO - PEÑAFLOR - MALLOCO - CALERA DE TANGO"/>
    <x v="1"/>
    <m/>
    <n v="1"/>
    <m/>
    <m/>
    <m/>
  </r>
  <r>
    <s v="PROD"/>
    <n v="2815111"/>
    <s v="SFL - PEÑAFLOR"/>
    <s v="Sistema de Fluoruración"/>
    <x v="26"/>
    <s v="CONTROL AUTOMATICO LOCAL"/>
    <s v="P141"/>
    <s v="LOC"/>
    <n v="11"/>
    <n v="1"/>
    <s v="CTLP"/>
    <s v="R121"/>
    <s v="TALAGANTE - PADRE HURTADO - PEÑAFLOR - MALLOCO - CALERA DE TANGO"/>
    <x v="1"/>
    <m/>
    <n v="1"/>
    <m/>
    <m/>
    <m/>
  </r>
  <r>
    <s v="PROD"/>
    <n v="2815102"/>
    <s v="SFL - MALLOCO II"/>
    <s v="Sistema de Fluoruración"/>
    <x v="26"/>
    <s v="CONTROL AUTOMATICO LOCAL"/>
    <s v="P141"/>
    <s v="LOC"/>
    <n v="11"/>
    <n v="1"/>
    <s v="CTLP"/>
    <s v="R11-1"/>
    <s v="TALAGANTE - PADRE HURTADO - PEÑAFLOR - MALLOCO - CALERA DE TANGO"/>
    <x v="1"/>
    <m/>
    <n v="1"/>
    <m/>
    <m/>
    <m/>
  </r>
  <r>
    <s v="PROD"/>
    <n v="2815101"/>
    <s v="SFL - MALLOCO SUR"/>
    <s v="Sistema de Fluoruración"/>
    <x v="26"/>
    <s v="CONTROL AUTOMATICO LOCAL"/>
    <s v="P142"/>
    <s v="LOC"/>
    <n v="11"/>
    <n v="1"/>
    <s v="CTLP"/>
    <s v="R124"/>
    <s v="TALAGANTE - PADRE HURTADO - PEÑAFLOR - MALLOCO - CALERA DE TANGO"/>
    <x v="1"/>
    <m/>
    <n v="1"/>
    <m/>
    <m/>
    <m/>
  </r>
  <r>
    <s v="PROD"/>
    <n v="13915101"/>
    <s v="SFL - SAN JOSE DE MAIPO"/>
    <s v="Sistema de Fluoruración"/>
    <x v="26"/>
    <s v="CONTROL AUTOMATICO LOCAL"/>
    <s v="P141"/>
    <s v="LOC"/>
    <n v="10"/>
    <n v="1"/>
    <s v="CTLP"/>
    <s v="R187-189"/>
    <s v="SAN JOSE DE MAIPO - GUAYACAN - EL CAMPITO"/>
    <x v="1"/>
    <m/>
    <n v="1"/>
    <m/>
    <m/>
    <m/>
  </r>
  <r>
    <s v="PROD"/>
    <n v="2815107"/>
    <s v="SFL - EL MONTE"/>
    <s v="Sistema de Fluoruración"/>
    <x v="26"/>
    <s v="CONTROL AUTOMATICO LOCAL"/>
    <s v="P142"/>
    <s v="LOC"/>
    <n v="4"/>
    <n v="1"/>
    <s v="CTLP"/>
    <s v="R188-40"/>
    <s v="EL MONTE - EL PAICO"/>
    <x v="1"/>
    <m/>
    <n v="1"/>
    <m/>
    <m/>
    <m/>
  </r>
  <r>
    <s v="PROD"/>
    <n v="3215101"/>
    <s v="SFL - CURACAVI"/>
    <s v="Sistema de Fluoruración"/>
    <x v="26"/>
    <s v="Telemedición"/>
    <s v="P112"/>
    <s v="LOC"/>
    <n v="2"/>
    <n v="1"/>
    <s v="CTLP"/>
    <s v="R262-1"/>
    <s v="CURACAVI"/>
    <x v="1"/>
    <m/>
    <n v="1"/>
    <m/>
    <m/>
    <m/>
  </r>
  <r>
    <s v="PROD"/>
    <n v="3215102"/>
    <s v="SFL - CAMPO LINDO"/>
    <s v="Sistema de Fluoruración"/>
    <x v="26"/>
    <s v="Telemedición"/>
    <s v="P112"/>
    <s v="LOC"/>
    <n v="2"/>
    <n v="1"/>
    <s v="CTLP"/>
    <s v="R33"/>
    <s v="CURACAVI"/>
    <x v="1"/>
    <m/>
    <n v="1"/>
    <m/>
    <m/>
    <m/>
  </r>
  <r>
    <s v="PROD"/>
    <n v="2815104"/>
    <s v="SFL - TALAGANTE"/>
    <s v="Sistema de Fluoruración"/>
    <x v="26"/>
    <s v="CONTROL AUTOMATICO LOCAL"/>
    <s v="P142"/>
    <s v="LOC"/>
    <n v="11"/>
    <n v="1"/>
    <s v="CTLP"/>
    <s v="R122"/>
    <s v="TALAGANTE - PADRE HURTADO - PEÑAFLOR - MALLOCO - CALERA DE TANGO"/>
    <x v="1"/>
    <m/>
    <n v="1"/>
    <m/>
    <m/>
    <m/>
  </r>
  <r>
    <s v="PROD"/>
    <n v="2815105"/>
    <s v="SFL - STA. ANA"/>
    <s v="Sistema de Fluoruración"/>
    <x v="26"/>
    <s v="CONTROL AUTOMATICO LOCAL"/>
    <s v="P142"/>
    <s v="LOC"/>
    <n v="11"/>
    <n v="1"/>
    <s v="CTLP"/>
    <s v="R195"/>
    <s v="TALAGANTE - PADRE HURTADO - PEÑAFLOR - MALLOCO - CALERA DE TANGO"/>
    <x v="1"/>
    <m/>
    <n v="1"/>
    <m/>
    <m/>
    <m/>
  </r>
  <r>
    <s v="PROD"/>
    <n v="13015104"/>
    <s v="SFL - LOS GUINDOS"/>
    <s v="Sistema de Fluoruración"/>
    <x v="26"/>
    <s v="Telemedición"/>
    <s v="P112"/>
    <s v="LOC"/>
    <n v="1"/>
    <n v="1"/>
    <s v="CTLP"/>
    <s v="R6"/>
    <s v="BUIN - PAINE - LINDEROS - MAIPO - ALTO JAHUEL"/>
    <x v="1"/>
    <m/>
    <n v="1"/>
    <m/>
    <m/>
    <m/>
  </r>
  <r>
    <s v="PROD"/>
    <n v="13015103"/>
    <s v="SFL - LOS TILOS"/>
    <s v="Sistema de Fluoruración"/>
    <x v="26"/>
    <s v="CONTROL AUTOMATICO LOCAL"/>
    <s v="P141"/>
    <s v="LOC"/>
    <n v="1"/>
    <n v="1"/>
    <s v="CTLP"/>
    <s v="R9"/>
    <s v="BUIN - PAINE - LINDEROS - MAIPO - ALTO JAHUEL"/>
    <x v="1"/>
    <m/>
    <n v="1"/>
    <m/>
    <m/>
    <m/>
  </r>
  <r>
    <s v="PROD"/>
    <n v="13015102"/>
    <s v="SFL - PAINE"/>
    <s v="Sistema de Fluoruración"/>
    <x v="26"/>
    <s v="CONTROL AUTOMATICO LOCAL"/>
    <s v="P142"/>
    <s v="LOC"/>
    <n v="1"/>
    <n v="1"/>
    <s v="CTLP"/>
    <s v="R107"/>
    <s v="BUIN - PAINE - LINDEROS - MAIPO - ALTO JAHUEL"/>
    <x v="1"/>
    <m/>
    <n v="1"/>
    <m/>
    <m/>
    <m/>
  </r>
  <r>
    <s v="PROD"/>
    <n v="13015105"/>
    <s v="SFL - PONTIGO"/>
    <s v="Sistema de Fluoruración"/>
    <x v="26"/>
    <s v="CONTROL AUTOMATICO LOCAL"/>
    <s v="P141"/>
    <s v="LOC"/>
    <n v="1"/>
    <n v="1"/>
    <s v="CTLP"/>
    <s v="R7"/>
    <s v="BUIN - PAINE - LINDEROS - MAIPO - ALTO JAHUEL"/>
    <x v="1"/>
    <m/>
    <n v="1"/>
    <m/>
    <m/>
    <m/>
  </r>
  <r>
    <s v="PROD"/>
    <n v="13015101"/>
    <s v="SFL - BUIN ESTACION"/>
    <s v="Sistema de Fluoruración"/>
    <x v="26"/>
    <s v="CONTROL AUTOMATICO LOCAL"/>
    <s v="P142"/>
    <s v="LOC"/>
    <n v="1"/>
    <n v="1"/>
    <s v="CTLP"/>
    <s v="R4"/>
    <s v="BUIN - PAINE - LINDEROS - MAIPO - ALTO JAHUEL"/>
    <x v="1"/>
    <m/>
    <n v="1"/>
    <m/>
    <m/>
    <m/>
  </r>
  <r>
    <s v="PROD"/>
    <s v="Z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3015101"/>
    <s v="SFL - DIVISADERO"/>
    <s v="Sistema de Fluoruración"/>
    <x v="26"/>
    <s v="CONTROL AUTOMATICO LOCAL"/>
    <s v="P141"/>
    <s v="LOC"/>
    <n v="7"/>
    <n v="1"/>
    <s v="CTLP"/>
    <s v="R1033"/>
    <s v="MELIPILLA"/>
    <x v="1"/>
    <m/>
    <n v="1"/>
    <m/>
    <m/>
    <m/>
  </r>
  <r>
    <s v="PROD"/>
    <n v="3015104"/>
    <s v="SFL - Huilco"/>
    <s v="Sistema de Fluoruración"/>
    <x v="26"/>
    <s v="CONTROL AUTOMATICO LOCAL"/>
    <s v="P142"/>
    <s v="LOC"/>
    <n v="7"/>
    <n v="1"/>
    <s v="CTLP"/>
    <s v="R218"/>
    <s v="MELIPILLA"/>
    <x v="1"/>
    <m/>
    <n v="1"/>
    <m/>
    <m/>
    <m/>
  </r>
  <r>
    <s v="PROD"/>
    <n v="13715111"/>
    <s v="SFL - El Canelo"/>
    <s v="Sistema de Fluoruración"/>
    <x v="26"/>
    <s v="Telemedición"/>
    <s v="P112"/>
    <s v="LOC"/>
    <n v="3"/>
    <n v="1"/>
    <s v="CTLP"/>
    <s v="serv_0975"/>
    <s v="EL CANELO - LAS VERTIENTES - LA OBRA"/>
    <x v="1"/>
    <m/>
    <n v="1"/>
    <m/>
    <m/>
    <m/>
  </r>
  <r>
    <s v="PROD"/>
    <n v="7615101"/>
    <s v="PLANTA LA FLORIDA"/>
    <s v="Sistema de Fluoruración"/>
    <x v="26"/>
    <s v="Telemedición"/>
    <s v="P97"/>
    <s v="GS"/>
    <n v="5"/>
    <n v="1"/>
    <s v="CTLP"/>
    <s v="R64"/>
    <s v="GRAN SANTIAGO"/>
    <x v="1"/>
    <m/>
    <n v="1"/>
    <m/>
    <m/>
    <m/>
  </r>
  <r>
    <s v="PROD"/>
    <n v="7615104"/>
    <s v="CERRO LA CRUZ"/>
    <s v="Sistema de Fluoruración"/>
    <x v="26"/>
    <s v="Telemedición"/>
    <s v="P117"/>
    <s v="GS"/>
    <n v="5"/>
    <n v="1"/>
    <s v="CTLP"/>
    <s v="R1069"/>
    <s v="GRAN SANTIAGO"/>
    <x v="1"/>
    <m/>
    <n v="1"/>
    <m/>
    <m/>
    <m/>
  </r>
  <r>
    <s v="PROD"/>
    <n v="7615105"/>
    <s v="HUAMACHUCO"/>
    <s v="Sistema de Fluoruración"/>
    <x v="26"/>
    <s v="Telemedición"/>
    <s v="P117"/>
    <s v="GS"/>
    <n v="5"/>
    <n v="1"/>
    <s v="CTLP"/>
    <s v="R20"/>
    <s v="GRAN SANTIAGO"/>
    <x v="1"/>
    <m/>
    <n v="1"/>
    <m/>
    <m/>
    <m/>
  </r>
  <r>
    <s v="PROD"/>
    <n v="7615106"/>
    <s v="CERRO COLORADO"/>
    <s v="Sistema de Fluoruración"/>
    <x v="26"/>
    <s v="CONTROL AUTOMATICO LOCAL"/>
    <s v="P101"/>
    <s v="GS"/>
    <n v="5"/>
    <n v="1"/>
    <s v="CTLP"/>
    <s v="R180"/>
    <s v="GRAN SANTIAGO"/>
    <x v="1"/>
    <m/>
    <n v="1"/>
    <m/>
    <m/>
    <m/>
  </r>
  <r>
    <s v="PROD"/>
    <n v="7615107"/>
    <s v="FLORENCIA"/>
    <s v="Sistema de Fluoruración"/>
    <x v="26"/>
    <s v="Telemedición"/>
    <s v="P117"/>
    <s v="GS"/>
    <n v="5"/>
    <n v="1"/>
    <s v="CTLP"/>
    <s v="R51-252"/>
    <s v="GRAN SANTIAGO"/>
    <x v="1"/>
    <m/>
    <n v="1"/>
    <m/>
    <m/>
    <m/>
  </r>
  <r>
    <s v="PROD"/>
    <n v="7615109"/>
    <s v="SANTA CORINA"/>
    <s v="Sistema de Fluoruración"/>
    <x v="26"/>
    <s v="Telemedición"/>
    <s v="P113"/>
    <s v="GS"/>
    <n v="5"/>
    <n v="1"/>
    <s v="CTLP"/>
    <s v="R143"/>
    <s v="GRAN SANTIAGO"/>
    <x v="1"/>
    <m/>
    <n v="1"/>
    <m/>
    <m/>
    <m/>
  </r>
  <r>
    <s v="PROD"/>
    <n v="7615110"/>
    <s v="VICTORIA PUDAHUEL"/>
    <s v="Sistema de Fluoruración"/>
    <x v="26"/>
    <s v="Telemedición"/>
    <s v="P113"/>
    <s v="GS"/>
    <n v="5"/>
    <n v="1"/>
    <s v="CTLP"/>
    <s v="R144"/>
    <s v="GRAN SANTIAGO"/>
    <x v="1"/>
    <m/>
    <n v="1"/>
    <m/>
    <m/>
    <m/>
  </r>
  <r>
    <s v="PROD"/>
    <n v="7615117"/>
    <s v="RENCA 1 -2-3"/>
    <s v="Sistema de Fluoruración"/>
    <x v="26"/>
    <s v="Telemedición"/>
    <s v="P113"/>
    <s v="GS"/>
    <n v="5"/>
    <n v="1"/>
    <s v="CTLP"/>
    <s v="R1072"/>
    <s v="GRAN SANTIAGO"/>
    <x v="1"/>
    <m/>
    <n v="1"/>
    <m/>
    <m/>
    <m/>
  </r>
  <r>
    <s v="PROD"/>
    <n v="7615113"/>
    <s v="Complejo Las Vizcachas"/>
    <s v="Sistema de Fluoruración"/>
    <x v="26"/>
    <s v="Telemedición"/>
    <s v="P93"/>
    <s v="GS"/>
    <n v="5"/>
    <n v="1"/>
    <s v="CTLP"/>
    <s v="R150"/>
    <s v="GRAN SANTIAGO"/>
    <x v="1"/>
    <m/>
    <n v="1"/>
    <m/>
    <m/>
    <m/>
  </r>
  <r>
    <s v="PROD"/>
    <s v="Z11501"/>
    <s v="HUECHURABA"/>
    <s v="Sistema de Fluoruración"/>
    <x v="26"/>
    <s v="CONTROL AUTOMATICO LOCAL"/>
    <s v="P100"/>
    <s v="GS"/>
    <n v="5"/>
    <n v="1"/>
    <s v="CTLP"/>
    <s v="R252-1"/>
    <s v="GRAN SANTIAGO"/>
    <x v="1"/>
    <m/>
    <n v="1"/>
    <m/>
    <m/>
    <m/>
  </r>
  <r>
    <s v="PROD"/>
    <s v="Z11502"/>
    <s v="LO BLANCO 1"/>
    <s v="Sistema de Fluoruración"/>
    <x v="26"/>
    <s v="CONTROL AUTOMATICO LOCAL"/>
    <s v="P101"/>
    <s v="GS"/>
    <n v="5"/>
    <n v="1"/>
    <s v="CTLP"/>
    <s v="R410"/>
    <s v="GRAN SANTIAGO"/>
    <x v="1"/>
    <m/>
    <n v="1"/>
    <m/>
    <m/>
    <m/>
  </r>
  <r>
    <s v="PROD"/>
    <s v="Z11506"/>
    <s v="Rinconada de Maipú"/>
    <s v="Sistema de Fluoruración"/>
    <x v="26"/>
    <s v="CONTROL AUTOMATICO LOCAL"/>
    <s v="P141"/>
    <s v="GS"/>
    <n v="5"/>
    <n v="1"/>
    <s v="CTLP"/>
    <s v="BNUP_AA_028"/>
    <s v="GRAN SANTIAGO"/>
    <x v="1"/>
    <m/>
    <n v="1"/>
    <m/>
    <m/>
    <m/>
  </r>
  <r>
    <s v="PROD"/>
    <s v="Z11507"/>
    <s v="LO ESPEJO"/>
    <s v="Sistema de Fluoruración"/>
    <x v="26"/>
    <s v="CONTROL AUTOMATICO LOCAL"/>
    <s v="P142"/>
    <s v="GS"/>
    <n v="5"/>
    <n v="1"/>
    <s v="CTLP"/>
    <s v="R114"/>
    <s v="GRAN SANTIAGO"/>
    <x v="1"/>
    <m/>
    <n v="1"/>
    <m/>
    <m/>
    <m/>
  </r>
  <r>
    <s v="PROD"/>
    <s v="Z11508"/>
    <s v="SANTA OLGA"/>
    <s v="Sistema de Fluoruración"/>
    <x v="26"/>
    <s v="CONTROL AUTOMATICO LOCAL"/>
    <s v="P101"/>
    <s v="GS"/>
    <n v="5"/>
    <n v="1"/>
    <s v="CTLP"/>
    <s v="R109"/>
    <s v="GRAN SANTIAGO"/>
    <x v="1"/>
    <m/>
    <n v="1"/>
    <m/>
    <m/>
    <m/>
  </r>
  <r>
    <s v="PROD"/>
    <s v="Z11509"/>
    <s v="LO VALLEDOR"/>
    <s v="Sistema de Fluoruración"/>
    <x v="26"/>
    <s v="CONTROL AUTOMATICO LOCAL"/>
    <s v="P100"/>
    <s v="GS"/>
    <n v="5"/>
    <n v="1"/>
    <s v="CTLP"/>
    <s v="R115"/>
    <s v="GRAN SANTIAGO"/>
    <x v="1"/>
    <m/>
    <n v="1"/>
    <m/>
    <m/>
    <m/>
  </r>
  <r>
    <s v="PROD"/>
    <s v="Z11510"/>
    <s v="LA LAGUNA"/>
    <s v="Sistema de Fluoruración"/>
    <x v="26"/>
    <s v="CONTROL AUTOMATICO LOCAL"/>
    <s v="P142"/>
    <s v="GS"/>
    <n v="5"/>
    <n v="1"/>
    <s v="CTLP"/>
    <s v="R79"/>
    <s v="GRAN SANTIAGO"/>
    <x v="1"/>
    <m/>
    <n v="1"/>
    <m/>
    <m/>
    <m/>
  </r>
  <r>
    <s v="PROD"/>
    <s v="Z11511"/>
    <s v="SANTA VICTORIA"/>
    <s v="Sistema de Fluoruración"/>
    <x v="26"/>
    <s v="CONTROL AUTOMATICO LOCAL"/>
    <s v="P142"/>
    <s v="GS"/>
    <n v="5"/>
    <n v="1"/>
    <s v="CTLP"/>
    <s v="R206_1"/>
    <s v="GRAN SANTIAGO"/>
    <x v="1"/>
    <m/>
    <n v="1"/>
    <m/>
    <m/>
    <m/>
  </r>
  <r>
    <s v="REC"/>
    <s v="Z10100301"/>
    <s v="UD=  1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1496"/>
    <m/>
    <m/>
    <m/>
  </r>
  <r>
    <s v="REC"/>
    <s v="Z10100302"/>
    <s v="UD= 500 BUIN - PAINE - LINDEROS - MAIPO - ALTO JAHUEL"/>
    <s v="Uniones Domiciliarias"/>
    <x v="27"/>
    <n v="0"/>
    <s v="R2"/>
    <s v="LOC"/>
    <n v="1"/>
    <n v="3"/>
    <s v="CTLP"/>
    <n v="0"/>
    <s v="BUIN - PAINE - LINDEROS - MAIPO - ALTO JAHUEL"/>
    <x v="0"/>
    <m/>
    <n v="3"/>
    <m/>
    <m/>
    <m/>
  </r>
  <r>
    <s v="REC"/>
    <s v="Z10100303"/>
    <s v="UD= 2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76"/>
    <m/>
    <m/>
    <m/>
  </r>
  <r>
    <s v="REC"/>
    <s v="Z10100304"/>
    <s v="UD= 11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6518"/>
    <m/>
    <m/>
    <m/>
  </r>
  <r>
    <s v="REC"/>
    <s v="Z10100305"/>
    <s v="UD= 18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"/>
    <m/>
    <m/>
    <m/>
  </r>
  <r>
    <s v="REC"/>
    <s v="Z10100306"/>
    <s v="UD= 10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993"/>
    <m/>
    <m/>
    <m/>
  </r>
  <r>
    <s v="REC"/>
    <s v="Z10100307"/>
    <s v="UD= 11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42"/>
    <m/>
    <m/>
    <m/>
  </r>
  <r>
    <s v="REC"/>
    <s v="Z10100308"/>
    <s v="UD= 100 CURACAVI"/>
    <s v="Uniones Domiciliarias"/>
    <x v="27"/>
    <n v="0"/>
    <s v="R1"/>
    <s v="LOC"/>
    <n v="2"/>
    <n v="3"/>
    <s v="CTLP"/>
    <n v="0"/>
    <s v="CURACAVI"/>
    <x v="0"/>
    <m/>
    <n v="4607"/>
    <m/>
    <m/>
    <m/>
  </r>
  <r>
    <s v="REC"/>
    <s v="Z10100309"/>
    <s v="UD= 110 CURACAVI"/>
    <s v="Uniones Domiciliarias"/>
    <x v="27"/>
    <n v="0"/>
    <s v="R1"/>
    <s v="LOC"/>
    <n v="2"/>
    <n v="3"/>
    <s v="CTLP"/>
    <n v="0"/>
    <s v="CURACAVI"/>
    <x v="0"/>
    <m/>
    <n v="433"/>
    <m/>
    <m/>
    <m/>
  </r>
  <r>
    <s v="REC"/>
    <s v="Z10100310"/>
    <s v="UD= 200 CURACAVI"/>
    <s v="Uniones Domiciliarias"/>
    <x v="27"/>
    <n v="0"/>
    <s v="R1"/>
    <s v="LOC"/>
    <n v="2"/>
    <n v="3"/>
    <s v="CTLP"/>
    <n v="0"/>
    <s v="CURACAVI"/>
    <x v="0"/>
    <m/>
    <n v="7"/>
    <m/>
    <m/>
    <m/>
  </r>
  <r>
    <s v="REC"/>
    <s v="Z10100311"/>
    <s v="UD= 100 EL MONTE - EL PAICO"/>
    <s v="Uniones Domiciliarias"/>
    <x v="27"/>
    <n v="0"/>
    <s v="R1"/>
    <s v="LOC"/>
    <n v="4"/>
    <n v="3"/>
    <s v="CTLP"/>
    <n v="0"/>
    <s v="EL MONTE - EL PAICO"/>
    <x v="0"/>
    <m/>
    <n v="6258"/>
    <m/>
    <m/>
    <m/>
  </r>
  <r>
    <s v="REC"/>
    <s v="Z10100312"/>
    <s v="UD= 500 EL MONTE - EL PAICO"/>
    <s v="Uniones Domiciliarias"/>
    <x v="27"/>
    <n v="0"/>
    <s v="R2"/>
    <s v="LOC"/>
    <n v="4"/>
    <n v="3"/>
    <s v="CTLP"/>
    <n v="0"/>
    <s v="EL MONTE - EL PAICO"/>
    <x v="0"/>
    <m/>
    <n v="1"/>
    <m/>
    <m/>
    <m/>
  </r>
  <r>
    <s v="REC"/>
    <s v="Z10100313"/>
    <s v="UD= 180 EL MONTE - EL PAICO"/>
    <s v="Uniones Domiciliarias"/>
    <x v="27"/>
    <n v="0"/>
    <s v="R1"/>
    <s v="LOC"/>
    <n v="4"/>
    <n v="3"/>
    <s v="CTLP"/>
    <n v="0"/>
    <s v="EL MONTE - EL PAICO"/>
    <x v="0"/>
    <m/>
    <n v="4"/>
    <m/>
    <m/>
    <m/>
  </r>
  <r>
    <s v="REC"/>
    <s v="Z10100314"/>
    <s v="UD= 110 EL MONTE - EL PAICO"/>
    <s v="Uniones Domiciliarias"/>
    <x v="27"/>
    <n v="0"/>
    <s v="R1"/>
    <s v="LOC"/>
    <n v="4"/>
    <n v="3"/>
    <s v="CTLP"/>
    <n v="0"/>
    <s v="EL MONTE - EL PAICO"/>
    <x v="0"/>
    <m/>
    <n v="2286"/>
    <m/>
    <m/>
    <m/>
  </r>
  <r>
    <s v="REC"/>
    <s v="Z10100315"/>
    <s v="UD= 200 EL MONTE - EL PAICO"/>
    <s v="Uniones Domiciliarias"/>
    <x v="27"/>
    <n v="0"/>
    <s v="R1"/>
    <s v="LOC"/>
    <n v="4"/>
    <n v="3"/>
    <s v="CTLP"/>
    <n v="0"/>
    <s v="EL MONTE - EL PAICO"/>
    <x v="0"/>
    <m/>
    <n v="65"/>
    <m/>
    <m/>
    <m/>
  </r>
  <r>
    <s v="REC"/>
    <s v="Z10100316"/>
    <s v="UD= 100 GRAN SANTIAGO"/>
    <s v="Uniones Domiciliarias"/>
    <x v="27"/>
    <n v="0"/>
    <s v="R1"/>
    <s v="GS"/>
    <n v="5"/>
    <n v="3"/>
    <s v="CTLP"/>
    <n v="0"/>
    <s v="GRAN SANTIAGO"/>
    <x v="0"/>
    <m/>
    <n v="1124079"/>
    <m/>
    <m/>
    <m/>
  </r>
  <r>
    <s v="REC"/>
    <s v="Z10100317"/>
    <s v="UD= 150 GRAN SANTIAGO"/>
    <s v="Uniones Domiciliarias"/>
    <x v="27"/>
    <n v="0"/>
    <s v="R1"/>
    <s v="GS"/>
    <n v="5"/>
    <n v="3"/>
    <s v="CTLP"/>
    <n v="0"/>
    <s v="GRAN SANTIAGO"/>
    <x v="0"/>
    <m/>
    <n v="33"/>
    <m/>
    <m/>
    <m/>
  </r>
  <r>
    <s v="REC"/>
    <s v="Z10100318"/>
    <s v="UD= 200 GRAN SANTIAGO"/>
    <s v="Uniones Domiciliarias"/>
    <x v="27"/>
    <n v="0"/>
    <s v="R1"/>
    <s v="GS"/>
    <n v="5"/>
    <n v="3"/>
    <s v="CTLP"/>
    <n v="0"/>
    <s v="GRAN SANTIAGO"/>
    <x v="0"/>
    <m/>
    <n v="580"/>
    <m/>
    <m/>
    <m/>
  </r>
  <r>
    <s v="REC"/>
    <s v="Z10100319"/>
    <s v="UD= 250 GRAN SANTIAGO"/>
    <s v="Uniones Domiciliarias"/>
    <x v="27"/>
    <n v="0"/>
    <s v="R2"/>
    <s v="GS"/>
    <n v="5"/>
    <n v="3"/>
    <s v="CTLP"/>
    <n v="0"/>
    <s v="GRAN SANTIAGO"/>
    <x v="0"/>
    <m/>
    <n v="6"/>
    <m/>
    <m/>
    <m/>
  </r>
  <r>
    <s v="REC"/>
    <s v="Z10100320"/>
    <s v="UD= 400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1"/>
    <s v="UD= 500 GRAN SANTIAGO"/>
    <s v="Uniones Domiciliarias"/>
    <x v="27"/>
    <n v="0"/>
    <s v="R2"/>
    <s v="GS"/>
    <n v="5"/>
    <n v="3"/>
    <s v="CTLP"/>
    <n v="0"/>
    <s v="GRAN SANTIAGO"/>
    <x v="0"/>
    <m/>
    <n v="255"/>
    <m/>
    <m/>
    <m/>
  </r>
  <r>
    <s v="REC"/>
    <s v="Z10100322"/>
    <s v="UD= 110 GRAN SANTIAGO"/>
    <s v="Uniones Domiciliarias"/>
    <x v="27"/>
    <n v="0"/>
    <s v="R1"/>
    <s v="GS"/>
    <n v="5"/>
    <n v="3"/>
    <s v="CTLP"/>
    <n v="0"/>
    <s v="GRAN SANTIAGO"/>
    <x v="0"/>
    <m/>
    <n v="27818"/>
    <m/>
    <m/>
    <m/>
  </r>
  <r>
    <s v="REC"/>
    <s v="Z10100323"/>
    <s v="UD= 180 GRAN SANTIAGO"/>
    <s v="Uniones Domiciliarias"/>
    <x v="27"/>
    <n v="0"/>
    <s v="R1"/>
    <s v="GS"/>
    <n v="5"/>
    <n v="3"/>
    <s v="CTLP"/>
    <n v="0"/>
    <s v="GRAN SANTIAGO"/>
    <x v="0"/>
    <m/>
    <n v="196"/>
    <m/>
    <m/>
    <m/>
  </r>
  <r>
    <s v="REC"/>
    <s v="Z10100324"/>
    <s v="UD= 175 GRAN SANTIAGO"/>
    <s v="Uniones Domiciliarias"/>
    <x v="27"/>
    <n v="0"/>
    <s v="R1"/>
    <s v="GS"/>
    <n v="5"/>
    <n v="3"/>
    <s v="CTLP"/>
    <n v="0"/>
    <s v="GRAN SANTIAGO"/>
    <x v="0"/>
    <m/>
    <n v="1"/>
    <m/>
    <m/>
    <m/>
  </r>
  <r>
    <s v="REC"/>
    <s v="Z10100325"/>
    <s v="UD= 160 GRAN SANTIAGO"/>
    <s v="Uniones Domiciliarias"/>
    <x v="27"/>
    <n v="0"/>
    <s v="R1"/>
    <s v="GS"/>
    <n v="5"/>
    <n v="3"/>
    <s v="CTLP"/>
    <n v="0"/>
    <s v="GRAN SANTIAGO"/>
    <x v="0"/>
    <m/>
    <n v="54"/>
    <m/>
    <m/>
    <m/>
  </r>
  <r>
    <s v="REC"/>
    <s v="Z10100326"/>
    <s v="UD= 355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7"/>
    <s v="UD= 110 ISLA DE MAIPO"/>
    <s v="Uniones Domiciliarias"/>
    <x v="27"/>
    <n v="0"/>
    <s v="R1"/>
    <s v="LOC"/>
    <n v="6"/>
    <n v="3"/>
    <s v="CTLP"/>
    <n v="0"/>
    <s v="ISLA DE MAIPO"/>
    <x v="0"/>
    <m/>
    <n v="2040"/>
    <m/>
    <m/>
    <m/>
  </r>
  <r>
    <s v="REC"/>
    <s v="ZUD10100328"/>
    <s v="UD= 1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1240"/>
    <m/>
    <m/>
    <m/>
  </r>
  <r>
    <s v="REC"/>
    <s v="ZUD10100329"/>
    <s v="UD= 2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30"/>
    <s v="UD= 11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92"/>
    <m/>
    <m/>
    <m/>
  </r>
  <r>
    <s v="REC"/>
    <s v="ZUD10100331"/>
    <s v="UD= 18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"/>
    <m/>
    <m/>
    <m/>
  </r>
  <r>
    <s v="REC"/>
    <s v="ZUD10100332"/>
    <s v="UD= 250 MALLOCO - PEÑAFLOR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33"/>
    <s v="UD= 100 MELIPILLA"/>
    <s v="Uniones Domiciliarias"/>
    <x v="27"/>
    <n v="0"/>
    <s v="R1"/>
    <s v="LOC"/>
    <n v="7"/>
    <n v="3"/>
    <s v="CTLP"/>
    <n v="0"/>
    <s v="MELIPILLA"/>
    <x v="0"/>
    <m/>
    <n v="19655"/>
    <m/>
    <m/>
    <m/>
  </r>
  <r>
    <s v="REC"/>
    <s v="ZUD10100334"/>
    <s v="UD= 500 MELIPILLA"/>
    <s v="Uniones Domiciliarias"/>
    <x v="27"/>
    <n v="0"/>
    <s v="R2"/>
    <s v="LOC"/>
    <n v="7"/>
    <n v="3"/>
    <s v="CTLP"/>
    <n v="0"/>
    <s v="MELIPILLA"/>
    <x v="0"/>
    <m/>
    <n v="2"/>
    <m/>
    <m/>
    <m/>
  </r>
  <r>
    <s v="REC"/>
    <s v="ZUD10100335"/>
    <s v="UD= 180 MELIPILLA"/>
    <s v="Uniones Domiciliarias"/>
    <x v="27"/>
    <n v="0"/>
    <s v="R1"/>
    <s v="LOC"/>
    <n v="7"/>
    <n v="3"/>
    <s v="CTLP"/>
    <n v="0"/>
    <s v="MELIPILLA"/>
    <x v="0"/>
    <m/>
    <n v="25"/>
    <m/>
    <m/>
    <m/>
  </r>
  <r>
    <s v="REC"/>
    <s v="ZUD10100336"/>
    <s v="UD= 110 MELIPILLA"/>
    <s v="Uniones Domiciliarias"/>
    <x v="27"/>
    <n v="0"/>
    <s v="R1"/>
    <s v="LOC"/>
    <n v="7"/>
    <n v="3"/>
    <s v="CTLP"/>
    <n v="0"/>
    <s v="MELIPILLA"/>
    <x v="0"/>
    <m/>
    <n v="2292"/>
    <m/>
    <m/>
    <m/>
  </r>
  <r>
    <s v="REC"/>
    <s v="ZUD10100337"/>
    <s v="UD= 200 MELIPILLA"/>
    <s v="Uniones Domiciliarias"/>
    <x v="27"/>
    <n v="0"/>
    <s v="R1"/>
    <s v="LOC"/>
    <n v="7"/>
    <n v="3"/>
    <s v="CTLP"/>
    <n v="0"/>
    <s v="MELIPILLA"/>
    <x v="0"/>
    <m/>
    <n v="1"/>
    <m/>
    <m/>
    <m/>
  </r>
  <r>
    <s v="REC"/>
    <s v="ZUD10100338"/>
    <s v="UD= 1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930"/>
    <m/>
    <m/>
    <m/>
  </r>
  <r>
    <s v="REC"/>
    <s v="ZUD10100339"/>
    <s v="UD= 500 PADRE HURTADO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1"/>
    <m/>
    <m/>
    <m/>
  </r>
  <r>
    <s v="REC"/>
    <s v="ZUD10100340"/>
    <s v="UD= 11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08"/>
    <m/>
    <m/>
    <m/>
  </r>
  <r>
    <s v="REC"/>
    <s v="ZUD10100341"/>
    <s v="UD= 18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2"/>
    <s v="UD= 2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6"/>
    <m/>
    <m/>
    <m/>
  </r>
  <r>
    <s v="REC"/>
    <s v="ZUD10100343"/>
    <s v="UD= 16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4"/>
    <s v="UD= 22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5"/>
    <s v="UD= 110 PIRQUE"/>
    <s v="Uniones Domiciliarias"/>
    <x v="27"/>
    <n v="0"/>
    <s v="R1"/>
    <s v="GS"/>
    <n v="5"/>
    <n v="3"/>
    <s v="CTLP"/>
    <n v="0"/>
    <s v="GRAN SANTIAGO"/>
    <x v="0"/>
    <m/>
    <n v="393"/>
    <m/>
    <m/>
    <m/>
  </r>
  <r>
    <s v="REC"/>
    <s v="ZUD10100346"/>
    <s v="UD= 100 POMAIRE"/>
    <s v="Uniones Domiciliarias"/>
    <x v="27"/>
    <n v="0"/>
    <s v="R1"/>
    <s v="LOC"/>
    <n v="8"/>
    <n v="3"/>
    <s v="CTLP"/>
    <n v="0"/>
    <s v="POMAIRE"/>
    <x v="0"/>
    <m/>
    <n v="829"/>
    <m/>
    <m/>
    <m/>
  </r>
  <r>
    <s v="REC"/>
    <s v="ZUD10100347"/>
    <s v="UD= 110 POMAIRE"/>
    <s v="Uniones Domiciliarias"/>
    <x v="27"/>
    <n v="0"/>
    <s v="R1"/>
    <s v="LOC"/>
    <n v="8"/>
    <n v="3"/>
    <s v="CTLP"/>
    <n v="0"/>
    <s v="POMAIRE"/>
    <x v="0"/>
    <m/>
    <n v="28"/>
    <m/>
    <m/>
    <m/>
  </r>
  <r>
    <s v="REC"/>
    <s v="ZUD10100348"/>
    <s v="UD= 100 LA RINCONADA"/>
    <s v="Uniones Domiciliarias"/>
    <x v="27"/>
    <n v="0"/>
    <s v="R1"/>
    <s v="GS"/>
    <n v="5"/>
    <n v="3"/>
    <s v="CTLP"/>
    <n v="0"/>
    <s v="GRAN SANTIAGO"/>
    <x v="0"/>
    <m/>
    <n v="2434"/>
    <m/>
    <m/>
    <m/>
  </r>
  <r>
    <s v="REC"/>
    <s v="ZUD10100349"/>
    <s v="UD= 110 LA RINCONADA"/>
    <s v="Uniones Domiciliarias"/>
    <x v="27"/>
    <n v="0"/>
    <s v="R1"/>
    <s v="GS"/>
    <n v="5"/>
    <n v="3"/>
    <s v="CTLP"/>
    <n v="0"/>
    <s v="GRAN SANTIAGO"/>
    <x v="0"/>
    <m/>
    <n v="1329"/>
    <m/>
    <m/>
    <m/>
  </r>
  <r>
    <s v="REC"/>
    <s v="ZUD10100350"/>
    <s v="UD= 100 SAN JOSE DE MAIPO"/>
    <s v="Uniones Domiciliarias"/>
    <x v="27"/>
    <n v="0"/>
    <s v="R1"/>
    <s v="LOC"/>
    <n v="10"/>
    <n v="3"/>
    <s v="CTLP"/>
    <n v="0"/>
    <s v="SAN JOSE DE MAIPO - GUAYACAN - EL CAMPITO"/>
    <x v="0"/>
    <m/>
    <n v="1060"/>
    <m/>
    <m/>
    <m/>
  </r>
  <r>
    <s v="REC"/>
    <s v="ZUD10100351"/>
    <s v="UD= 110 SAN JOSE DE MAIPO"/>
    <s v="Uniones Domiciliarias"/>
    <x v="27"/>
    <n v="0"/>
    <s v="R1"/>
    <s v="LOC"/>
    <n v="10"/>
    <n v="3"/>
    <s v="CTLP"/>
    <n v="0"/>
    <s v="SAN JOSE DE MAIPO - GUAYACAN - EL CAMPITO"/>
    <x v="0"/>
    <m/>
    <n v="100"/>
    <m/>
    <m/>
    <m/>
  </r>
  <r>
    <s v="REC"/>
    <s v="ZUD10100352"/>
    <s v="UD= 1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3167"/>
    <m/>
    <m/>
    <m/>
  </r>
  <r>
    <s v="REC"/>
    <s v="ZUD10100353"/>
    <s v="UD= 500 TALAGANTE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54"/>
    <s v="UD= 18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0"/>
    <m/>
    <m/>
    <m/>
  </r>
  <r>
    <s v="REC"/>
    <s v="ZUD10100355"/>
    <s v="UD= 11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477"/>
    <m/>
    <m/>
    <m/>
  </r>
  <r>
    <s v="REC"/>
    <s v="ZUD10100356"/>
    <s v="UD= 2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57"/>
    <s v="UD= 100 TIL TIL"/>
    <s v="Uniones Domiciliarias"/>
    <x v="27"/>
    <n v="0"/>
    <s v="R1"/>
    <s v="LOC"/>
    <n v="12"/>
    <n v="3"/>
    <s v="CTLP"/>
    <n v="0"/>
    <s v="TIL TIL"/>
    <x v="0"/>
    <m/>
    <n v="549"/>
    <m/>
    <m/>
    <m/>
  </r>
  <r>
    <s v="REC"/>
    <s v="ZUD10100358"/>
    <s v="UD= 110 TIL TIL"/>
    <s v="Uniones Domiciliarias"/>
    <x v="27"/>
    <n v="0"/>
    <s v="R1"/>
    <s v="LOC"/>
    <n v="12"/>
    <n v="3"/>
    <s v="CTLP"/>
    <n v="0"/>
    <s v="TIL TIL"/>
    <x v="0"/>
    <m/>
    <n v="110"/>
    <m/>
    <m/>
    <m/>
  </r>
  <r>
    <s v="REC"/>
    <s v="ZUD10100359"/>
    <s v="UD= 200 TIL TIL"/>
    <s v="Uniones Domiciliarias"/>
    <x v="27"/>
    <n v="0"/>
    <s v="R1"/>
    <s v="LOC"/>
    <n v="12"/>
    <n v="3"/>
    <s v="CTLP"/>
    <n v="0"/>
    <s v="TIL TIL"/>
    <x v="0"/>
    <m/>
    <n v="1"/>
    <m/>
    <m/>
    <m/>
  </r>
  <r>
    <s v="REC"/>
    <s v="ZUD10100360"/>
    <s v="UD= 250 TIL TIL"/>
    <s v="Uniones Domiciliarias"/>
    <x v="27"/>
    <n v="0"/>
    <s v="R2"/>
    <s v="LOC"/>
    <n v="12"/>
    <n v="3"/>
    <s v="CTLP"/>
    <n v="0"/>
    <s v="TIL TIL"/>
    <x v="0"/>
    <m/>
    <n v="498"/>
    <m/>
    <m/>
    <m/>
  </r>
  <r>
    <s v="REC"/>
    <s v="ZUD10100361"/>
    <s v="UD= 100 VALDIVIA DE PAINE"/>
    <s v="Uniones Domiciliarias"/>
    <x v="27"/>
    <n v="0"/>
    <s v="R1"/>
    <s v="LOC"/>
    <n v="13"/>
    <n v="3"/>
    <s v="CTLP"/>
    <n v="0"/>
    <s v="VALDIVIA DE PAINE"/>
    <x v="0"/>
    <m/>
    <n v="258"/>
    <m/>
    <m/>
    <m/>
  </r>
  <r>
    <s v="REC"/>
    <s v="ZUD10100362"/>
    <s v="UD= 100 LAS VERTIENTES - EL CANELO -LA OBRA"/>
    <s v="Uniones Domiciliarias"/>
    <x v="27"/>
    <n v="0"/>
    <s v="R1"/>
    <s v="LOC"/>
    <n v="3"/>
    <n v="3"/>
    <s v="CTLP"/>
    <n v="0"/>
    <s v="EL CANELO - LAS VERTIENTES - LA OBRA"/>
    <x v="0"/>
    <m/>
    <n v="472"/>
    <m/>
    <m/>
    <m/>
  </r>
  <r>
    <s v="REC"/>
    <s v="ZUD10100363"/>
    <s v="UD= 100 SAN GABRIEL"/>
    <s v="Uniones Domiciliarias"/>
    <x v="27"/>
    <n v="0"/>
    <s v="R1"/>
    <s v="LOC"/>
    <n v="9"/>
    <n v="3"/>
    <s v="CTLP"/>
    <n v="0"/>
    <s v="SAN GABRIEL"/>
    <x v="0"/>
    <m/>
    <n v="96"/>
    <m/>
    <m/>
    <m/>
  </r>
  <r>
    <s v="PROD"/>
    <m/>
    <m/>
    <m/>
    <x v="28"/>
    <m/>
    <s v="P107"/>
    <s v="GS"/>
    <m/>
    <n v="1"/>
    <m/>
    <m/>
    <s v="GRAN SANTIAGO"/>
    <x v="0"/>
    <m/>
    <n v="1"/>
    <m/>
    <m/>
    <m/>
  </r>
  <r>
    <s v="DIST"/>
    <m/>
    <m/>
    <m/>
    <x v="29"/>
    <m/>
    <s v="D50"/>
    <s v="GS"/>
    <m/>
    <n v="2"/>
    <m/>
    <m/>
    <s v="GRAN SANTIAGO"/>
    <x v="0"/>
    <m/>
    <n v="1"/>
    <m/>
    <m/>
    <m/>
  </r>
  <r>
    <s v="REC"/>
    <m/>
    <m/>
    <m/>
    <x v="29"/>
    <m/>
    <s v="R35"/>
    <s v="GS"/>
    <m/>
    <n v="3"/>
    <m/>
    <m/>
    <s v="GRAN SANTIAGO"/>
    <x v="0"/>
    <m/>
    <n v="1"/>
    <m/>
    <m/>
    <m/>
  </r>
  <r>
    <s v="REC"/>
    <m/>
    <m/>
    <m/>
    <x v="30"/>
    <m/>
    <s v="R17"/>
    <s v="GS"/>
    <m/>
    <n v="3"/>
    <m/>
    <m/>
    <s v="GRAN SANTIAGO"/>
    <x v="0"/>
    <m/>
    <n v="1"/>
    <m/>
    <m/>
    <m/>
  </r>
  <r>
    <s v="REC"/>
    <m/>
    <m/>
    <m/>
    <x v="31"/>
    <m/>
    <s v="R18"/>
    <s v="GS"/>
    <m/>
    <n v="3"/>
    <m/>
    <m/>
    <s v="GRAN SANTIAGO"/>
    <x v="0"/>
    <m/>
    <n v="1"/>
    <m/>
    <m/>
    <m/>
  </r>
  <r>
    <s v="PROD"/>
    <s v="1501-BNUP_AA_015"/>
    <s v="1224-SANTA OLGA6A"/>
    <s v="Recintos y Servidumbres"/>
    <x v="32"/>
    <n v="0"/>
    <s v="P77"/>
    <s v="GS"/>
    <n v="5"/>
    <n v="1"/>
    <s v="CTLP"/>
    <s v="BNUP_AA_015"/>
    <s v="GRAN SANTIAGO"/>
    <x v="0"/>
    <m/>
    <n v="1"/>
    <m/>
    <m/>
    <m/>
  </r>
  <r>
    <s v="PROD"/>
    <s v="1501-BNUP_AA_017"/>
    <s v="1225-LO VALLEDOR6A"/>
    <s v="Recintos y Servidumbres"/>
    <x v="32"/>
    <n v="0"/>
    <s v="P77"/>
    <s v="GS"/>
    <n v="5"/>
    <n v="1"/>
    <s v="CTLP"/>
    <s v="BNUP_AA_017"/>
    <s v="GRAN SANTIAGO"/>
    <x v="0"/>
    <m/>
    <n v="1"/>
    <m/>
    <m/>
    <m/>
  </r>
  <r>
    <s v="DIST"/>
    <s v="1501-BNUP_AA_028"/>
    <s v="Rinconada de Maipú"/>
    <s v="Recintos y Servidumbres"/>
    <x v="32"/>
    <n v="0"/>
    <s v="D31"/>
    <s v="GS"/>
    <n v="5"/>
    <n v="2"/>
    <s v="CTLP"/>
    <s v="BNUP_AA_028"/>
    <s v="GRAN SANTIAGO"/>
    <x v="0"/>
    <m/>
    <n v="1"/>
    <m/>
    <m/>
    <m/>
  </r>
  <r>
    <s v="PROD"/>
    <s v="1501-BNUP_AA_029"/>
    <s v="1279-SANTA LUISA 3"/>
    <s v="Recintos y Servidumbres"/>
    <x v="32"/>
    <n v="0"/>
    <s v="P77"/>
    <s v="GS"/>
    <n v="5"/>
    <n v="1"/>
    <s v="CTLP"/>
    <s v="BNUP_AA_029"/>
    <s v="GRAN SANTIAGO"/>
    <x v="0"/>
    <m/>
    <n v="1"/>
    <m/>
    <m/>
    <m/>
  </r>
  <r>
    <s v="PROD"/>
    <s v="1501-BNUP_AA_030"/>
    <s v="1275-SANTA LUISA 2"/>
    <s v="Recintos y Servidumbres"/>
    <x v="32"/>
    <n v="0"/>
    <s v="P77"/>
    <s v="GS"/>
    <n v="5"/>
    <n v="1"/>
    <s v="CTLP"/>
    <s v="BNUP_AA_030"/>
    <s v="GRAN SANTIAGO"/>
    <x v="0"/>
    <m/>
    <n v="1"/>
    <m/>
    <m/>
    <m/>
  </r>
  <r>
    <s v="DIST"/>
    <s v="inventado"/>
    <s v="Lo Cañas Alto A"/>
    <s v="Recintos y Servidumbres"/>
    <x v="32"/>
    <n v="0"/>
    <s v="D30"/>
    <s v="GS"/>
    <n v="5"/>
    <n v="2"/>
    <s v="CTLP"/>
    <s v="inventado"/>
    <s v="GRAN SANTIAGO"/>
    <x v="0"/>
    <m/>
    <n v="1"/>
    <m/>
    <m/>
    <m/>
  </r>
  <r>
    <s v="PROD"/>
    <s v="1501-R1054"/>
    <s v="QUILIN 1 BASE (3er, Acueducto)"/>
    <s v="Recintos y Servidumbres"/>
    <x v="32"/>
    <n v="0"/>
    <s v="P78"/>
    <s v="GS"/>
    <n v="5"/>
    <n v="1"/>
    <s v="CTLP"/>
    <s v="R1054"/>
    <s v="GRAN SANTIAGO"/>
    <x v="0"/>
    <m/>
    <n v="1"/>
    <m/>
    <m/>
    <m/>
  </r>
  <r>
    <s v="DIST"/>
    <s v="1501-R1055"/>
    <s v="JOHN JACKSON 2"/>
    <s v="Recintos y Servidumbres"/>
    <x v="32"/>
    <n v="0"/>
    <s v="D31"/>
    <s v="GS"/>
    <n v="5"/>
    <n v="2"/>
    <s v="CTLP"/>
    <s v="R1055"/>
    <s v="GRAN SANTIAGO"/>
    <x v="0"/>
    <m/>
    <n v="1"/>
    <m/>
    <m/>
    <m/>
  </r>
  <r>
    <s v="DIST"/>
    <s v="1501-R1057"/>
    <s v="TALINAY 2"/>
    <s v="Recintos y Servidumbres"/>
    <x v="32"/>
    <n v="0"/>
    <s v="D31"/>
    <s v="GS"/>
    <n v="5"/>
    <n v="2"/>
    <s v="CTLP"/>
    <s v="R1057"/>
    <s v="GRAN SANTIAGO"/>
    <x v="0"/>
    <m/>
    <n v="1"/>
    <m/>
    <m/>
    <m/>
  </r>
  <r>
    <s v="PROD"/>
    <s v="1501-R1065"/>
    <s v="LO GALLARDO (La Ballena)"/>
    <s v="Recintos y Servidumbres"/>
    <x v="32"/>
    <n v="0"/>
    <s v="P78"/>
    <s v="GS"/>
    <n v="5"/>
    <n v="1"/>
    <s v="CTLP"/>
    <s v="R1065"/>
    <s v="GRAN SANTIAGO"/>
    <x v="0"/>
    <m/>
    <n v="1"/>
    <m/>
    <m/>
    <m/>
  </r>
  <r>
    <s v="DIST"/>
    <s v="1501-R1069"/>
    <s v="QUILICURA 2"/>
    <s v="Recintos y Servidumbres"/>
    <x v="32"/>
    <n v="0"/>
    <s v="D32"/>
    <s v="GS"/>
    <n v="5"/>
    <n v="2"/>
    <s v="CTLP"/>
    <s v="R1069"/>
    <s v="GRAN SANTIAGO"/>
    <x v="0"/>
    <m/>
    <n v="1"/>
    <m/>
    <m/>
    <m/>
  </r>
  <r>
    <s v="DIST"/>
    <s v="1501-R1072"/>
    <s v="RENCA"/>
    <s v="Recintos y Servidumbres"/>
    <x v="32"/>
    <n v="0"/>
    <s v="D31"/>
    <s v="GS"/>
    <n v="5"/>
    <n v="2"/>
    <s v="CTLP"/>
    <s v="R1072"/>
    <s v="GRAN SANTIAGO"/>
    <x v="0"/>
    <m/>
    <n v="1"/>
    <m/>
    <m/>
    <m/>
  </r>
  <r>
    <s v="DIST"/>
    <s v="1501-R109"/>
    <s v="SANTA OLGA"/>
    <s v="Recintos y Servidumbres"/>
    <x v="32"/>
    <n v="0"/>
    <s v="D32"/>
    <s v="GS"/>
    <n v="5"/>
    <n v="2"/>
    <s v="CTLP"/>
    <s v="R109"/>
    <s v="GRAN SANTIAGO"/>
    <x v="0"/>
    <m/>
    <n v="1"/>
    <m/>
    <m/>
    <m/>
  </r>
  <r>
    <s v="DIST"/>
    <s v="1501-R114"/>
    <s v="LO ESPEJO"/>
    <s v="Recintos y Servidumbres"/>
    <x v="32"/>
    <n v="0"/>
    <s v="D31"/>
    <s v="GS"/>
    <n v="5"/>
    <n v="2"/>
    <s v="CTLP"/>
    <s v="R114"/>
    <s v="GRAN SANTIAGO"/>
    <x v="0"/>
    <m/>
    <n v="1"/>
    <m/>
    <m/>
    <m/>
  </r>
  <r>
    <s v="DIST"/>
    <s v="1501-R115"/>
    <s v="LO VALLEDOR"/>
    <s v="Recintos y Servidumbres"/>
    <x v="32"/>
    <n v="0"/>
    <s v="D32"/>
    <s v="GS"/>
    <n v="5"/>
    <n v="2"/>
    <s v="CTLP"/>
    <s v="R115"/>
    <s v="GRAN SANTIAGO"/>
    <x v="0"/>
    <m/>
    <n v="1"/>
    <m/>
    <m/>
    <m/>
  </r>
  <r>
    <s v="DIST"/>
    <s v="1501-R126"/>
    <s v="DEPARTAMENTAL ALTO 1"/>
    <s v="Recintos y Servidumbres"/>
    <x v="32"/>
    <n v="0"/>
    <s v="D32"/>
    <s v="GS"/>
    <n v="5"/>
    <n v="2"/>
    <s v="CTLP"/>
    <s v="R126"/>
    <s v="GRAN SANTIAGO"/>
    <x v="0"/>
    <m/>
    <n v="1"/>
    <m/>
    <m/>
    <m/>
  </r>
  <r>
    <s v="DIST"/>
    <s v="1501-R129"/>
    <s v="LA FAENA"/>
    <s v="Recintos y Servidumbres"/>
    <x v="32"/>
    <n v="0"/>
    <s v="D33"/>
    <s v="GS"/>
    <n v="5"/>
    <n v="2"/>
    <s v="CTLP"/>
    <s v="R129"/>
    <s v="GRAN SANTIAGO"/>
    <x v="0"/>
    <m/>
    <n v="1"/>
    <m/>
    <m/>
    <m/>
  </r>
  <r>
    <s v="DIST"/>
    <s v="1501-R131"/>
    <s v="LO HERMIDA 1"/>
    <s v="Recintos y Servidumbres"/>
    <x v="32"/>
    <n v="0"/>
    <s v="D33"/>
    <s v="GS"/>
    <n v="5"/>
    <n v="2"/>
    <s v="CTLP"/>
    <s v="R131"/>
    <s v="GRAN SANTIAGO"/>
    <x v="0"/>
    <m/>
    <n v="1"/>
    <m/>
    <m/>
    <m/>
  </r>
  <r>
    <s v="DIST"/>
    <s v="1501-R132"/>
    <s v="PENALOLEN 1A"/>
    <s v="Recintos y Servidumbres"/>
    <x v="32"/>
    <n v="0"/>
    <s v="D31"/>
    <s v="GS"/>
    <n v="5"/>
    <n v="2"/>
    <s v="CTLP"/>
    <s v="R132"/>
    <s v="GRAN SANTIAGO"/>
    <x v="0"/>
    <m/>
    <n v="1"/>
    <m/>
    <m/>
    <m/>
  </r>
  <r>
    <s v="DIST"/>
    <s v="1501-R133"/>
    <s v="PENALOLEN 3A"/>
    <s v="Recintos y Servidumbres"/>
    <x v="32"/>
    <n v="0"/>
    <s v="D31"/>
    <s v="GS"/>
    <n v="5"/>
    <n v="2"/>
    <s v="CTLP"/>
    <s v="R133"/>
    <s v="GRAN SANTIAGO"/>
    <x v="0"/>
    <m/>
    <n v="1"/>
    <m/>
    <m/>
    <m/>
  </r>
  <r>
    <s v="DIST"/>
    <s v="1501-R140"/>
    <s v="ANTONIO VARAS 1"/>
    <s v="Recintos y Servidumbres"/>
    <x v="32"/>
    <n v="0"/>
    <s v="D33"/>
    <s v="GS"/>
    <n v="5"/>
    <n v="2"/>
    <s v="CTLP"/>
    <s v="R140"/>
    <s v="GRAN SANTIAGO"/>
    <x v="0"/>
    <m/>
    <n v="1"/>
    <m/>
    <m/>
    <m/>
  </r>
  <r>
    <s v="DIST"/>
    <s v="1501-R141"/>
    <s v="LO CONTADOR 1"/>
    <s v="Recintos y Servidumbres"/>
    <x v="32"/>
    <n v="0"/>
    <s v="D33"/>
    <s v="GS"/>
    <n v="5"/>
    <n v="2"/>
    <s v="CTLP"/>
    <s v="R141"/>
    <s v="GRAN SANTIAGO"/>
    <x v="0"/>
    <m/>
    <n v="1"/>
    <m/>
    <m/>
    <m/>
  </r>
  <r>
    <s v="DIST"/>
    <s v="1501-R142"/>
    <s v="PEDRO de VALDIVIA 1"/>
    <s v="Recintos y Servidumbres"/>
    <x v="32"/>
    <n v="0"/>
    <s v="D31"/>
    <s v="GS"/>
    <n v="5"/>
    <n v="2"/>
    <s v="CTLP"/>
    <s v="R142"/>
    <s v="GRAN SANTIAGO"/>
    <x v="0"/>
    <m/>
    <n v="1"/>
    <m/>
    <m/>
    <m/>
  </r>
  <r>
    <s v="DIST"/>
    <s v="1501-R143"/>
    <s v="SANTA CORINA"/>
    <s v="Recintos y Servidumbres"/>
    <x v="32"/>
    <n v="0"/>
    <s v="D31"/>
    <s v="GS"/>
    <n v="5"/>
    <n v="2"/>
    <s v="CTLP"/>
    <s v="R143"/>
    <s v="GRAN SANTIAGO"/>
    <x v="0"/>
    <m/>
    <n v="1"/>
    <m/>
    <m/>
    <m/>
  </r>
  <r>
    <s v="DIST"/>
    <s v="1501-R144"/>
    <s v="VICTORIA PUDAHUEL"/>
    <s v="Recintos y Servidumbres"/>
    <x v="32"/>
    <n v="0"/>
    <s v="D32"/>
    <s v="GS"/>
    <n v="5"/>
    <n v="2"/>
    <s v="CTLP"/>
    <s v="R144"/>
    <s v="GRAN SANTIAGO"/>
    <x v="0"/>
    <m/>
    <n v="1"/>
    <m/>
    <m/>
    <m/>
  </r>
  <r>
    <s v="DIST"/>
    <s v="1501-R149"/>
    <s v="PENON BAJO 1"/>
    <s v="Recintos y Servidumbres"/>
    <x v="32"/>
    <n v="0"/>
    <s v="D33"/>
    <s v="GS"/>
    <n v="5"/>
    <n v="2"/>
    <s v="CTLP"/>
    <s v="R149"/>
    <s v="GRAN SANTIAGO"/>
    <x v="0"/>
    <m/>
    <n v="1"/>
    <m/>
    <m/>
    <m/>
  </r>
  <r>
    <s v="DIST"/>
    <s v="1501-R152"/>
    <s v="PERALILLO 1"/>
    <s v="Recintos y Servidumbres"/>
    <x v="32"/>
    <n v="0"/>
    <s v="D32"/>
    <s v="GS"/>
    <n v="5"/>
    <n v="2"/>
    <s v="CTLP"/>
    <s v="R152"/>
    <s v="GRAN SANTIAGO"/>
    <x v="0"/>
    <m/>
    <n v="1"/>
    <m/>
    <m/>
    <m/>
  </r>
  <r>
    <s v="DIST"/>
    <s v="1501-R154"/>
    <s v="TOCORNAL"/>
    <s v="Recintos y Servidumbres"/>
    <x v="32"/>
    <n v="0"/>
    <s v="D33"/>
    <s v="GS"/>
    <n v="5"/>
    <n v="2"/>
    <s v="CTLP"/>
    <s v="R154"/>
    <s v="GRAN SANTIAGO"/>
    <x v="0"/>
    <m/>
    <n v="1"/>
    <m/>
    <m/>
    <m/>
  </r>
  <r>
    <s v="DIST"/>
    <s v="1501-R155"/>
    <s v="LO GALLARDO"/>
    <s v="Recintos y Servidumbres"/>
    <x v="32"/>
    <n v="0"/>
    <s v="D32"/>
    <s v="GS"/>
    <n v="5"/>
    <n v="2"/>
    <s v="CTLP"/>
    <s v="R155"/>
    <s v="GRAN SANTIAGO"/>
    <x v="0"/>
    <m/>
    <n v="1"/>
    <m/>
    <m/>
    <m/>
  </r>
  <r>
    <s v="DIST"/>
    <s v="1501-R156"/>
    <s v="PENON ALTO 1"/>
    <s v="Recintos y Servidumbres"/>
    <x v="32"/>
    <n v="0"/>
    <s v="D33"/>
    <s v="GS"/>
    <n v="5"/>
    <n v="2"/>
    <s v="CTLP"/>
    <s v="R156"/>
    <s v="GRAN SANTIAGO"/>
    <x v="0"/>
    <m/>
    <n v="1"/>
    <m/>
    <m/>
    <m/>
  </r>
  <r>
    <s v="PROD"/>
    <s v="1501-R162-255"/>
    <s v="1144-QUILICURA1-1"/>
    <s v="Recintos y Servidumbres"/>
    <x v="32"/>
    <n v="0"/>
    <s v="P78"/>
    <s v="GS"/>
    <n v="5"/>
    <n v="1"/>
    <s v="CTLP"/>
    <s v="R162-255"/>
    <s v="GRAN SANTIAGO"/>
    <x v="0"/>
    <m/>
    <n v="1"/>
    <m/>
    <m/>
    <m/>
  </r>
  <r>
    <s v="PROD"/>
    <s v="1501-R163-255"/>
    <s v="1179-SAN MARTIN"/>
    <s v="Recintos y Servidumbres"/>
    <x v="32"/>
    <n v="0"/>
    <s v="P77"/>
    <s v="GS"/>
    <n v="5"/>
    <n v="1"/>
    <s v="CTLP"/>
    <s v="R163-255"/>
    <s v="GRAN SANTIAGO"/>
    <x v="0"/>
    <m/>
    <n v="1"/>
    <m/>
    <m/>
    <m/>
  </r>
  <r>
    <s v="PROD"/>
    <s v="1501-R166"/>
    <s v="1184-QUILICURA 2-1"/>
    <s v="Recintos y Servidumbres"/>
    <x v="32"/>
    <n v="0"/>
    <s v="P77"/>
    <s v="GS"/>
    <n v="5"/>
    <n v="1"/>
    <s v="CTLP"/>
    <s v="R166"/>
    <s v="GRAN SANTIAGO"/>
    <x v="0"/>
    <m/>
    <n v="1"/>
    <m/>
    <m/>
    <m/>
  </r>
  <r>
    <s v="PROD"/>
    <s v="1501-R167"/>
    <s v="SAN LUIS"/>
    <s v="Recintos y Servidumbres"/>
    <x v="32"/>
    <n v="0"/>
    <s v="P78"/>
    <s v="GS"/>
    <n v="5"/>
    <n v="1"/>
    <s v="CTLP"/>
    <s v="R167"/>
    <s v="GRAN SANTIAGO"/>
    <x v="0"/>
    <m/>
    <n v="1"/>
    <m/>
    <m/>
    <m/>
  </r>
  <r>
    <s v="PROD"/>
    <s v="1501-R176-226"/>
    <s v="1217-RENCA 1-1A"/>
    <s v="Recintos y Servidumbres"/>
    <x v="32"/>
    <n v="0"/>
    <s v="P77"/>
    <s v="GS"/>
    <n v="5"/>
    <n v="1"/>
    <s v="CTLP"/>
    <s v="R176-226"/>
    <s v="GRAN SANTIAGO"/>
    <x v="0"/>
    <m/>
    <n v="1"/>
    <m/>
    <m/>
    <m/>
  </r>
  <r>
    <s v="PROD"/>
    <s v="1501-R177-226"/>
    <s v="1019-RENCA2-1"/>
    <s v="Recintos y Servidumbres"/>
    <x v="32"/>
    <n v="0"/>
    <s v="P77"/>
    <s v="GS"/>
    <n v="5"/>
    <n v="1"/>
    <s v="CTLP"/>
    <s v="R177-226"/>
    <s v="GRAN SANTIAGO"/>
    <x v="0"/>
    <m/>
    <n v="1"/>
    <m/>
    <m/>
    <m/>
  </r>
  <r>
    <s v="PROD"/>
    <s v="1501-R178-226"/>
    <s v="1146-RENCA3"/>
    <s v="Recintos y Servidumbres"/>
    <x v="32"/>
    <n v="0"/>
    <s v="P77"/>
    <s v="GS"/>
    <n v="5"/>
    <n v="1"/>
    <s v="CTLP"/>
    <s v="R178-226"/>
    <s v="GRAN SANTIAGO"/>
    <x v="0"/>
    <m/>
    <n v="1"/>
    <m/>
    <m/>
    <m/>
  </r>
  <r>
    <s v="PROD"/>
    <s v="1501-R179-180"/>
    <s v="1178-RENCA 4"/>
    <s v="Recintos y Servidumbres"/>
    <x v="32"/>
    <n v="0"/>
    <s v="P77"/>
    <s v="GS"/>
    <n v="5"/>
    <n v="1"/>
    <s v="CTLP"/>
    <s v="R179-180"/>
    <s v="GRAN SANTIAGO"/>
    <x v="0"/>
    <m/>
    <n v="1"/>
    <m/>
    <m/>
    <m/>
  </r>
  <r>
    <s v="DIST"/>
    <s v="1501-R180"/>
    <s v="CERRO COLORADO 1"/>
    <s v="Recintos y Servidumbres"/>
    <x v="32"/>
    <n v="0"/>
    <s v="D32"/>
    <s v="GS"/>
    <n v="5"/>
    <n v="2"/>
    <s v="CTLP"/>
    <s v="R180"/>
    <s v="GRAN SANTIAGO"/>
    <x v="0"/>
    <m/>
    <n v="1"/>
    <m/>
    <m/>
    <m/>
  </r>
  <r>
    <s v="DIST"/>
    <s v="1501-R181"/>
    <s v="CERRO NEGRO 1"/>
    <s v="Recintos y Servidumbres"/>
    <x v="32"/>
    <n v="0"/>
    <s v="D32"/>
    <s v="GS"/>
    <n v="5"/>
    <n v="2"/>
    <s v="CTLP"/>
    <s v="R181"/>
    <s v="GRAN SANTIAGO"/>
    <x v="0"/>
    <m/>
    <n v="1"/>
    <m/>
    <m/>
    <m/>
  </r>
  <r>
    <s v="PROD"/>
    <s v="1501-R20"/>
    <s v="HUAMACHUCO"/>
    <s v="Recintos y Servidumbres"/>
    <x v="32"/>
    <n v="0"/>
    <s v="P78"/>
    <s v="GS"/>
    <n v="5"/>
    <n v="1"/>
    <s v="CTLP"/>
    <s v="R20"/>
    <s v="GRAN SANTIAGO"/>
    <x v="0"/>
    <m/>
    <n v="1"/>
    <m/>
    <m/>
    <m/>
  </r>
  <r>
    <s v="DIST"/>
    <s v="1501-R206"/>
    <s v="PINCOYA 1"/>
    <s v="Recintos y Servidumbres"/>
    <x v="32"/>
    <n v="0"/>
    <s v="D31"/>
    <s v="GS"/>
    <n v="5"/>
    <n v="2"/>
    <s v="CTLP"/>
    <s v="R206"/>
    <s v="GRAN SANTIAGO"/>
    <x v="0"/>
    <m/>
    <n v="1"/>
    <m/>
    <m/>
    <m/>
  </r>
  <r>
    <s v="DIST"/>
    <s v="1501-R206_1"/>
    <s v="SANTA VICTORIA"/>
    <s v="Recintos y Servidumbres"/>
    <x v="32"/>
    <n v="0"/>
    <s v="D31"/>
    <s v="GS"/>
    <n v="5"/>
    <n v="2"/>
    <s v="CTLP"/>
    <s v="R206_1"/>
    <s v="GRAN SANTIAGO"/>
    <x v="0"/>
    <m/>
    <n v="1"/>
    <m/>
    <m/>
    <m/>
  </r>
  <r>
    <s v="PROD"/>
    <s v="1501-R2-10AA"/>
    <s v="1182-RENCA 5"/>
    <s v="Recintos y Servidumbres"/>
    <x v="32"/>
    <n v="0"/>
    <s v="P77"/>
    <s v="GS"/>
    <n v="5"/>
    <n v="1"/>
    <s v="CTLP"/>
    <s v="R2-10AA"/>
    <s v="GRAN SANTIAGO"/>
    <x v="0"/>
    <m/>
    <n v="1"/>
    <m/>
    <m/>
    <m/>
  </r>
  <r>
    <s v="DIST"/>
    <s v="1501-R211"/>
    <s v="LA MONTANA"/>
    <s v="Recintos y Servidumbres"/>
    <x v="32"/>
    <n v="0"/>
    <s v="D32"/>
    <s v="GS"/>
    <n v="5"/>
    <n v="2"/>
    <s v="CTLP"/>
    <s v="R211"/>
    <s v="GRAN SANTIAGO"/>
    <x v="0"/>
    <m/>
    <n v="1"/>
    <m/>
    <m/>
    <m/>
  </r>
  <r>
    <s v="PROD"/>
    <s v="1501-R21-20"/>
    <s v="1107-HUAMACHUCO5"/>
    <s v="Recintos y Servidumbres"/>
    <x v="32"/>
    <n v="0"/>
    <s v="P77"/>
    <s v="GS"/>
    <n v="5"/>
    <n v="1"/>
    <s v="CTLP"/>
    <s v="R21-20"/>
    <s v="GRAN SANTIAGO"/>
    <x v="0"/>
    <m/>
    <n v="1"/>
    <m/>
    <m/>
    <m/>
  </r>
  <r>
    <s v="PROD"/>
    <s v="1501-R22-20"/>
    <s v="HUAMACHUCO 6A"/>
    <s v="Recintos y Servidumbres"/>
    <x v="32"/>
    <n v="0"/>
    <s v="P77"/>
    <s v="GS"/>
    <n v="5"/>
    <n v="1"/>
    <s v="CTLP"/>
    <s v="R22-20"/>
    <s v="GRAN SANTIAGO"/>
    <x v="0"/>
    <m/>
    <n v="1"/>
    <m/>
    <m/>
    <m/>
  </r>
  <r>
    <s v="PROD"/>
    <s v="1501-R23-20"/>
    <s v="1215-HUAMACHUCO-7A"/>
    <s v="Recintos y Servidumbres"/>
    <x v="32"/>
    <n v="0"/>
    <s v="P77"/>
    <s v="GS"/>
    <n v="5"/>
    <n v="1"/>
    <s v="CTLP"/>
    <s v="R23-20"/>
    <s v="GRAN SANTIAGO"/>
    <x v="0"/>
    <m/>
    <n v="1"/>
    <m/>
    <m/>
    <m/>
  </r>
  <r>
    <s v="DIST"/>
    <s v="1501-R252-1"/>
    <s v="HUECHURABA"/>
    <s v="Recintos y Servidumbres"/>
    <x v="32"/>
    <n v="0"/>
    <s v="D32"/>
    <s v="GS"/>
    <n v="5"/>
    <n v="2"/>
    <s v="CTLP"/>
    <s v="R252-1"/>
    <s v="GRAN SANTIAGO"/>
    <x v="0"/>
    <m/>
    <n v="1"/>
    <m/>
    <m/>
    <m/>
  </r>
  <r>
    <s v="DIST"/>
    <s v="1501-R256"/>
    <s v="TRINIDAD BAJO 1"/>
    <s v="Recintos y Servidumbres"/>
    <x v="32"/>
    <n v="0"/>
    <s v="D33"/>
    <s v="GS"/>
    <n v="5"/>
    <n v="2"/>
    <s v="CTLP"/>
    <s v="R256"/>
    <s v="GRAN SANTIAGO"/>
    <x v="0"/>
    <m/>
    <n v="1"/>
    <m/>
    <m/>
    <m/>
  </r>
  <r>
    <s v="DIST"/>
    <s v="1501-R257"/>
    <s v="SANTA SOFIA DE MACUL"/>
    <s v="Recintos y Servidumbres"/>
    <x v="32"/>
    <n v="0"/>
    <s v="D31"/>
    <s v="GS"/>
    <n v="5"/>
    <n v="2"/>
    <s v="CTLP"/>
    <s v="R257"/>
    <s v="GRAN SANTIAGO"/>
    <x v="0"/>
    <m/>
    <n v="1"/>
    <m/>
    <m/>
    <m/>
  </r>
  <r>
    <s v="DIST"/>
    <s v="1501-R257-2"/>
    <s v="Santa Sofia DE MACUL (2)"/>
    <s v="Recintos y Servidumbres"/>
    <x v="32"/>
    <n v="0"/>
    <s v="D31"/>
    <s v="GS"/>
    <n v="5"/>
    <n v="2"/>
    <s v="CTLP"/>
    <s v="R257-2"/>
    <s v="GRAN SANTIAGO"/>
    <x v="0"/>
    <m/>
    <n v="1"/>
    <m/>
    <m/>
    <m/>
  </r>
  <r>
    <s v="DIST"/>
    <s v="1501-R261"/>
    <s v="EL PERAL BAJO"/>
    <s v="Recintos y Servidumbres"/>
    <x v="32"/>
    <n v="0"/>
    <s v="D32"/>
    <s v="GS"/>
    <n v="5"/>
    <n v="2"/>
    <s v="CTLP"/>
    <s v="R261"/>
    <s v="GRAN SANTIAGO"/>
    <x v="0"/>
    <m/>
    <n v="1"/>
    <m/>
    <m/>
    <m/>
  </r>
  <r>
    <s v="PROD"/>
    <s v="1501-R265"/>
    <s v="QUILIN 2 (Estq. 3.000 m³)"/>
    <s v="Recintos y Servidumbres"/>
    <x v="32"/>
    <n v="0"/>
    <s v="P77"/>
    <s v="GS"/>
    <n v="5"/>
    <n v="1"/>
    <s v="CTLP"/>
    <s v="R265"/>
    <s v="GRAN SANTIAGO"/>
    <x v="0"/>
    <m/>
    <n v="1"/>
    <m/>
    <m/>
    <m/>
  </r>
  <r>
    <s v="PROD"/>
    <s v="1501-R269-252"/>
    <s v="1205-HUECHURABA8"/>
    <s v="Recintos y Servidumbres"/>
    <x v="32"/>
    <n v="0"/>
    <s v="P77"/>
    <s v="GS"/>
    <n v="5"/>
    <n v="1"/>
    <s v="CTLP"/>
    <s v="R269-252"/>
    <s v="GRAN SANTIAGO"/>
    <x v="0"/>
    <m/>
    <n v="1"/>
    <m/>
    <m/>
    <m/>
  </r>
  <r>
    <s v="PROD"/>
    <s v="1501-R271-252"/>
    <s v="1221-HUECHURABA6"/>
    <s v="Recintos y Servidumbres"/>
    <x v="32"/>
    <n v="0"/>
    <s v="P77"/>
    <s v="GS"/>
    <n v="5"/>
    <n v="1"/>
    <s v="CTLP"/>
    <s v="R271-252"/>
    <s v="GRAN SANTIAGO"/>
    <x v="0"/>
    <m/>
    <n v="1"/>
    <m/>
    <m/>
    <m/>
  </r>
  <r>
    <s v="PROD"/>
    <s v="1501-R275-180"/>
    <s v="1226-RENCA6"/>
    <s v="Recintos y Servidumbres"/>
    <x v="32"/>
    <n v="0"/>
    <s v="P77"/>
    <s v="GS"/>
    <n v="5"/>
    <n v="1"/>
    <s v="CTLP"/>
    <s v="R275-180"/>
    <s v="GRAN SANTIAGO"/>
    <x v="0"/>
    <m/>
    <n v="1"/>
    <m/>
    <m/>
    <m/>
  </r>
  <r>
    <s v="PROD"/>
    <s v="1501-R276-180"/>
    <s v="1223-RENCA7"/>
    <s v="Recintos y Servidumbres"/>
    <x v="32"/>
    <n v="0"/>
    <s v="P77"/>
    <s v="GS"/>
    <n v="5"/>
    <n v="1"/>
    <s v="CTLP"/>
    <s v="R276-180"/>
    <s v="GRAN SANTIAGO"/>
    <x v="0"/>
    <m/>
    <n v="1"/>
    <m/>
    <m/>
    <m/>
  </r>
  <r>
    <s v="PROD"/>
    <s v="1501-R277-180"/>
    <s v="1222-RENCA8"/>
    <s v="Recintos y Servidumbres"/>
    <x v="32"/>
    <n v="0"/>
    <s v="P77"/>
    <s v="GS"/>
    <n v="5"/>
    <n v="1"/>
    <s v="CTLP"/>
    <s v="R277-180"/>
    <s v="GRAN SANTIAGO"/>
    <x v="0"/>
    <m/>
    <n v="1"/>
    <m/>
    <m/>
    <m/>
  </r>
  <r>
    <s v="PROD"/>
    <s v="1501-R288"/>
    <s v="TALINAY"/>
    <s v="Recintos y Servidumbres"/>
    <x v="32"/>
    <n v="0"/>
    <s v="P77"/>
    <s v="GS"/>
    <n v="5"/>
    <n v="1"/>
    <s v="CTLP"/>
    <s v="R288"/>
    <s v="GRAN SANTIAGO"/>
    <x v="0"/>
    <m/>
    <n v="1"/>
    <m/>
    <m/>
    <m/>
  </r>
  <r>
    <s v="DIST"/>
    <s v="1501-R290"/>
    <s v="LA BALLENA"/>
    <s v="Recintos y Servidumbres"/>
    <x v="32"/>
    <n v="0"/>
    <s v="D32"/>
    <s v="GS"/>
    <n v="5"/>
    <n v="2"/>
    <s v="CTLP"/>
    <s v="R290"/>
    <s v="GRAN SANTIAGO"/>
    <x v="0"/>
    <m/>
    <n v="1"/>
    <m/>
    <m/>
    <m/>
  </r>
  <r>
    <s v="PROD"/>
    <s v="1501-R402-255"/>
    <s v="1175-SANTA LUISA"/>
    <s v="Recintos y Servidumbres"/>
    <x v="32"/>
    <n v="0"/>
    <s v="P77"/>
    <s v="GS"/>
    <n v="5"/>
    <n v="1"/>
    <s v="CTLP"/>
    <s v="R402-255"/>
    <s v="GRAN SANTIAGO"/>
    <x v="0"/>
    <m/>
    <n v="1"/>
    <m/>
    <m/>
    <m/>
  </r>
  <r>
    <s v="DIST"/>
    <s v="1501-R429-62"/>
    <s v="LO CANAS 1"/>
    <s v="Recintos y Servidumbres"/>
    <x v="32"/>
    <n v="0"/>
    <s v="D31"/>
    <s v="GS"/>
    <n v="5"/>
    <n v="2"/>
    <s v="CTLP"/>
    <s v="R429-62"/>
    <s v="GRAN SANTIAGO"/>
    <x v="0"/>
    <m/>
    <n v="1"/>
    <m/>
    <m/>
    <m/>
  </r>
  <r>
    <s v="DIST"/>
    <s v="1501-R441-72"/>
    <s v="LA REINA ALTA 1"/>
    <s v="Recintos y Servidumbres"/>
    <x v="32"/>
    <n v="0"/>
    <s v="D32"/>
    <s v="GS"/>
    <n v="5"/>
    <n v="2"/>
    <s v="CTLP"/>
    <s v="R441-72"/>
    <s v="GRAN SANTIAGO"/>
    <x v="0"/>
    <m/>
    <n v="1"/>
    <m/>
    <m/>
    <m/>
  </r>
  <r>
    <s v="DIST"/>
    <s v="1501-R45"/>
    <s v="PINCOYA 2"/>
    <s v="Recintos y Servidumbres"/>
    <x v="32"/>
    <n v="0"/>
    <s v="D31"/>
    <s v="GS"/>
    <n v="5"/>
    <n v="2"/>
    <s v="CTLP"/>
    <s v="R45"/>
    <s v="GRAN SANTIAGO"/>
    <x v="0"/>
    <m/>
    <n v="1"/>
    <m/>
    <m/>
    <m/>
  </r>
  <r>
    <s v="DIST"/>
    <s v="1501-R501"/>
    <s v="LARRAIN"/>
    <s v="Recintos y Servidumbres"/>
    <x v="32"/>
    <n v="0"/>
    <s v="D32"/>
    <s v="GS"/>
    <n v="5"/>
    <n v="2"/>
    <s v="CTLP"/>
    <s v="R501"/>
    <s v="GRAN SANTIAGO"/>
    <x v="0"/>
    <m/>
    <n v="1"/>
    <m/>
    <m/>
    <m/>
  </r>
  <r>
    <s v="DIST"/>
    <s v="1501-R51-252"/>
    <s v="FLORENCIA"/>
    <s v="Recintos y Servidumbres"/>
    <x v="32"/>
    <n v="0"/>
    <s v="D32"/>
    <s v="GS"/>
    <n v="5"/>
    <n v="2"/>
    <s v="CTLP"/>
    <s v="R51-252"/>
    <s v="GRAN SANTIAGO"/>
    <x v="0"/>
    <m/>
    <n v="1"/>
    <m/>
    <m/>
    <m/>
  </r>
  <r>
    <s v="PROD"/>
    <s v="1501-R547-115"/>
    <s v="1220-LO VALLEDOR4A"/>
    <s v="Recintos y Servidumbres"/>
    <x v="32"/>
    <n v="0"/>
    <s v="P77"/>
    <s v="GS"/>
    <n v="5"/>
    <n v="1"/>
    <s v="CTLP"/>
    <s v="R547-115"/>
    <s v="GRAN SANTIAGO"/>
    <x v="0"/>
    <m/>
    <n v="1"/>
    <m/>
    <m/>
    <m/>
  </r>
  <r>
    <s v="DIST"/>
    <s v="1501-R59"/>
    <s v="QUILIN 3"/>
    <s v="Recintos y Servidumbres"/>
    <x v="32"/>
    <n v="0"/>
    <s v="D31"/>
    <s v="GS"/>
    <n v="5"/>
    <n v="2"/>
    <s v="CTLP"/>
    <s v="R59"/>
    <s v="GRAN SANTIAGO"/>
    <x v="0"/>
    <m/>
    <n v="1"/>
    <m/>
    <m/>
    <m/>
  </r>
  <r>
    <s v="DIST"/>
    <s v="1501-R60"/>
    <s v="DEPARTAMENTAL BAJO 1"/>
    <s v="Recintos y Servidumbres"/>
    <x v="32"/>
    <n v="0"/>
    <s v="D33"/>
    <s v="GS"/>
    <n v="5"/>
    <n v="2"/>
    <s v="CTLP"/>
    <s v="R60"/>
    <s v="GRAN SANTIAGO"/>
    <x v="0"/>
    <m/>
    <n v="1"/>
    <m/>
    <m/>
    <m/>
  </r>
  <r>
    <s v="DIST"/>
    <s v="1501-R65"/>
    <s v="TRINIDAD ALTO 1"/>
    <s v="Recintos y Servidumbres"/>
    <x v="32"/>
    <n v="0"/>
    <s v="D33"/>
    <s v="GS"/>
    <n v="5"/>
    <n v="2"/>
    <s v="CTLP"/>
    <s v="R65"/>
    <s v="GRAN SANTIAGO"/>
    <x v="0"/>
    <m/>
    <n v="1"/>
    <m/>
    <m/>
    <m/>
  </r>
  <r>
    <s v="DIST"/>
    <s v="1501-R71"/>
    <s v="LA REINA 6"/>
    <s v="Recintos y Servidumbres"/>
    <x v="32"/>
    <n v="0"/>
    <s v="D32"/>
    <s v="GS"/>
    <n v="5"/>
    <n v="2"/>
    <s v="CTLP"/>
    <s v="R71"/>
    <s v="GRAN SANTIAGO"/>
    <x v="0"/>
    <m/>
    <n v="1"/>
    <m/>
    <m/>
    <m/>
  </r>
  <r>
    <s v="PROD"/>
    <s v="1501-R767"/>
    <s v="1208-HUECHURABA3"/>
    <s v="Recintos y Servidumbres"/>
    <x v="32"/>
    <n v="0"/>
    <s v="P78"/>
    <s v="GS"/>
    <n v="5"/>
    <n v="1"/>
    <s v="CTLP"/>
    <s v="R767"/>
    <s v="GRAN SANTIAGO"/>
    <x v="0"/>
    <m/>
    <n v="1"/>
    <m/>
    <m/>
    <m/>
  </r>
  <r>
    <s v="DIST"/>
    <s v="1501-R77"/>
    <s v="LO BRAVO"/>
    <s v="Recintos y Servidumbres"/>
    <x v="32"/>
    <n v="0"/>
    <s v="D32"/>
    <s v="GS"/>
    <n v="5"/>
    <n v="2"/>
    <s v="CTLP"/>
    <s v="R77"/>
    <s v="GRAN SANTIAGO"/>
    <x v="0"/>
    <m/>
    <n v="1"/>
    <m/>
    <m/>
    <m/>
  </r>
  <r>
    <s v="DIST"/>
    <s v="1501-R79"/>
    <s v="LA LAGUNA"/>
    <s v="Recintos y Servidumbres"/>
    <x v="32"/>
    <n v="0"/>
    <s v="D31"/>
    <s v="GS"/>
    <n v="5"/>
    <n v="2"/>
    <s v="CTLP"/>
    <s v="R79"/>
    <s v="GRAN SANTIAGO"/>
    <x v="0"/>
    <m/>
    <n v="1"/>
    <m/>
    <m/>
    <m/>
  </r>
  <r>
    <s v="PROD"/>
    <s v="BNUP_AA_005"/>
    <s v="PEAPC - 1207-CALERA TANGO2"/>
    <s v="Recintos y Servidumbres"/>
    <x v="32"/>
    <n v="0"/>
    <s v="P77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BNUP_AA_006"/>
    <s v="PEAPC - 1210-CALERA TANGO3"/>
    <s v="Recintos y Servidumbres"/>
    <x v="32"/>
    <n v="0"/>
    <s v="P77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BNUP_AA_007"/>
    <s v="PEAPC - 1211-CALERA TANGO4"/>
    <s v="Recintos y Servidumbres"/>
    <x v="32"/>
    <n v="0"/>
    <s v="P7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BNUP_AA_027"/>
    <s v="PEAPC - 1276-CAMPO LINDO 2"/>
    <s v="Recintos y Servidumbres"/>
    <x v="32"/>
    <n v="0"/>
    <s v="P77"/>
    <s v="LOC"/>
    <n v="2"/>
    <n v="1"/>
    <s v="CTLP"/>
    <s v="BNUP_AA_027"/>
    <s v="CURACAVI"/>
    <x v="0"/>
    <m/>
    <n v="1"/>
    <m/>
    <m/>
    <m/>
  </r>
  <r>
    <s v="PROD"/>
    <s v="1501-R1009"/>
    <s v="PEAPC - 1189-EL MONTE3"/>
    <s v="Recintos y Servidumbres"/>
    <x v="32"/>
    <n v="0"/>
    <s v="P77"/>
    <s v="LOC"/>
    <n v="4"/>
    <n v="1"/>
    <s v="CTLP"/>
    <s v="R1009"/>
    <s v="EL MONTE - EL PAICO"/>
    <x v="0"/>
    <m/>
    <n v="1"/>
    <m/>
    <m/>
    <m/>
  </r>
  <r>
    <s v="PROD"/>
    <s v="1501-R1033"/>
    <s v="SCL - DIVISADERO"/>
    <s v="Recintos y Servidumbres"/>
    <x v="32"/>
    <n v="0"/>
    <s v="P77"/>
    <s v="LOC"/>
    <n v="7"/>
    <n v="1"/>
    <s v="CTLP"/>
    <s v="R1033"/>
    <s v="MELIPILLA"/>
    <x v="0"/>
    <m/>
    <n v="1"/>
    <m/>
    <m/>
    <m/>
  </r>
  <r>
    <s v="PROD"/>
    <s v="1501-R1038"/>
    <s v="PEAPC - 1242-HUECHUN2"/>
    <s v="Recintos y Servidumbres"/>
    <x v="32"/>
    <n v="0"/>
    <s v="P77"/>
    <s v="LOC"/>
    <n v="7"/>
    <n v="1"/>
    <s v="CTLP"/>
    <s v="R1038"/>
    <s v="MELIPILLA"/>
    <x v="0"/>
    <m/>
    <n v="1"/>
    <m/>
    <m/>
    <m/>
  </r>
  <r>
    <s v="PROD"/>
    <s v="1501-R103-89"/>
    <s v="PEAPC - 1237-EL MAITEN3 - Reserva"/>
    <s v="Recintos y Servidumbres"/>
    <x v="32"/>
    <n v="0"/>
    <s v="P77"/>
    <s v="LOC"/>
    <n v="7"/>
    <n v="1"/>
    <s v="CTLP"/>
    <s v="R103-89"/>
    <s v="MELIPILLA"/>
    <x v="0"/>
    <m/>
    <n v="1"/>
    <m/>
    <m/>
    <m/>
  </r>
  <r>
    <s v="DIST"/>
    <s v="1501-R107"/>
    <s v="Est. PAINE 1"/>
    <s v="Recintos y Servidumbres"/>
    <x v="32"/>
    <n v="0"/>
    <s v="D32"/>
    <s v="LOC"/>
    <n v="1"/>
    <n v="2"/>
    <s v="CTLP"/>
    <s v="R107"/>
    <s v="BUIN - PAINE - LINDEROS - MAIPO - ALTO JAHUEL"/>
    <x v="0"/>
    <m/>
    <n v="1"/>
    <m/>
    <m/>
    <m/>
  </r>
  <r>
    <s v="DIST"/>
    <s v="1501-R108"/>
    <s v="Est. CALERA TANGO ALTO"/>
    <s v="Recintos y Servidumbres"/>
    <x v="32"/>
    <n v="0"/>
    <s v="D31"/>
    <s v="LOC"/>
    <n v="11"/>
    <n v="2"/>
    <s v="CTLP"/>
    <s v="R108"/>
    <s v="TALAGANTE - PADRE HURTADO - PEÑAFLOR - MALLOCO - CALERA DE TANGO"/>
    <x v="0"/>
    <m/>
    <n v="1"/>
    <m/>
    <m/>
    <m/>
  </r>
  <r>
    <s v="DIST"/>
    <s v="1501-R11-1"/>
    <s v="Est. MALLOCO 2"/>
    <s v="Recintos y Servidumbres"/>
    <x v="32"/>
    <n v="0"/>
    <s v="D31"/>
    <s v="LOC"/>
    <n v="11"/>
    <n v="2"/>
    <s v="CTLP"/>
    <s v="R11-1"/>
    <s v="TALAGANTE - PADRE HURTADO - PEÑAFLOR - MALLOCO - CALERA DE TANGO"/>
    <x v="0"/>
    <m/>
    <n v="1"/>
    <m/>
    <m/>
    <m/>
  </r>
  <r>
    <s v="PROD"/>
    <s v="1501-R1139"/>
    <s v="PEAPC - 1245-ESTACION2-1"/>
    <s v="Recintos y Servidumbres"/>
    <x v="32"/>
    <n v="0"/>
    <s v="P78"/>
    <s v="LOC"/>
    <n v="1"/>
    <n v="1"/>
    <s v="CTLP"/>
    <s v="R1139"/>
    <s v="BUIN - PAINE - LINDEROS - MAIPO - ALTO JAHUEL"/>
    <x v="0"/>
    <m/>
    <n v="1"/>
    <m/>
    <m/>
    <m/>
  </r>
  <r>
    <s v="PROD"/>
    <s v="1501-R1141"/>
    <s v="PEAPC - 1277-LOS TILOS-3 - Reserva"/>
    <s v="Recintos y Servidumbres"/>
    <x v="32"/>
    <n v="0"/>
    <s v="P77"/>
    <s v="LOC"/>
    <n v="1"/>
    <n v="1"/>
    <s v="CTLP"/>
    <s v="R1141"/>
    <s v="BUIN - PAINE - LINDEROS - MAIPO - ALTO JAHUEL"/>
    <x v="0"/>
    <m/>
    <n v="1"/>
    <m/>
    <m/>
    <m/>
  </r>
  <r>
    <s v="DIST"/>
    <s v="1501-R121"/>
    <s v="Est. PENAFLOR 1"/>
    <s v="Recintos y Servidumbres"/>
    <x v="32"/>
    <n v="0"/>
    <s v="D31"/>
    <s v="LOC"/>
    <n v="11"/>
    <n v="2"/>
    <s v="CTLP"/>
    <s v="R121"/>
    <s v="TALAGANTE - PADRE HURTADO - PEÑAFLOR - MALLOCO - CALERA DE TANGO"/>
    <x v="0"/>
    <m/>
    <n v="1"/>
    <m/>
    <m/>
    <m/>
  </r>
  <r>
    <s v="DIST"/>
    <s v="1501-R122"/>
    <s v="Est. TALAGANTE 2"/>
    <s v="Recintos y Servidumbres"/>
    <x v="32"/>
    <n v="0"/>
    <s v="D31"/>
    <s v="LOC"/>
    <n v="11"/>
    <n v="2"/>
    <s v="CTLP"/>
    <s v="R122"/>
    <s v="TALAGANTE - PADRE HURTADO - PEÑAFLOR - MALLOCO - CALERA DE TANGO"/>
    <x v="0"/>
    <m/>
    <n v="1"/>
    <m/>
    <m/>
    <m/>
  </r>
  <r>
    <s v="DIST"/>
    <s v="1501-R124"/>
    <s v="Est. MALLOCO SUR"/>
    <s v="Recintos y Servidumbres"/>
    <x v="32"/>
    <n v="0"/>
    <s v="D32"/>
    <s v="LOC"/>
    <n v="11"/>
    <n v="2"/>
    <s v="CTLP"/>
    <s v="R124"/>
    <s v="TALAGANTE - PADRE HURTADO - PEÑAFLOR - MALLOCO - CALERA DE TANGO"/>
    <x v="0"/>
    <m/>
    <n v="1"/>
    <m/>
    <m/>
    <m/>
  </r>
  <r>
    <s v="DIST"/>
    <s v="1501-R183"/>
    <s v="Est. SAN GABRIEL"/>
    <s v="Recintos y Servidumbres"/>
    <x v="32"/>
    <n v="0"/>
    <s v="D31"/>
    <s v="LOC"/>
    <n v="9"/>
    <n v="2"/>
    <s v="CTLP"/>
    <s v="R183"/>
    <s v="SAN GABRIEL"/>
    <x v="0"/>
    <m/>
    <n v="1"/>
    <m/>
    <m/>
    <m/>
  </r>
  <r>
    <s v="PROD"/>
    <s v="1501-R187-189"/>
    <s v="PEAPC - 1294-San Jose de Maipo -4"/>
    <s v="Recintos y Servidumbres"/>
    <x v="32"/>
    <n v="0"/>
    <s v="P78"/>
    <s v="LOC"/>
    <n v="10"/>
    <n v="1"/>
    <s v="CTLP"/>
    <s v="R187-189"/>
    <s v="SAN JOSE DE MAIPO - GUAYACAN - EL CAMPITO"/>
    <x v="0"/>
    <m/>
    <n v="1"/>
    <m/>
    <m/>
    <m/>
  </r>
  <r>
    <s v="DIST"/>
    <s v="1501-R188-40"/>
    <s v="Est. EL MONTE 2"/>
    <s v="Recintos y Servidumbres"/>
    <x v="32"/>
    <n v="0"/>
    <s v="D31"/>
    <s v="LOC"/>
    <n v="4"/>
    <n v="2"/>
    <s v="CTLP"/>
    <s v="R188-40"/>
    <s v="EL MONTE - EL PAICO"/>
    <x v="0"/>
    <m/>
    <n v="1"/>
    <m/>
    <m/>
    <m/>
  </r>
  <r>
    <s v="DIST"/>
    <s v="1501-R189"/>
    <s v="Est. SAN JOSE DE MAIPO BAJO"/>
    <s v="Recintos y Servidumbres"/>
    <x v="32"/>
    <n v="0"/>
    <s v="D31"/>
    <s v="LOC"/>
    <n v="10"/>
    <n v="2"/>
    <s v="CTLP"/>
    <s v="R189"/>
    <s v="SAN JOSE DE MAIPO - GUAYACAN - EL CAMPITO"/>
    <x v="0"/>
    <m/>
    <n v="1"/>
    <m/>
    <m/>
    <m/>
  </r>
  <r>
    <s v="DIST"/>
    <s v="1501-R190"/>
    <s v="Est. SAN JOSE DE MAIPO ALTO"/>
    <s v="Recintos y Servidumbres"/>
    <x v="32"/>
    <n v="0"/>
    <s v="D31"/>
    <s v="LOC"/>
    <n v="10"/>
    <n v="2"/>
    <s v="CTLP"/>
    <s v="R190"/>
    <s v="SAN JOSE DE MAIPO - GUAYACAN - EL CAMPITO"/>
    <x v="0"/>
    <m/>
    <n v="1"/>
    <m/>
    <m/>
    <m/>
  </r>
  <r>
    <s v="DIST"/>
    <s v="1501-R195"/>
    <s v="Est. SANTA ANA 2"/>
    <s v="Recintos y Servidumbres"/>
    <x v="32"/>
    <n v="0"/>
    <s v="D31"/>
    <s v="LOC"/>
    <n v="11"/>
    <n v="2"/>
    <s v="CTLP"/>
    <s v="R195"/>
    <s v="TALAGANTE - PADRE HURTADO - PEÑAFLOR - MALLOCO - CALERA DE TANGO"/>
    <x v="0"/>
    <m/>
    <n v="1"/>
    <m/>
    <m/>
    <m/>
  </r>
  <r>
    <s v="DIST"/>
    <s v="1501-R197"/>
    <s v="Est. GRANDON 2"/>
    <s v="Recintos y Servidumbres"/>
    <x v="32"/>
    <n v="0"/>
    <s v="D31"/>
    <s v="LOC"/>
    <n v="12"/>
    <n v="2"/>
    <s v="CTLP"/>
    <s v="R197"/>
    <s v="TIL TIL"/>
    <x v="0"/>
    <m/>
    <n v="1"/>
    <m/>
    <m/>
    <m/>
  </r>
  <r>
    <s v="PROD"/>
    <s v="1501-R198"/>
    <s v="PEAPC - 1129-POLPAICO-1"/>
    <s v="Recintos y Servidumbres"/>
    <x v="32"/>
    <n v="0"/>
    <s v="P78"/>
    <s v="LOC"/>
    <n v="12"/>
    <n v="1"/>
    <s v="CTLP"/>
    <s v="R198"/>
    <s v="TIL TIL"/>
    <x v="0"/>
    <m/>
    <n v="1"/>
    <m/>
    <m/>
    <m/>
  </r>
  <r>
    <s v="DIST"/>
    <s v="1501-R201"/>
    <s v="Est. SANTA ROSA DE CHENA"/>
    <s v="Recintos y Servidumbres"/>
    <x v="32"/>
    <n v="0"/>
    <s v="D32"/>
    <s v="LOC"/>
    <n v="11"/>
    <n v="2"/>
    <s v="CTLP"/>
    <s v="R201"/>
    <s v="TALAGANTE - PADRE HURTADO - PEÑAFLOR - MALLOCO - CALERA DE TANGO"/>
    <x v="0"/>
    <m/>
    <n v="1"/>
    <m/>
    <m/>
    <m/>
  </r>
  <r>
    <s v="DIST"/>
    <s v="1501-R202"/>
    <s v="Est. EL TREBOL"/>
    <s v="Recintos y Servidumbres"/>
    <x v="32"/>
    <n v="0"/>
    <s v="D32"/>
    <s v="LOC"/>
    <n v="11"/>
    <n v="2"/>
    <s v="CTLP"/>
    <s v="R202"/>
    <s v="TALAGANTE - PADRE HURTADO - PEÑAFLOR - MALLOCO - CALERA DE TANGO"/>
    <x v="0"/>
    <m/>
    <n v="1"/>
    <m/>
    <m/>
    <m/>
  </r>
  <r>
    <s v="DIST"/>
    <s v="1501-R217-94"/>
    <s v="Est. HUILCO 1"/>
    <s v="Recintos y Servidumbres"/>
    <x v="32"/>
    <n v="0"/>
    <s v="D31"/>
    <s v="LOC"/>
    <n v="7"/>
    <n v="2"/>
    <s v="CTLP"/>
    <s v="R217-94"/>
    <s v="MELIPILLA"/>
    <x v="0"/>
    <m/>
    <n v="1"/>
    <m/>
    <m/>
    <m/>
  </r>
  <r>
    <s v="DIST"/>
    <s v="1501-R217-95"/>
    <s v="Est. HUILCO ALTO"/>
    <s v="Recintos y Servidumbres"/>
    <x v="32"/>
    <n v="0"/>
    <s v="D31"/>
    <s v="LOC"/>
    <n v="7"/>
    <n v="2"/>
    <s v="CTLP"/>
    <s v="R217-95"/>
    <s v="MELIPILLA"/>
    <x v="0"/>
    <m/>
    <n v="1"/>
    <m/>
    <m/>
    <m/>
  </r>
  <r>
    <s v="PROD"/>
    <s v="1501-R218-1"/>
    <s v="SCL - Huilco"/>
    <s v="Recintos y Servidumbres"/>
    <x v="32"/>
    <n v="0"/>
    <s v="P77"/>
    <s v="LOC"/>
    <n v="7"/>
    <n v="1"/>
    <s v="CTLP"/>
    <s v="R218"/>
    <s v="MELIPILLA"/>
    <x v="0"/>
    <m/>
    <n v="1"/>
    <m/>
    <m/>
    <m/>
  </r>
  <r>
    <s v="DIST"/>
    <s v="1501-R262-1"/>
    <s v="Est. CAMPO LINDO 1"/>
    <s v="Recintos y Servidumbres"/>
    <x v="32"/>
    <n v="0"/>
    <s v="D31"/>
    <s v="LOC"/>
    <n v="2"/>
    <n v="2"/>
    <s v="CTLP"/>
    <s v="R262-1"/>
    <s v="CURACAVI"/>
    <x v="0"/>
    <m/>
    <n v="1"/>
    <m/>
    <m/>
    <m/>
  </r>
  <r>
    <s v="PROD"/>
    <s v="1501-R293-108"/>
    <s v="PEAPC - 1206-CALERA TANGO1 - Reserva"/>
    <s v="Recintos y Servidumbres"/>
    <x v="32"/>
    <n v="0"/>
    <s v="P77"/>
    <s v="LOC"/>
    <n v="11"/>
    <n v="1"/>
    <s v="CTLP"/>
    <s v="R293-108"/>
    <s v="TALAGANTE - PADRE HURTADO - PEÑAFLOR - MALLOCO - CALERA DE TANGO"/>
    <x v="0"/>
    <m/>
    <n v="1"/>
    <m/>
    <m/>
    <m/>
  </r>
  <r>
    <s v="PROD"/>
    <s v="1501-R297-262"/>
    <s v="PEAPC - 1183-LO AGUILA"/>
    <s v="Recintos y Servidumbres"/>
    <x v="32"/>
    <n v="0"/>
    <s v="P78"/>
    <s v="LOC"/>
    <n v="2"/>
    <n v="1"/>
    <s v="CTLP"/>
    <s v="R297-262"/>
    <s v="CURACAVI"/>
    <x v="0"/>
    <m/>
    <n v="1"/>
    <m/>
    <m/>
    <m/>
  </r>
  <r>
    <s v="DIST"/>
    <s v="1501-R33"/>
    <s v="Est. CURACAVI 1"/>
    <s v="Recintos y Servidumbres"/>
    <x v="32"/>
    <n v="0"/>
    <s v="D31"/>
    <s v="LOC"/>
    <n v="2"/>
    <n v="2"/>
    <s v="CTLP"/>
    <s v="R33"/>
    <s v="CURACAVI"/>
    <x v="0"/>
    <m/>
    <n v="1"/>
    <m/>
    <m/>
    <m/>
  </r>
  <r>
    <s v="PROD"/>
    <s v="1501-R37"/>
    <s v="PEAPC - 1230-LA CANOA"/>
    <s v="Recintos y Servidumbres"/>
    <x v="32"/>
    <n v="0"/>
    <s v="P77"/>
    <s v="LOC"/>
    <n v="2"/>
    <n v="1"/>
    <s v="CTLP"/>
    <s v="R37"/>
    <s v="CURACAVI"/>
    <x v="0"/>
    <m/>
    <n v="1"/>
    <m/>
    <m/>
    <m/>
  </r>
  <r>
    <s v="DIST"/>
    <s v="1501-R4"/>
    <s v="Est. BUIN ESTACION 1"/>
    <s v="Recintos y Servidumbres"/>
    <x v="32"/>
    <n v="0"/>
    <s v="D31"/>
    <s v="LOC"/>
    <n v="1"/>
    <n v="2"/>
    <s v="CTLP"/>
    <s v="R4"/>
    <s v="BUIN - PAINE - LINDEROS - MAIPO - ALTO JAHUEL"/>
    <x v="0"/>
    <m/>
    <n v="1"/>
    <m/>
    <m/>
    <m/>
  </r>
  <r>
    <s v="PROD"/>
    <s v="1501-R482"/>
    <s v="PEAPC - 1191-PENAFLOR4"/>
    <s v="Recintos y Servidumbres"/>
    <x v="32"/>
    <n v="0"/>
    <s v="P77"/>
    <s v="LOC"/>
    <n v="11"/>
    <n v="1"/>
    <s v="CTLP"/>
    <s v="R482"/>
    <s v="TALAGANTE - PADRE HURTADO - PEÑAFLOR - MALLOCO - CALERA DE TANGO"/>
    <x v="0"/>
    <m/>
    <n v="1"/>
    <m/>
    <m/>
    <m/>
  </r>
  <r>
    <s v="DIST"/>
    <s v="1501-R520"/>
    <s v="Est. POMAIRE 1"/>
    <s v="Recintos y Servidumbres"/>
    <x v="32"/>
    <n v="0"/>
    <s v="D31"/>
    <s v="LOC"/>
    <n v="8"/>
    <n v="2"/>
    <s v="CTLP"/>
    <s v="R520"/>
    <s v="POMAIRE"/>
    <x v="0"/>
    <m/>
    <n v="1"/>
    <m/>
    <m/>
    <m/>
  </r>
  <r>
    <s v="DIST"/>
    <s v="1501-R56"/>
    <s v="Est. ISLA DE MAIPO 1"/>
    <s v="Recintos y Servidumbres"/>
    <x v="32"/>
    <n v="0"/>
    <s v="D31"/>
    <s v="LOC"/>
    <n v="6"/>
    <n v="2"/>
    <s v="CTLP"/>
    <s v="R56"/>
    <s v="ISLA DE MAIPO"/>
    <x v="0"/>
    <m/>
    <n v="1"/>
    <m/>
    <m/>
    <m/>
  </r>
  <r>
    <s v="DIST"/>
    <s v="1501-R6"/>
    <s v="Est. GUINDOS"/>
    <s v="Recintos y Servidumbres"/>
    <x v="32"/>
    <n v="0"/>
    <s v="D31"/>
    <s v="LOC"/>
    <n v="1"/>
    <n v="2"/>
    <s v="CTLP"/>
    <s v="R6"/>
    <s v="BUIN - PAINE - LINDEROS - MAIPO - ALTO JAHUEL"/>
    <x v="0"/>
    <m/>
    <n v="1"/>
    <m/>
    <m/>
    <m/>
  </r>
  <r>
    <s v="DIST"/>
    <s v="1501-R7"/>
    <s v="Est. PONTIGO 2"/>
    <s v="Recintos y Servidumbres"/>
    <x v="32"/>
    <n v="0"/>
    <s v="D31"/>
    <s v="LOC"/>
    <n v="1"/>
    <n v="2"/>
    <s v="CTLP"/>
    <s v="R7"/>
    <s v="BUIN - PAINE - LINDEROS - MAIPO - ALTO JAHUEL"/>
    <x v="0"/>
    <m/>
    <n v="1"/>
    <m/>
    <m/>
    <m/>
  </r>
  <r>
    <s v="DIST"/>
    <s v="1501-R8"/>
    <s v="Est. Valdivia de Paine"/>
    <s v="Recintos y Servidumbres"/>
    <x v="32"/>
    <n v="0"/>
    <s v="D31"/>
    <s v="LOC"/>
    <n v="13"/>
    <n v="2"/>
    <s v="CTLP"/>
    <s v="R8"/>
    <s v="VALDIVIA DE PAINE"/>
    <x v="0"/>
    <m/>
    <n v="1"/>
    <m/>
    <m/>
    <m/>
  </r>
  <r>
    <s v="DIST"/>
    <s v="1501-R89-1"/>
    <s v="Est. DIVISADERO 1"/>
    <s v="Recintos y Servidumbres"/>
    <x v="32"/>
    <n v="0"/>
    <s v="D31"/>
    <s v="LOC"/>
    <n v="7"/>
    <n v="2"/>
    <s v="CTLP"/>
    <s v="R89-1"/>
    <s v="MELIPILLA"/>
    <x v="0"/>
    <m/>
    <n v="1"/>
    <m/>
    <m/>
    <m/>
  </r>
  <r>
    <s v="DIST"/>
    <s v="1501-R9"/>
    <s v="Est. LOS TILOS"/>
    <s v="Recintos y Servidumbres"/>
    <x v="32"/>
    <n v="0"/>
    <s v="D31"/>
    <s v="LOC"/>
    <n v="1"/>
    <n v="2"/>
    <s v="CTLP"/>
    <s v="R9"/>
    <s v="BUIN - PAINE - LINDEROS - MAIPO - ALTO JAHUEL"/>
    <x v="0"/>
    <m/>
    <n v="1"/>
    <m/>
    <m/>
    <m/>
  </r>
  <r>
    <s v="REC"/>
    <s v="1501-R488"/>
    <s v="Ciudad Empresarial"/>
    <s v="Recintos y Servidumbres"/>
    <x v="32"/>
    <n v="0"/>
    <s v="R20"/>
    <s v="GS"/>
    <n v="5"/>
    <n v="3"/>
    <s v="CTLP"/>
    <s v="R488"/>
    <s v="GRAN SANTIAGO"/>
    <x v="0"/>
    <m/>
    <n v="1"/>
    <m/>
    <m/>
    <m/>
  </r>
  <r>
    <s v="REC"/>
    <s v="1501-R476-1"/>
    <s v="PEAS Areneros"/>
    <s v="Recintos y Servidumbres"/>
    <x v="32"/>
    <n v="0"/>
    <s v="R19"/>
    <s v="GS"/>
    <n v="5"/>
    <n v="3"/>
    <s v="CTLP"/>
    <s v="R476-1"/>
    <s v="GRAN SANTIAGO"/>
    <x v="0"/>
    <m/>
    <n v="1"/>
    <m/>
    <m/>
    <m/>
  </r>
  <r>
    <s v="REC"/>
    <s v="1501-R448"/>
    <s v="PEAS Libertad"/>
    <s v="Recintos y Servidumbres"/>
    <x v="32"/>
    <n v="0"/>
    <s v="R19"/>
    <s v="LOC"/>
    <n v="11"/>
    <n v="3"/>
    <s v="CTLP"/>
    <s v="R448"/>
    <s v="TALAGANTE - PADRE HURTADO - PEÑAFLOR - MALLOCO - CALERA DE TANGO"/>
    <x v="0"/>
    <m/>
    <n v="1"/>
    <m/>
    <m/>
    <m/>
  </r>
  <r>
    <s v="REC"/>
    <s v="1501-R449"/>
    <s v="Pta Elev A.S. Cerro La Virgen"/>
    <s v="Recintos y Servidumbres"/>
    <x v="32"/>
    <n v="0"/>
    <s v="R19"/>
    <s v="LOC"/>
    <n v="11"/>
    <n v="3"/>
    <s v="CTLP"/>
    <s v="R449"/>
    <s v="TALAGANTE - PADRE HURTADO - PEÑAFLOR - MALLOCO - CALERA DE TANGO"/>
    <x v="0"/>
    <m/>
    <n v="1"/>
    <m/>
    <m/>
    <m/>
  </r>
  <r>
    <s v="REC"/>
    <s v="1501-R2_2015_AA"/>
    <s v="PEAS CHACRA SAN PEDRO "/>
    <s v="Recintos y Servidumbres"/>
    <x v="32"/>
    <n v="0"/>
    <s v="R19"/>
    <s v="LOC"/>
    <n v="7"/>
    <n v="3"/>
    <s v="CTLP"/>
    <s v="R2_2015_AA"/>
    <s v="MELIPILLA"/>
    <x v="0"/>
    <m/>
    <n v="1"/>
    <m/>
    <m/>
    <m/>
  </r>
  <r>
    <s v="REC"/>
    <s v="1501-R218-2"/>
    <s v="Pta.A.S.Huilco"/>
    <s v="Recintos y Servidumbres"/>
    <x v="32"/>
    <n v="0"/>
    <s v="R19"/>
    <s v="LOC"/>
    <n v="7"/>
    <n v="3"/>
    <s v="CTLP"/>
    <s v="R218"/>
    <s v="MELIPILLA"/>
    <x v="0"/>
    <m/>
    <n v="1"/>
    <m/>
    <m/>
    <m/>
  </r>
  <r>
    <s v="REC"/>
    <s v="1501-R88"/>
    <s v="PEAS de PTAS Cexas"/>
    <s v="Recintos y Servidumbres"/>
    <x v="32"/>
    <n v="0"/>
    <s v="R20"/>
    <s v="LOC"/>
    <n v="7"/>
    <n v="3"/>
    <s v="CTLP"/>
    <s v="R88"/>
    <s v="MELIPILLA"/>
    <x v="0"/>
    <m/>
    <n v="1"/>
    <m/>
    <m/>
    <m/>
  </r>
  <r>
    <s v="REC"/>
    <s v="1501-BNUP_AA_003"/>
    <s v="Callejón Llopeo "/>
    <s v="Recintos y Servidumbres"/>
    <x v="32"/>
    <n v="0"/>
    <s v="R19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1501-R768"/>
    <s v="PEAS Mapocho"/>
    <s v="Recintos y Servidumbres"/>
    <x v="32"/>
    <n v="0"/>
    <s v="R19"/>
    <s v="LOC"/>
    <n v="11"/>
    <n v="3"/>
    <s v="CTLP"/>
    <s v="R768"/>
    <s v="TALAGANTE - PADRE HURTADO - PEÑAFLOR - MALLOCO - CALERA DE TANGO"/>
    <x v="0"/>
    <m/>
    <n v="1"/>
    <m/>
    <m/>
    <m/>
  </r>
  <r>
    <s v="REC"/>
    <s v="1501-R495"/>
    <s v="Pta.Elev.As.Challaco"/>
    <s v="Recintos y Servidumbres"/>
    <x v="32"/>
    <n v="0"/>
    <s v="R19"/>
    <s v="LOC"/>
    <n v="2"/>
    <n v="3"/>
    <s v="CTLP"/>
    <s v="R495"/>
    <s v="CURACAVI"/>
    <x v="0"/>
    <m/>
    <n v="1"/>
    <m/>
    <m/>
    <m/>
  </r>
  <r>
    <s v="REC"/>
    <s v="1501-R4-11AA"/>
    <s v="PEAS-Las-Viñas-de-Buin"/>
    <s v="Recintos y Servidumbres"/>
    <x v="32"/>
    <n v="0"/>
    <s v="R19"/>
    <s v="LOC"/>
    <n v="1"/>
    <n v="3"/>
    <s v="CTLP"/>
    <s v="R4-11AA"/>
    <s v="BUIN - PAINE - LINDEROS - MAIPO - ALTO JAHUEL"/>
    <x v="0"/>
    <m/>
    <n v="1"/>
    <m/>
    <m/>
    <m/>
  </r>
  <r>
    <s v="REC"/>
    <s v="1501-R170"/>
    <s v="Pta.A.S.C.Colorado"/>
    <s v="Recintos y Servidumbres"/>
    <x v="32"/>
    <n v="0"/>
    <s v="R20"/>
    <s v="GS"/>
    <n v="5"/>
    <n v="3"/>
    <s v="CTLP"/>
    <s v="R170"/>
    <s v="GRAN SANTIAGO"/>
    <x v="0"/>
    <m/>
    <n v="1"/>
    <m/>
    <m/>
    <m/>
  </r>
  <r>
    <s v="REC"/>
    <s v="1501-R225"/>
    <s v="PLANTA A.S. LO CRUZAT"/>
    <s v="Recintos y Servidumbres"/>
    <x v="32"/>
    <n v="0"/>
    <s v="R20"/>
    <s v="GS"/>
    <n v="5"/>
    <n v="3"/>
    <s v="CTLP"/>
    <s v="R225"/>
    <s v="GRAN SANTIAGO"/>
    <x v="0"/>
    <m/>
    <n v="1"/>
    <m/>
    <m/>
    <m/>
  </r>
  <r>
    <s v="REC"/>
    <s v="1501-R145"/>
    <s v="Pta.A.S.Lo Boza"/>
    <s v="Recintos y Servidumbres"/>
    <x v="32"/>
    <n v="0"/>
    <s v="R20"/>
    <s v="GS"/>
    <n v="5"/>
    <n v="3"/>
    <s v="CTLP"/>
    <s v="R145"/>
    <s v="GRAN SANTIAGO"/>
    <x v="0"/>
    <m/>
    <n v="1"/>
    <m/>
    <m/>
    <m/>
  </r>
  <r>
    <s v="REC"/>
    <s v="1501-R169"/>
    <s v="Pta.A.S.Lo Ovalle Iv"/>
    <s v="Recintos y Servidumbres"/>
    <x v="32"/>
    <n v="0"/>
    <s v="R20"/>
    <s v="GS"/>
    <n v="5"/>
    <n v="3"/>
    <s v="CTLP"/>
    <s v="R169"/>
    <s v="GRAN SANTIAGO"/>
    <x v="0"/>
    <m/>
    <n v="1"/>
    <m/>
    <m/>
    <m/>
  </r>
  <r>
    <s v="REC"/>
    <s v="1501-R445"/>
    <s v="Pta Elev A.S. San I. Loyola"/>
    <s v="Recintos y Servidumbres"/>
    <x v="32"/>
    <n v="0"/>
    <s v="R19"/>
    <s v="GS"/>
    <n v="5"/>
    <n v="3"/>
    <s v="CTLP"/>
    <s v="R445"/>
    <s v="GRAN SANTIAGO"/>
    <x v="0"/>
    <m/>
    <n v="1"/>
    <m/>
    <m/>
    <m/>
  </r>
  <r>
    <s v="REC"/>
    <s v="1501-R446"/>
    <s v="Pta. Elev. A.S. O'higgins"/>
    <s v="Recintos y Servidumbres"/>
    <x v="32"/>
    <n v="0"/>
    <s v="R19"/>
    <s v="GS"/>
    <n v="5"/>
    <n v="3"/>
    <s v="CTLP"/>
    <s v="R446"/>
    <s v="GRAN SANTIAGO"/>
    <x v="0"/>
    <m/>
    <n v="1"/>
    <m/>
    <m/>
    <m/>
  </r>
  <r>
    <s v="REC"/>
    <s v="1501-R182"/>
    <s v="Pta.A.S.Nos"/>
    <s v="Recintos y Servidumbres"/>
    <x v="32"/>
    <n v="0"/>
    <s v="R20"/>
    <s v="GS"/>
    <n v="5"/>
    <n v="3"/>
    <s v="CTLP"/>
    <s v="R182"/>
    <s v="GRAN SANTIAGO"/>
    <x v="0"/>
    <m/>
    <n v="1"/>
    <m/>
    <m/>
    <m/>
  </r>
  <r>
    <s v="REC"/>
    <s v="1501-R165"/>
    <s v="Pta.A.S.Aeropuerto"/>
    <s v="Recintos y Servidumbres"/>
    <x v="32"/>
    <n v="0"/>
    <s v="R19"/>
    <s v="GS"/>
    <n v="5"/>
    <n v="3"/>
    <s v="CTLP"/>
    <s v="R165"/>
    <s v="GRAN SANTIAGO"/>
    <x v="0"/>
    <m/>
    <n v="1"/>
    <m/>
    <m/>
    <m/>
  </r>
  <r>
    <s v="REC"/>
    <s v="1501-BNUP_32"/>
    <s v="PEAS San Ramon de Pirque"/>
    <s v="Recintos y Servidumbres"/>
    <x v="32"/>
    <n v="0"/>
    <s v="R19"/>
    <s v="GS"/>
    <n v="5"/>
    <n v="3"/>
    <s v="CTLP"/>
    <s v="BNUP_32"/>
    <s v="GRAN SANTIAGO"/>
    <x v="0"/>
    <m/>
    <n v="1"/>
    <m/>
    <m/>
    <m/>
  </r>
  <r>
    <s v="PROD"/>
    <s v="BNUP_AA_008"/>
    <s v="1252-P.ALEGRE4"/>
    <s v="Recintos y Servidumbres"/>
    <x v="32"/>
    <n v="0"/>
    <s v="P77"/>
    <s v="GS"/>
    <n v="5"/>
    <n v="1"/>
    <s v="CTLP"/>
    <s v="BNUP_AA_008"/>
    <s v="GRAN SANTIAGO"/>
    <x v="0"/>
    <m/>
    <n v="1"/>
    <m/>
    <m/>
    <m/>
  </r>
  <r>
    <s v="PROD"/>
    <s v="BNUP_AA_009"/>
    <s v="1232-P.ALEGRE5"/>
    <s v="Recintos y Servidumbres"/>
    <x v="32"/>
    <n v="0"/>
    <s v="P77"/>
    <s v="GS"/>
    <n v="5"/>
    <n v="1"/>
    <s v="CTLP"/>
    <s v="BNUP_AA_009"/>
    <s v="GRAN SANTIAGO"/>
    <x v="0"/>
    <m/>
    <n v="1"/>
    <m/>
    <m/>
    <m/>
  </r>
  <r>
    <s v="PROD"/>
    <s v="BNUP_AA_010"/>
    <s v="1238-P.ALEGRE6"/>
    <s v="Recintos y Servidumbres"/>
    <x v="32"/>
    <n v="0"/>
    <s v="P77"/>
    <s v="GS"/>
    <n v="5"/>
    <n v="1"/>
    <s v="CTLP"/>
    <s v="BNUP_AA_010"/>
    <s v="GRAN SANTIAGO"/>
    <x v="0"/>
    <m/>
    <n v="1"/>
    <m/>
    <m/>
    <m/>
  </r>
  <r>
    <s v="PROD"/>
    <s v="BNUP_AA_024"/>
    <s v="1263-LA PINTANA 7"/>
    <s v="Recintos y Servidumbres"/>
    <x v="32"/>
    <n v="0"/>
    <s v="P77"/>
    <s v="GS"/>
    <n v="5"/>
    <n v="1"/>
    <s v="CTLP"/>
    <s v="BNUP_AA_024"/>
    <s v="GRAN SANTIAGO"/>
    <x v="0"/>
    <m/>
    <n v="1"/>
    <m/>
    <m/>
    <m/>
  </r>
  <r>
    <s v="DIST"/>
    <s v="1501-R128"/>
    <s v="PEÑALOLEN MEDIO 2"/>
    <s v="Recintos y Servidumbres"/>
    <x v="32"/>
    <n v="0"/>
    <s v="D32"/>
    <s v="GS"/>
    <n v="5"/>
    <n v="2"/>
    <s v="CTLP"/>
    <s v="R128"/>
    <s v="GRAN SANTIAGO"/>
    <x v="0"/>
    <m/>
    <n v="1"/>
    <m/>
    <m/>
    <m/>
  </r>
  <r>
    <s v="PROD"/>
    <s v="1501-R18-17"/>
    <s v="1243-HUELEN 5A"/>
    <s v="Recintos y Servidumbres"/>
    <x v="32"/>
    <n v="0"/>
    <s v="P78"/>
    <s v="GS"/>
    <n v="5"/>
    <n v="1"/>
    <s v="CTLP"/>
    <s v="R18-17"/>
    <s v="GRAN SANTIAGO"/>
    <x v="0"/>
    <m/>
    <n v="1"/>
    <m/>
    <m/>
    <m/>
  </r>
  <r>
    <s v="DIST"/>
    <s v="1501-R410"/>
    <s v="LO BLANCO"/>
    <s v="Recintos y Servidumbres"/>
    <x v="32"/>
    <n v="0"/>
    <s v="D32"/>
    <s v="GS"/>
    <n v="5"/>
    <n v="2"/>
    <s v="CTLP"/>
    <s v="R410"/>
    <s v="GRAN SANTIAGO"/>
    <x v="0"/>
    <m/>
    <n v="1"/>
    <m/>
    <m/>
    <m/>
  </r>
  <r>
    <s v="PROD"/>
    <s v="1501-R46-207"/>
    <s v="1147-SANTA VICTORIA2-1"/>
    <s v="Recintos y Servidumbres"/>
    <x v="32"/>
    <n v="0"/>
    <s v="P78"/>
    <s v="GS"/>
    <n v="5"/>
    <n v="1"/>
    <s v="CTLP"/>
    <s v="R46-207"/>
    <s v="GRAN SANTIAGO"/>
    <x v="0"/>
    <m/>
    <n v="1"/>
    <m/>
    <m/>
    <m/>
  </r>
  <r>
    <s v="PROD"/>
    <s v="1501-1503-031283"/>
    <s v="PEAPC - 1281-EL CANELO"/>
    <s v="Recintos y Servidumbres"/>
    <x v="32"/>
    <n v="0"/>
    <s v="P77"/>
    <s v="LOC"/>
    <n v="3"/>
    <n v="1"/>
    <s v="CTLP"/>
    <s v="1503-031283"/>
    <s v="EL CANELO - LAS VERTIENTES - LA OBRA"/>
    <x v="0"/>
    <m/>
    <n v="1"/>
    <m/>
    <m/>
    <m/>
  </r>
  <r>
    <s v="REC"/>
    <s v="1501-R158"/>
    <s v="San Pedro"/>
    <s v="Recintos y Servidumbres"/>
    <x v="32"/>
    <n v="0"/>
    <s v="R19"/>
    <s v="GS"/>
    <n v="5"/>
    <n v="3"/>
    <s v="CTLP"/>
    <s v="R158"/>
    <s v="GRAN SANTIAGO"/>
    <x v="0"/>
    <m/>
    <n v="1"/>
    <m/>
    <m/>
    <m/>
  </r>
  <r>
    <s v="REC"/>
    <s v="1501-R164"/>
    <s v="Lo Echevers 2"/>
    <s v="Recintos y Servidumbres"/>
    <x v="32"/>
    <n v="0"/>
    <s v="R19"/>
    <s v="GS"/>
    <n v="5"/>
    <n v="3"/>
    <s v="CTLP"/>
    <s v="R164"/>
    <s v="GRAN SANTIAGO"/>
    <x v="0"/>
    <m/>
    <n v="1"/>
    <m/>
    <m/>
    <m/>
  </r>
  <r>
    <s v="PROD"/>
    <s v="1501-R137"/>
    <s v="CAP.TOMA INDEPENDIENTE(COMPLEJO VIZCACHAS)"/>
    <s v="Recintos y Servidumbres"/>
    <x v="32"/>
    <n v="0"/>
    <s v="P80"/>
    <s v="GS"/>
    <n v="5"/>
    <n v="1"/>
    <s v="CTLP"/>
    <s v="R137"/>
    <s v="GRAN SANTIAGO"/>
    <x v="0"/>
    <m/>
    <n v="1"/>
    <m/>
    <m/>
    <m/>
  </r>
  <r>
    <s v="PROD"/>
    <s v="1501-R150"/>
    <s v="Planta Vizcachas"/>
    <s v="Recintos y Servidumbres"/>
    <x v="32"/>
    <n v="0"/>
    <s v="P82"/>
    <s v="GS"/>
    <n v="5"/>
    <n v="1"/>
    <s v="CTLP"/>
    <s v="R150"/>
    <s v="GRAN SANTIAGO"/>
    <x v="0"/>
    <m/>
    <n v="1"/>
    <m/>
    <m/>
    <m/>
  </r>
  <r>
    <s v="PROD"/>
    <s v="1501-R64"/>
    <s v="Planta La Florida"/>
    <s v="Recintos y Servidumbres"/>
    <x v="32"/>
    <n v="0"/>
    <s v="P81"/>
    <s v="GS"/>
    <n v="5"/>
    <n v="1"/>
    <s v="CTLP"/>
    <s v="R64"/>
    <s v="GRAN SANTIAGO"/>
    <x v="0"/>
    <m/>
    <n v="1"/>
    <m/>
    <m/>
    <m/>
  </r>
  <r>
    <s v="PROD"/>
    <s v="1501-R2-11AA"/>
    <s v="Proyecto-Estanque-Vizcacha-Vizcachita"/>
    <s v="Recintos y Servidumbres"/>
    <x v="32"/>
    <n v="0"/>
    <s v="P129"/>
    <s v="GS"/>
    <n v="5"/>
    <n v="1"/>
    <s v="CTLP"/>
    <s v="R2-11AA"/>
    <s v="GRAN SANTIAGO"/>
    <x v="0"/>
    <m/>
    <n v="1"/>
    <m/>
    <m/>
    <m/>
  </r>
  <r>
    <s v="PROD"/>
    <s v="1501-REC Pirque"/>
    <s v="Estanque Agua Cruda Pirque"/>
    <s v="Recintos y Servidumbres"/>
    <x v="32"/>
    <n v="0"/>
    <s v="P128"/>
    <s v="GS"/>
    <n v="5"/>
    <n v="1"/>
    <s v="CTLP"/>
    <s v="REC-Pirque"/>
    <s v="GRAN SANTIAGO"/>
    <x v="0"/>
    <m/>
    <n v="1"/>
    <m/>
    <m/>
    <m/>
  </r>
  <r>
    <s v="PROD"/>
    <s v="1501-R162-167"/>
    <s v="Planta Remoción de Arsénico Quilicura"/>
    <s v="Recintos y Servidumbres"/>
    <x v="32"/>
    <n v="0"/>
    <s v="P78"/>
    <s v="GS"/>
    <n v="5"/>
    <n v="1"/>
    <s v="CTLP"/>
    <s v="R162-167"/>
    <s v="GRAN SANTIAGO"/>
    <x v="0"/>
    <m/>
    <n v="1"/>
    <m/>
    <m/>
    <m/>
  </r>
  <r>
    <s v="PROD"/>
    <s v="1501-R522"/>
    <s v="PTAPOI Pomaire"/>
    <s v="Recintos y Servidumbres"/>
    <x v="32"/>
    <n v="0"/>
    <s v="P78"/>
    <s v="LOC"/>
    <n v="8"/>
    <n v="1"/>
    <s v="CTLP"/>
    <s v="R522"/>
    <s v="POMAIRE"/>
    <x v="0"/>
    <m/>
    <n v="1"/>
    <m/>
    <m/>
    <m/>
  </r>
  <r>
    <s v="PROD"/>
    <s v="1501-R469"/>
    <s v="CAP,PLANTA LA FLORIDA"/>
    <s v="Recintos y Servidumbres"/>
    <x v="32"/>
    <n v="0"/>
    <s v="P77"/>
    <s v="GS"/>
    <n v="5"/>
    <n v="1"/>
    <s v="CTLP"/>
    <s v="R469"/>
    <s v="GRAN SANTIAGO"/>
    <x v="0"/>
    <m/>
    <n v="0"/>
    <m/>
    <m/>
    <m/>
  </r>
  <r>
    <s v="PROD"/>
    <s v="1501-R150"/>
    <s v="CAP,CANAL SAN CARLOS"/>
    <s v="Recintos y Servidumbres"/>
    <x v="32"/>
    <n v="0"/>
    <s v="P77"/>
    <s v="GS"/>
    <n v="5"/>
    <n v="1"/>
    <s v="CTLP"/>
    <s v="R150"/>
    <s v="GRAN SANTIAGO"/>
    <x v="0"/>
    <m/>
    <n v="0"/>
    <m/>
    <m/>
    <m/>
  </r>
  <r>
    <s v="PROD"/>
    <s v="1502-serv_0591"/>
    <s v="VITACURA"/>
    <s v="Recintos y Servidumbres"/>
    <x v="32"/>
    <n v="0"/>
    <s v="P77"/>
    <s v="GS"/>
    <n v="5"/>
    <n v="1"/>
    <s v="CTLP"/>
    <n v="0"/>
    <s v="GRAN SANTIAGO"/>
    <x v="0"/>
    <m/>
    <n v="1"/>
    <m/>
    <m/>
    <m/>
  </r>
  <r>
    <s v="DIST"/>
    <s v="1502-serv_1614"/>
    <s v="EL PERAL ALTO (PERAL 2)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21"/>
    <s v="TERMINALES 1"/>
    <s v="Recintos y Servidumbres"/>
    <x v="32"/>
    <n v="0"/>
    <s v="D33"/>
    <s v="GS"/>
    <n v="5"/>
    <n v="2"/>
    <s v="CTLP"/>
    <n v="0"/>
    <s v="GRAN SANTIAGO"/>
    <x v="0"/>
    <m/>
    <n v="1"/>
    <m/>
    <m/>
    <m/>
  </r>
  <r>
    <s v="DIST"/>
    <s v="1502-serv_2431"/>
    <s v="LO RUIZ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32"/>
    <s v="Quilin 4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PROD"/>
    <s v="1502-serv_2244"/>
    <s v="PEAPC - 1280-EL MAITEN5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6"/>
    <s v="PEAPC - 1272-HUECHUN 3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7"/>
    <s v="PEAPC - 1273-HUECHUN 4 - Reserva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REC"/>
    <s v="1502-serv_2440"/>
    <s v="PEAS Lo Echevers 1"/>
    <s v="Recintos y Servidumbres"/>
    <x v="32"/>
    <n v="0"/>
    <s v="R19"/>
    <s v="GS"/>
    <n v="5"/>
    <n v="3"/>
    <s v="CTLP"/>
    <n v="0"/>
    <s v="GRAN SANTIAGO"/>
    <x v="0"/>
    <m/>
    <n v="1"/>
    <m/>
    <m/>
    <m/>
  </r>
  <r>
    <s v="REC"/>
    <s v="1502-serv_0782"/>
    <s v="PEAS Las Garzas 1 y 2"/>
    <s v="Recintos y Servidumbres"/>
    <x v="32"/>
    <n v="0"/>
    <s v="R20"/>
    <s v="GS"/>
    <n v="5"/>
    <n v="3"/>
    <s v="CTLP"/>
    <n v="0"/>
    <s v="GRAN SANTIAGO"/>
    <x v="0"/>
    <m/>
    <n v="1"/>
    <m/>
    <m/>
    <m/>
  </r>
  <r>
    <s v="REC"/>
    <s v="1502-serv_2446"/>
    <s v="PEAS Santa Bernardita"/>
    <s v="Recintos y Servidumbres"/>
    <x v="32"/>
    <n v="0"/>
    <s v="R19"/>
    <s v="LOC"/>
    <n v="11"/>
    <n v="3"/>
    <s v="CTLP"/>
    <n v="0"/>
    <s v="TALAGANTE - PADRE HURTADO - PEÑAFLOR - MALLOCO - CALERA DE TANGO"/>
    <x v="0"/>
    <m/>
    <n v="1"/>
    <m/>
    <m/>
    <m/>
  </r>
  <r>
    <s v="PROD"/>
    <s v="1502-serv_0975"/>
    <s v="Planta Canelo"/>
    <s v="Recintos y Servidumbres"/>
    <x v="32"/>
    <n v="0"/>
    <s v="P79"/>
    <s v="LOC"/>
    <n v="3"/>
    <n v="1"/>
    <s v="CTLP"/>
    <n v="0"/>
    <s v="EL CANELO - LAS VERTIENTES - LA OBRA"/>
    <x v="0"/>
    <m/>
    <n v="1"/>
    <m/>
    <m/>
    <m/>
  </r>
  <r>
    <s v="PROD"/>
    <n v="0"/>
    <s v="Aduccion Toma independiente"/>
    <s v="Conducciones AP - Acueductos"/>
    <x v="33"/>
    <s v="MANUAL"/>
    <s v="P15"/>
    <s v="GS"/>
    <n v="5"/>
    <n v="1"/>
    <n v="0"/>
    <n v="0"/>
    <s v="GRAN SANTIAGO"/>
    <x v="0"/>
    <m/>
    <n v="6932"/>
    <m/>
    <m/>
    <m/>
  </r>
  <r>
    <s v="PROD"/>
    <n v="0"/>
    <s v="CAYA"/>
    <s v="Conducciones AP - Acueductos"/>
    <x v="33"/>
    <s v="MANUAL"/>
    <s v="P6"/>
    <s v="GS"/>
    <n v="5"/>
    <n v="1"/>
    <n v="0"/>
    <n v="0"/>
    <s v="GRAN SANTIAGO"/>
    <x v="0"/>
    <m/>
    <n v="5048"/>
    <m/>
    <m/>
    <m/>
  </r>
  <r>
    <s v="PROD"/>
    <n v="0"/>
    <s v="Acueducto LN Cordillerano"/>
    <s v="Conducciones AP - Acueductos"/>
    <x v="33"/>
    <s v="MANUAL"/>
    <s v="P6"/>
    <s v="GS"/>
    <n v="5"/>
    <n v="1"/>
    <n v="0"/>
    <n v="0"/>
    <s v="GRAN SANTIAGO"/>
    <x v="0"/>
    <m/>
    <n v="49496"/>
    <m/>
    <m/>
    <m/>
  </r>
  <r>
    <s v="PROD"/>
    <n v="0"/>
    <s v="Tercer Acueducto 1"/>
    <s v="Conducciones AP - Acueductos"/>
    <x v="33"/>
    <s v="MANUAL"/>
    <s v="P6"/>
    <s v="GS"/>
    <n v="5"/>
    <n v="1"/>
    <n v="0"/>
    <n v="0"/>
    <s v="GRAN SANTIAGO"/>
    <x v="0"/>
    <m/>
    <n v="0"/>
    <m/>
    <m/>
    <m/>
  </r>
  <r>
    <s v="PROD"/>
    <n v="0"/>
    <s v="Tercer Acueducto 2"/>
    <s v="Conducciones AP - Acueductos"/>
    <x v="33"/>
    <s v="MANUAL"/>
    <s v="P6"/>
    <s v="GS"/>
    <n v="5"/>
    <n v="1"/>
    <n v="0"/>
    <n v="0"/>
    <s v="GRAN SANTIAGO"/>
    <x v="0"/>
    <m/>
    <n v="5651"/>
    <m/>
    <m/>
    <m/>
  </r>
  <r>
    <s v="PROD"/>
    <n v="0"/>
    <s v="Tercer Acueducto 3"/>
    <s v="Conducciones AP - Acueductos"/>
    <x v="33"/>
    <s v="MANUAL"/>
    <s v="P6"/>
    <s v="GS"/>
    <n v="5"/>
    <n v="1"/>
    <n v="0"/>
    <n v="0"/>
    <s v="GRAN SANTIAGO"/>
    <x v="0"/>
    <m/>
    <n v="9821"/>
    <m/>
    <m/>
    <m/>
  </r>
  <r>
    <s v="PROD"/>
    <n v="0"/>
    <s v="Tercer Acueducto 4"/>
    <s v="Conducciones AP - Acueductos"/>
    <x v="33"/>
    <s v="MANUAL"/>
    <s v="P6"/>
    <s v="GS"/>
    <n v="5"/>
    <n v="1"/>
    <n v="0"/>
    <n v="0"/>
    <s v="GRAN SANTIAGO"/>
    <x v="0"/>
    <m/>
    <n v="5526"/>
    <m/>
    <m/>
    <m/>
  </r>
  <r>
    <s v="PROD"/>
    <n v="0"/>
    <s v="Acueducto LN Bajo 1"/>
    <s v="Conducciones AP - Acueductos"/>
    <x v="33"/>
    <s v="MANUAL"/>
    <s v="P7"/>
    <s v="GS"/>
    <n v="5"/>
    <n v="1"/>
    <n v="0"/>
    <n v="0"/>
    <s v="GRAN SANTIAGO"/>
    <x v="0"/>
    <m/>
    <n v="3124"/>
    <m/>
    <m/>
    <m/>
  </r>
  <r>
    <s v="PROD"/>
    <n v="0"/>
    <s v="Acueducto LN Bajo 2"/>
    <s v="Conducciones AP - Acueductos"/>
    <x v="33"/>
    <s v="MANUAL"/>
    <s v="P7"/>
    <s v="GS"/>
    <n v="5"/>
    <n v="1"/>
    <n v="0"/>
    <n v="0"/>
    <s v="GRAN SANTIAGO"/>
    <x v="0"/>
    <m/>
    <n v="5459"/>
    <m/>
    <m/>
    <m/>
  </r>
  <r>
    <s v="PROD"/>
    <n v="0"/>
    <s v="Acueducto LN Bajo 3"/>
    <s v="Conducciones AP - Acueductos"/>
    <x v="33"/>
    <s v="MANUAL"/>
    <s v="P7"/>
    <s v="GS"/>
    <n v="5"/>
    <n v="1"/>
    <n v="0"/>
    <n v="0"/>
    <s v="GRAN SANTIAGO"/>
    <x v="0"/>
    <m/>
    <n v="1507"/>
    <m/>
    <m/>
    <m/>
  </r>
  <r>
    <s v="PROD"/>
    <n v="0"/>
    <s v="Acueducto LN Bajo 4"/>
    <s v="Conducciones AP - Acueductos"/>
    <x v="33"/>
    <s v="MANUAL"/>
    <s v="P7"/>
    <s v="GS"/>
    <n v="5"/>
    <n v="1"/>
    <n v="0"/>
    <n v="0"/>
    <s v="GRAN SANTIAGO"/>
    <x v="0"/>
    <m/>
    <n v="4100"/>
    <m/>
    <m/>
    <m/>
  </r>
  <r>
    <s v="PROD"/>
    <n v="0"/>
    <s v="Acueducto LN Bajo 5"/>
    <s v="Conducciones AP - Acueductos"/>
    <x v="33"/>
    <s v="MANUAL"/>
    <s v="P7"/>
    <s v="GS"/>
    <n v="5"/>
    <n v="1"/>
    <n v="0"/>
    <n v="0"/>
    <s v="GRAN SANTIAGO"/>
    <x v="0"/>
    <m/>
    <n v="238"/>
    <m/>
    <m/>
    <m/>
  </r>
  <r>
    <s v="PROD"/>
    <n v="0"/>
    <s v="Acueducto LN Bajo 6"/>
    <s v="Conducciones AP - Acueductos"/>
    <x v="33"/>
    <s v="MANUAL"/>
    <s v="P7"/>
    <s v="GS"/>
    <n v="5"/>
    <n v="1"/>
    <n v="0"/>
    <n v="0"/>
    <s v="GRAN SANTIAGO"/>
    <x v="0"/>
    <m/>
    <n v="8767"/>
    <m/>
    <m/>
    <m/>
  </r>
  <r>
    <s v="PROD"/>
    <s v="ZGEN-BNUP_AA_015"/>
    <s v="Generador 1224-SANTA OLGA6A"/>
    <s v="Generadores"/>
    <x v="34"/>
    <s v="CONTROL AUTOMATICO LOCAL"/>
    <s v="D53"/>
    <s v="GS"/>
    <n v="5"/>
    <n v="1"/>
    <s v="CTLP"/>
    <s v="BNUP_AA_015"/>
    <s v="GRAN SANTIAGO"/>
    <x v="0"/>
    <m/>
    <n v="1"/>
    <m/>
    <m/>
    <m/>
  </r>
  <r>
    <s v="PROD"/>
    <s v="ZGEN-BNUP_AA_017"/>
    <s v="Generador 1225-LO VALLEDOR6A"/>
    <s v="Generadores"/>
    <x v="34"/>
    <s v="CONTROL AUTOMATICO LOCAL"/>
    <s v="D53"/>
    <s v="GS"/>
    <n v="5"/>
    <n v="1"/>
    <s v="CTLP"/>
    <s v="BNUP_AA_017"/>
    <s v="GRAN SANTIAGO"/>
    <x v="0"/>
    <m/>
    <n v="1"/>
    <m/>
    <m/>
    <m/>
  </r>
  <r>
    <s v="PROD"/>
    <s v="ZGEN-BNUP_AA_028"/>
    <s v="Generador 1270-RINCONADA MAIPU"/>
    <s v="Generadores"/>
    <x v="34"/>
    <s v="CONTROL AUTOMATICO LOCAL"/>
    <s v="D52"/>
    <s v="GS"/>
    <n v="5"/>
    <n v="1"/>
    <s v="CTLP"/>
    <s v="BNUP_AA_028"/>
    <s v="GRAN SANTIAGO"/>
    <x v="0"/>
    <m/>
    <n v="1"/>
    <m/>
    <m/>
    <m/>
  </r>
  <r>
    <s v="PROD"/>
    <s v="ZGEN-BNUP_AA_029"/>
    <s v="Generador 1279-SANTA LUISA 3"/>
    <s v="Generadores"/>
    <x v="34"/>
    <s v="CONTROL AUTOMATICO LOCAL"/>
    <s v="D51"/>
    <s v="GS"/>
    <n v="5"/>
    <n v="1"/>
    <s v="CTLP"/>
    <s v="BNUP_AA_029"/>
    <s v="GRAN SANTIAGO"/>
    <x v="0"/>
    <m/>
    <n v="1"/>
    <m/>
    <m/>
    <m/>
  </r>
  <r>
    <s v="PROD"/>
    <s v="ZGEN-BNUP_AA_030"/>
    <s v="Generador 1275-SANTA LUISA 2"/>
    <s v="Generadores"/>
    <x v="34"/>
    <s v="CONTROL AUTOMATICO LOCAL"/>
    <s v="D51"/>
    <s v="GS"/>
    <n v="5"/>
    <n v="1"/>
    <s v="CTLP"/>
    <s v="BNUP_AA_030"/>
    <s v="GRAN SANTIAGO"/>
    <x v="0"/>
    <m/>
    <n v="1"/>
    <m/>
    <m/>
    <m/>
  </r>
  <r>
    <s v="DIST"/>
    <s v="ZGEN-inventado"/>
    <s v="Generador Lo Cañas Alto A"/>
    <s v="Generadores"/>
    <x v="34"/>
    <s v="CONTROL AUTOMATICO LOCAL"/>
    <s v="D51"/>
    <s v="GS"/>
    <n v="5"/>
    <n v="2"/>
    <s v="CTLP"/>
    <s v="inventado"/>
    <s v="GRAN SANTIAGO"/>
    <x v="0"/>
    <m/>
    <n v="1"/>
    <m/>
    <m/>
    <m/>
  </r>
  <r>
    <s v="PROD"/>
    <s v="ZGEN-R1054"/>
    <s v="Generador QUILIN 1 BASE (3er, Acueducto)"/>
    <s v="Generadores"/>
    <x v="34"/>
    <s v="CONTROL AUTOMATICO LOCAL"/>
    <s v="P42"/>
    <s v="GS"/>
    <n v="5"/>
    <n v="1"/>
    <s v="CTLP"/>
    <s v="R1054"/>
    <s v="GRAN SANTIAGO"/>
    <x v="0"/>
    <m/>
    <n v="1"/>
    <m/>
    <m/>
    <m/>
  </r>
  <r>
    <s v="PROD"/>
    <s v="GENE00009"/>
    <s v="Generador LO GALLARDO (La Ballena)"/>
    <s v="Generadores"/>
    <x v="34"/>
    <s v="CONTROL AUTOMATICO LOCAL"/>
    <s v="P43"/>
    <s v="GS"/>
    <n v="5"/>
    <n v="1"/>
    <s v="CTLP"/>
    <s v="R1065"/>
    <s v="GRAN SANTIAGO"/>
    <x v="0"/>
    <m/>
    <n v="1"/>
    <m/>
    <m/>
    <m/>
  </r>
  <r>
    <s v="PROD"/>
    <s v="GENE00099"/>
    <s v="Generador CERRO LA CRUZ"/>
    <s v="Generadores"/>
    <x v="34"/>
    <s v="CONTROL AUTOMATICO LOCAL"/>
    <s v="P41"/>
    <s v="GS"/>
    <n v="5"/>
    <n v="1"/>
    <s v="CTLP"/>
    <s v="R1069"/>
    <s v="GRAN SANTIAGO"/>
    <x v="0"/>
    <m/>
    <n v="1"/>
    <m/>
    <m/>
    <m/>
  </r>
  <r>
    <s v="PROD"/>
    <s v="GENE00111"/>
    <s v="Generador RENCA 1 -2-3"/>
    <s v="Generadores"/>
    <x v="34"/>
    <s v="CONTROL AUTOMATICO LOCAL"/>
    <s v="P41"/>
    <s v="GS"/>
    <n v="5"/>
    <n v="1"/>
    <s v="CTLP"/>
    <s v="R1072"/>
    <s v="GRAN SANTIAGO"/>
    <x v="0"/>
    <m/>
    <n v="1"/>
    <m/>
    <m/>
    <m/>
  </r>
  <r>
    <s v="PROD"/>
    <s v="ZGEN-R109"/>
    <s v="Generador 1218-SANTA OLGA 1- 3A"/>
    <s v="Generadores"/>
    <x v="34"/>
    <s v="CONTROL AUTOMATICO LOCAL"/>
    <s v="D53"/>
    <s v="GS"/>
    <n v="5"/>
    <n v="1"/>
    <s v="CTLP"/>
    <s v="R109"/>
    <s v="GRAN SANTIAGO"/>
    <x v="0"/>
    <m/>
    <n v="1"/>
    <m/>
    <m/>
    <m/>
  </r>
  <r>
    <s v="PROD"/>
    <s v="ZGEN-R114"/>
    <s v="Generador LO ESPEJO 9"/>
    <s v="Generadores"/>
    <x v="34"/>
    <s v="CONTROL AUTOMATICO LOCAL"/>
    <s v="D53"/>
    <s v="GS"/>
    <n v="5"/>
    <n v="1"/>
    <s v="CTLP"/>
    <s v="R114"/>
    <s v="GRAN SANTIAGO"/>
    <x v="0"/>
    <m/>
    <n v="1"/>
    <m/>
    <m/>
    <m/>
  </r>
  <r>
    <s v="PROD"/>
    <s v="ZGEN-R115"/>
    <s v="Generador LO VALLEDOR 12"/>
    <s v="Generadores"/>
    <x v="34"/>
    <s v="CONTROL AUTOMATICO LOCAL"/>
    <s v="D53"/>
    <s v="GS"/>
    <n v="5"/>
    <n v="1"/>
    <s v="CTLP"/>
    <s v="R115"/>
    <s v="GRAN SANTIAGO"/>
    <x v="0"/>
    <m/>
    <n v="1"/>
    <m/>
    <m/>
    <m/>
  </r>
  <r>
    <s v="PROD"/>
    <s v="GENE00223"/>
    <s v="Generador MACUL ALTO (Estq. Deptal. Alto)"/>
    <s v="Generadores"/>
    <x v="34"/>
    <s v="CONTROL AUTOMATICO LOCAL"/>
    <s v="P42"/>
    <s v="GS"/>
    <n v="5"/>
    <n v="1"/>
    <s v="CTLP"/>
    <s v="R126"/>
    <s v="GRAN SANTIAGO"/>
    <x v="0"/>
    <m/>
    <n v="1"/>
    <m/>
    <m/>
    <m/>
  </r>
  <r>
    <s v="PROD"/>
    <s v="GENE00001"/>
    <s v="Generador JOHN JACKSON 1"/>
    <s v="Generadores"/>
    <x v="34"/>
    <s v="CONTROL AUTOMATICO LOCAL"/>
    <s v="P42"/>
    <s v="GS"/>
    <n v="5"/>
    <n v="1"/>
    <s v="CTLP"/>
    <s v="R132"/>
    <s v="GRAN SANTIAGO"/>
    <x v="0"/>
    <m/>
    <n v="1"/>
    <m/>
    <m/>
    <m/>
  </r>
  <r>
    <s v="PROD"/>
    <s v="GENE00221"/>
    <s v="Generador PENALOLEN (Alta)"/>
    <s v="Generadores"/>
    <x v="34"/>
    <s v="CONTROL AUTOMATICO LOCAL"/>
    <s v="P43"/>
    <s v="GS"/>
    <n v="5"/>
    <n v="1"/>
    <s v="CTLP"/>
    <s v="R133"/>
    <s v="GRAN SANTIAGO"/>
    <x v="0"/>
    <m/>
    <n v="1"/>
    <m/>
    <m/>
    <m/>
  </r>
  <r>
    <s v="PROD"/>
    <s v="ZGEN-R141"/>
    <s v="Generador LO CONTADOR"/>
    <s v="Generadores"/>
    <x v="34"/>
    <s v="CONTROL AUTOMATICO LOCAL"/>
    <s v="P42"/>
    <s v="GS"/>
    <n v="5"/>
    <n v="1"/>
    <s v="CTLP"/>
    <s v="R141"/>
    <s v="GRAN SANTIAGO"/>
    <x v="0"/>
    <m/>
    <n v="1"/>
    <m/>
    <m/>
    <m/>
  </r>
  <r>
    <s v="PROD"/>
    <s v="ZGEN-R143"/>
    <s v="Generador 1253-SANTA CORINA-3A"/>
    <s v="Generadores"/>
    <x v="34"/>
    <s v="CONTROL AUTOMATICO LOCAL"/>
    <s v="D53"/>
    <s v="GS"/>
    <n v="5"/>
    <n v="1"/>
    <s v="CTLP"/>
    <s v="R143"/>
    <s v="GRAN SANTIAGO"/>
    <x v="0"/>
    <m/>
    <n v="1"/>
    <m/>
    <m/>
    <m/>
  </r>
  <r>
    <s v="PROD"/>
    <s v="ZGEN-R144"/>
    <s v="Generador 1038-VICTORIA-1"/>
    <s v="Generadores"/>
    <x v="34"/>
    <s v="CONTROL AUTOMATICO LOCAL"/>
    <s v="D53"/>
    <s v="GS"/>
    <n v="5"/>
    <n v="1"/>
    <s v="CTLP"/>
    <s v="R144"/>
    <s v="GRAN SANTIAGO"/>
    <x v="0"/>
    <m/>
    <n v="1"/>
    <m/>
    <m/>
    <m/>
  </r>
  <r>
    <s v="DIST"/>
    <s v="GENE00100"/>
    <s v="Generador PBP LAS VIZCACHAS"/>
    <s v="Generadores"/>
    <x v="34"/>
    <s v="CONTROL AUTOMATICO LOCAL"/>
    <s v="D51"/>
    <s v="GS"/>
    <n v="5"/>
    <n v="2"/>
    <s v="CTLP"/>
    <s v="R155"/>
    <s v="GRAN SANTIAGO"/>
    <x v="0"/>
    <m/>
    <n v="1"/>
    <m/>
    <m/>
    <m/>
  </r>
  <r>
    <s v="PROD"/>
    <s v="GENE00318"/>
    <s v="Generador EL PERAL 1 (Estq, Peñon Alto)"/>
    <s v="Generadores"/>
    <x v="34"/>
    <s v="CONTROL AUTOMATICO LOCAL"/>
    <s v="P43"/>
    <s v="GS"/>
    <n v="5"/>
    <n v="1"/>
    <s v="CTLP"/>
    <s v="R156"/>
    <s v="GRAN SANTIAGO"/>
    <x v="0"/>
    <m/>
    <n v="1"/>
    <m/>
    <m/>
    <m/>
  </r>
  <r>
    <s v="PROD"/>
    <s v="ZGEN-R162-255"/>
    <s v="Generador 1144-QUILICURA1-1"/>
    <s v="Generadores"/>
    <x v="34"/>
    <s v="CONTROL AUTOMATICO LOCAL"/>
    <s v="D52"/>
    <s v="GS"/>
    <n v="5"/>
    <n v="1"/>
    <s v="CTLP"/>
    <s v="R162-255"/>
    <s v="GRAN SANTIAGO"/>
    <x v="0"/>
    <m/>
    <n v="1"/>
    <m/>
    <m/>
    <m/>
  </r>
  <r>
    <s v="PROD"/>
    <s v="GENE00252"/>
    <s v="Generador 1179-SAN MARTIN"/>
    <s v="Generadores"/>
    <x v="34"/>
    <s v="CONTROL AUTOMATICO LOCAL"/>
    <s v="D51"/>
    <s v="GS"/>
    <n v="5"/>
    <n v="1"/>
    <s v="CTLP"/>
    <s v="R163-255"/>
    <s v="GRAN SANTIAGO"/>
    <x v="0"/>
    <m/>
    <n v="1"/>
    <m/>
    <m/>
    <m/>
  </r>
  <r>
    <s v="PROD"/>
    <s v="ZGEN-R166"/>
    <s v="Generador 1184-QUILICURA 2-1"/>
    <s v="Generadores"/>
    <x v="34"/>
    <s v="CONTROL AUTOMATICO LOCAL"/>
    <s v="D51"/>
    <s v="GS"/>
    <n v="5"/>
    <n v="1"/>
    <s v="CTLP"/>
    <s v="R166"/>
    <s v="GRAN SANTIAGO"/>
    <x v="0"/>
    <m/>
    <n v="1"/>
    <m/>
    <m/>
    <m/>
  </r>
  <r>
    <s v="PROD"/>
    <s v="GENE00042"/>
    <s v="Generador SAN LUIS"/>
    <s v="Generadores"/>
    <x v="34"/>
    <s v="CONTROL AUTOMATICO LOCAL"/>
    <s v="P42"/>
    <s v="GS"/>
    <n v="5"/>
    <n v="1"/>
    <s v="CTLP"/>
    <s v="R167"/>
    <s v="GRAN SANTIAGO"/>
    <x v="0"/>
    <m/>
    <n v="1"/>
    <m/>
    <m/>
    <m/>
  </r>
  <r>
    <s v="PROD"/>
    <s v="GENE00028"/>
    <s v="Generador 1217-RENCA 1-1A"/>
    <s v="Generadores"/>
    <x v="34"/>
    <s v="CONTROL AUTOMATICO LOCAL"/>
    <s v="D52"/>
    <s v="GS"/>
    <n v="5"/>
    <n v="1"/>
    <s v="CTLP"/>
    <s v="R176-226"/>
    <s v="GRAN SANTIAGO"/>
    <x v="0"/>
    <m/>
    <n v="1"/>
    <m/>
    <m/>
    <m/>
  </r>
  <r>
    <s v="PROD"/>
    <s v="ZGEN-R177-226"/>
    <s v="Generador 1019-RENCA2-1"/>
    <s v="Generadores"/>
    <x v="34"/>
    <s v="CONTROL AUTOMATICO LOCAL"/>
    <s v="D52"/>
    <s v="GS"/>
    <n v="5"/>
    <n v="1"/>
    <s v="CTLP"/>
    <s v="R177-226"/>
    <s v="GRAN SANTIAGO"/>
    <x v="0"/>
    <m/>
    <n v="1"/>
    <m/>
    <m/>
    <m/>
  </r>
  <r>
    <s v="PROD"/>
    <s v="ZGEN-R178-226"/>
    <s v="Generador 1146-RENCA3"/>
    <s v="Generadores"/>
    <x v="34"/>
    <s v="CONTROL AUTOMATICO LOCAL"/>
    <s v="D52"/>
    <s v="GS"/>
    <n v="5"/>
    <n v="1"/>
    <s v="CTLP"/>
    <s v="R178-226"/>
    <s v="GRAN SANTIAGO"/>
    <x v="0"/>
    <m/>
    <n v="1"/>
    <m/>
    <m/>
    <m/>
  </r>
  <r>
    <s v="PROD"/>
    <s v="ZGEN-R179-180"/>
    <s v="Generador 1178-RENCA 4"/>
    <s v="Generadores"/>
    <x v="34"/>
    <s v="CONTROL AUTOMATICO LOCAL"/>
    <s v="D52"/>
    <s v="GS"/>
    <n v="5"/>
    <n v="1"/>
    <s v="CTLP"/>
    <s v="R179-180"/>
    <s v="GRAN SANTIAGO"/>
    <x v="0"/>
    <m/>
    <n v="1"/>
    <m/>
    <m/>
    <m/>
  </r>
  <r>
    <s v="PROD"/>
    <s v="ZGEN-R180"/>
    <s v="Generador RENCA 4- 5-6-7-8"/>
    <s v="Generadores"/>
    <x v="34"/>
    <s v="CONTROL AUTOMATICO LOCAL"/>
    <s v="P41"/>
    <s v="GS"/>
    <n v="5"/>
    <n v="1"/>
    <s v="CTLP"/>
    <s v="R180"/>
    <s v="GRAN SANTIAGO"/>
    <x v="0"/>
    <m/>
    <n v="1"/>
    <m/>
    <m/>
    <m/>
  </r>
  <r>
    <s v="PROD"/>
    <s v="GENE00097"/>
    <s v="Generador 1099-HUAMACHUCO-1"/>
    <s v="Generadores"/>
    <x v="34"/>
    <s v="CONTROL AUTOMATICO LOCAL"/>
    <s v="D53"/>
    <s v="GS"/>
    <n v="5"/>
    <n v="1"/>
    <s v="CTLP"/>
    <s v="R20"/>
    <s v="GRAN SANTIAGO"/>
    <x v="0"/>
    <m/>
    <n v="1"/>
    <m/>
    <m/>
    <m/>
  </r>
  <r>
    <s v="PROD"/>
    <s v="ZGEN-R206"/>
    <s v="Generador Pincoya 1-Pincoya 2"/>
    <s v="Generadores"/>
    <x v="34"/>
    <s v="CONTROL AUTOMATICO LOCAL"/>
    <s v="D51"/>
    <s v="GS"/>
    <n v="5"/>
    <n v="1"/>
    <s v="CTLP"/>
    <s v="R206"/>
    <s v="GRAN SANTIAGO"/>
    <x v="0"/>
    <m/>
    <n v="1"/>
    <m/>
    <m/>
    <m/>
  </r>
  <r>
    <s v="PROD"/>
    <s v="ZGEN-R206_1"/>
    <s v="Generador Sta. Victoria-Pincoya 1"/>
    <s v="Generadores"/>
    <x v="34"/>
    <s v="CONTROL AUTOMATICO LOCAL"/>
    <s v="P41"/>
    <s v="GS"/>
    <n v="5"/>
    <n v="1"/>
    <s v="CTLP"/>
    <s v="R206_1"/>
    <s v="GRAN SANTIAGO"/>
    <x v="0"/>
    <m/>
    <n v="1"/>
    <m/>
    <m/>
    <m/>
  </r>
  <r>
    <s v="PROD"/>
    <s v="ZGEN-R2-10AA"/>
    <s v="Generador 1182-RENCA 5"/>
    <s v="Generadores"/>
    <x v="34"/>
    <s v="CONTROL AUTOMATICO LOCAL"/>
    <s v="D52"/>
    <s v="GS"/>
    <n v="5"/>
    <n v="1"/>
    <s v="CTLP"/>
    <s v="R2-10AA"/>
    <s v="GRAN SANTIAGO"/>
    <x v="0"/>
    <m/>
    <n v="1"/>
    <m/>
    <m/>
    <m/>
  </r>
  <r>
    <s v="PROD"/>
    <s v="ZGEN-R21-20"/>
    <s v="Generador 1107-HUAMACHUCO5"/>
    <s v="Generadores"/>
    <x v="34"/>
    <s v="CONTROL AUTOMATICO LOCAL"/>
    <s v="D52"/>
    <s v="GS"/>
    <n v="5"/>
    <n v="1"/>
    <s v="CTLP"/>
    <s v="R21-20"/>
    <s v="GRAN SANTIAGO"/>
    <x v="0"/>
    <m/>
    <n v="1"/>
    <m/>
    <m/>
    <m/>
  </r>
  <r>
    <s v="PROD"/>
    <s v="ZGEN-R22-20"/>
    <s v="Generador 1283-Huamachuco9"/>
    <s v="Generadores"/>
    <x v="34"/>
    <s v="CONTROL AUTOMATICO LOCAL"/>
    <s v="D52"/>
    <s v="GS"/>
    <n v="5"/>
    <n v="1"/>
    <s v="CTLP"/>
    <s v="R22-20"/>
    <s v="GRAN SANTIAGO"/>
    <x v="0"/>
    <m/>
    <n v="1"/>
    <m/>
    <m/>
    <m/>
  </r>
  <r>
    <s v="PROD"/>
    <s v="ZGEN-R23-20"/>
    <s v="Generador 1215-HUAMACHUCO-7A"/>
    <s v="Generadores"/>
    <x v="34"/>
    <s v="CONTROL AUTOMATICO LOCAL"/>
    <s v="D53"/>
    <s v="GS"/>
    <n v="5"/>
    <n v="1"/>
    <s v="CTLP"/>
    <s v="R23-20"/>
    <s v="GRAN SANTIAGO"/>
    <x v="0"/>
    <m/>
    <n v="1"/>
    <m/>
    <m/>
    <m/>
  </r>
  <r>
    <s v="PROD"/>
    <s v="ZGEN-R252-1"/>
    <s v="Generador HUECHURABA Pozo 8"/>
    <s v="Generadores"/>
    <x v="34"/>
    <s v="CONTROL AUTOMATICO LOCAL"/>
    <s v="P41"/>
    <s v="GS"/>
    <n v="5"/>
    <n v="1"/>
    <s v="CTLP"/>
    <s v="R252-1"/>
    <s v="GRAN SANTIAGO"/>
    <x v="0"/>
    <m/>
    <n v="1"/>
    <m/>
    <m/>
    <m/>
  </r>
  <r>
    <s v="PROD"/>
    <s v="GENE00082"/>
    <s v="Generador SANTA SOFIA BAJO"/>
    <s v="Generadores"/>
    <x v="34"/>
    <s v="CONTROL AUTOMATICO LOCAL"/>
    <s v="P42"/>
    <s v="GS"/>
    <n v="5"/>
    <n v="1"/>
    <s v="CTLP"/>
    <s v="R257"/>
    <s v="GRAN SANTIAGO"/>
    <x v="0"/>
    <m/>
    <n v="1"/>
    <m/>
    <m/>
    <m/>
  </r>
  <r>
    <s v="DIST"/>
    <s v="ZGEN-R257-2"/>
    <s v="Generador SANTA SOFIA ALTO"/>
    <s v="Generadores"/>
    <x v="34"/>
    <s v="CONTROL AUTOMATICO LOCAL"/>
    <s v="D51"/>
    <s v="GS"/>
    <n v="5"/>
    <n v="2"/>
    <s v="CTLP"/>
    <s v="R257-2"/>
    <s v="GRAN SANTIAGO"/>
    <x v="0"/>
    <m/>
    <n v="1"/>
    <m/>
    <m/>
    <m/>
  </r>
  <r>
    <s v="PROD"/>
    <s v="ZGEN-R261"/>
    <s v="Generador EL PERAL 2 (Estq, El Peral Bajo)"/>
    <s v="Generadores"/>
    <x v="34"/>
    <s v="CONTROL AUTOMATICO LOCAL"/>
    <s v="P42"/>
    <s v="GS"/>
    <n v="5"/>
    <n v="1"/>
    <s v="CTLP"/>
    <s v="R261"/>
    <s v="GRAN SANTIAGO"/>
    <x v="0"/>
    <m/>
    <n v="1"/>
    <m/>
    <m/>
    <m/>
  </r>
  <r>
    <s v="PROD"/>
    <s v="GENE00330"/>
    <s v="Generador QUILIN 2 (Estq. 3.000 m³)"/>
    <s v="Generadores"/>
    <x v="34"/>
    <s v="CONTROL AUTOMATICO LOCAL"/>
    <s v="P42"/>
    <s v="GS"/>
    <n v="5"/>
    <n v="1"/>
    <s v="CTLP"/>
    <s v="R265"/>
    <s v="GRAN SANTIAGO"/>
    <x v="0"/>
    <m/>
    <n v="1"/>
    <m/>
    <m/>
    <m/>
  </r>
  <r>
    <s v="PROD"/>
    <s v="ZGEN-R269-252"/>
    <s v="Generador 1205-HUECHURABA8"/>
    <s v="Generadores"/>
    <x v="34"/>
    <s v="CONTROL AUTOMATICO LOCAL"/>
    <s v="D53"/>
    <s v="GS"/>
    <n v="5"/>
    <n v="1"/>
    <s v="CTLP"/>
    <s v="R269-252"/>
    <s v="GRAN SANTIAGO"/>
    <x v="0"/>
    <m/>
    <n v="1"/>
    <m/>
    <m/>
    <m/>
  </r>
  <r>
    <s v="PROD"/>
    <s v="ZGEN-R271-252"/>
    <s v="Generador 1221-HUECHURABA6"/>
    <s v="Generadores"/>
    <x v="34"/>
    <s v="CONTROL AUTOMATICO LOCAL"/>
    <s v="D52"/>
    <s v="GS"/>
    <n v="5"/>
    <n v="1"/>
    <s v="CTLP"/>
    <s v="R271-252"/>
    <s v="GRAN SANTIAGO"/>
    <x v="0"/>
    <m/>
    <n v="1"/>
    <m/>
    <m/>
    <m/>
  </r>
  <r>
    <s v="PROD"/>
    <s v="ZGEN-R275-180"/>
    <s v="Generador 1226-RENCA6"/>
    <s v="Generadores"/>
    <x v="34"/>
    <s v="CONTROL AUTOMATICO LOCAL"/>
    <s v="D53"/>
    <s v="GS"/>
    <n v="5"/>
    <n v="1"/>
    <s v="CTLP"/>
    <s v="R275-180"/>
    <s v="GRAN SANTIAGO"/>
    <x v="0"/>
    <m/>
    <n v="1"/>
    <m/>
    <m/>
    <m/>
  </r>
  <r>
    <s v="PROD"/>
    <s v="ZGEN-R276-180"/>
    <s v="Generador 1223-RENCA7"/>
    <s v="Generadores"/>
    <x v="34"/>
    <s v="CONTROL AUTOMATICO LOCAL"/>
    <s v="D53"/>
    <s v="GS"/>
    <n v="5"/>
    <n v="1"/>
    <s v="CTLP"/>
    <s v="R276-180"/>
    <s v="GRAN SANTIAGO"/>
    <x v="0"/>
    <m/>
    <n v="1"/>
    <m/>
    <m/>
    <m/>
  </r>
  <r>
    <s v="PROD"/>
    <s v="ZGEN-R277-180"/>
    <s v="Generador 1222-RENCA8"/>
    <s v="Generadores"/>
    <x v="34"/>
    <s v="CONTROL AUTOMATICO LOCAL"/>
    <s v="D53"/>
    <s v="GS"/>
    <n v="5"/>
    <n v="1"/>
    <s v="CTLP"/>
    <s v="R277-180"/>
    <s v="GRAN SANTIAGO"/>
    <x v="0"/>
    <m/>
    <n v="1"/>
    <m/>
    <m/>
    <m/>
  </r>
  <r>
    <s v="PROD"/>
    <s v="GENE00004"/>
    <s v="Generador TALINAY"/>
    <s v="Generadores"/>
    <x v="34"/>
    <s v="CONTROL AUTOMATICO LOCAL"/>
    <s v="P41"/>
    <s v="GS"/>
    <n v="5"/>
    <n v="1"/>
    <s v="CTLP"/>
    <s v="R288"/>
    <s v="GRAN SANTIAGO"/>
    <x v="0"/>
    <m/>
    <n v="1"/>
    <m/>
    <m/>
    <m/>
  </r>
  <r>
    <s v="PROD"/>
    <s v="ZGEN-R402-255"/>
    <s v="Generador 1175-SANTA LUISA"/>
    <s v="Generadores"/>
    <x v="34"/>
    <s v="CONTROL AUTOMATICO LOCAL"/>
    <s v="D52"/>
    <s v="GS"/>
    <n v="5"/>
    <n v="1"/>
    <s v="CTLP"/>
    <s v="R402-255"/>
    <s v="GRAN SANTIAGO"/>
    <x v="0"/>
    <m/>
    <n v="1"/>
    <m/>
    <m/>
    <m/>
  </r>
  <r>
    <s v="PROD"/>
    <s v="GENE00195"/>
    <s v="Generador LO CAÑAS 1 (Planta)"/>
    <s v="Generadores"/>
    <x v="34"/>
    <s v="CONTROL AUTOMATICO LOCAL"/>
    <s v="P42"/>
    <s v="GS"/>
    <n v="5"/>
    <n v="1"/>
    <s v="CTLP"/>
    <s v="R429-62"/>
    <s v="GRAN SANTIAGO"/>
    <x v="0"/>
    <m/>
    <n v="1"/>
    <m/>
    <m/>
    <m/>
  </r>
  <r>
    <s v="PROD"/>
    <s v="ZGEN-R51-252"/>
    <s v="Generador 1120-FLORENCIA-1"/>
    <s v="Generadores"/>
    <x v="34"/>
    <s v="CONTROL AUTOMATICO LOCAL"/>
    <s v="D53"/>
    <s v="GS"/>
    <n v="5"/>
    <n v="1"/>
    <s v="CTLP"/>
    <s v="R51-252"/>
    <s v="GRAN SANTIAGO"/>
    <x v="0"/>
    <m/>
    <n v="1"/>
    <m/>
    <m/>
    <m/>
  </r>
  <r>
    <s v="PROD"/>
    <s v="ZGEN-R547-115"/>
    <s v="Generador 1220-LO VALLEDOR4A"/>
    <s v="Generadores"/>
    <x v="34"/>
    <s v="CONTROL AUTOMATICO LOCAL"/>
    <s v="D53"/>
    <s v="GS"/>
    <n v="5"/>
    <n v="1"/>
    <s v="CTLP"/>
    <s v="R547-115"/>
    <s v="GRAN SANTIAGO"/>
    <x v="0"/>
    <m/>
    <n v="1"/>
    <m/>
    <m/>
    <m/>
  </r>
  <r>
    <s v="PROD"/>
    <s v="GENE00331"/>
    <s v="Generador QUILIN 3 (Estq. 1.000 m³)"/>
    <s v="Generadores"/>
    <x v="34"/>
    <s v="CONTROL AUTOMATICO LOCAL"/>
    <s v="P42"/>
    <s v="GS"/>
    <n v="5"/>
    <n v="1"/>
    <s v="CTLP"/>
    <s v="R59"/>
    <s v="GRAN SANTIAGO"/>
    <x v="0"/>
    <m/>
    <n v="1"/>
    <m/>
    <m/>
    <m/>
  </r>
  <r>
    <s v="PROD"/>
    <s v="ZGEN-R71"/>
    <s v="Generador REINA ALTA (Est.4-5-6)"/>
    <s v="Generadores"/>
    <x v="34"/>
    <s v="CONTROL AUTOMATICO LOCAL"/>
    <s v="P43"/>
    <s v="GS"/>
    <n v="5"/>
    <n v="1"/>
    <s v="CTLP"/>
    <s v="R71"/>
    <s v="GRAN SANTIAGO"/>
    <x v="0"/>
    <m/>
    <n v="1"/>
    <m/>
    <m/>
    <m/>
  </r>
  <r>
    <s v="PROD"/>
    <s v="GENE00038"/>
    <s v="Generador 1208-HUECHURABA3"/>
    <s v="Generadores"/>
    <x v="34"/>
    <s v="CONTROL AUTOMATICO LOCAL"/>
    <s v="D53"/>
    <s v="GS"/>
    <n v="5"/>
    <n v="1"/>
    <s v="CTLP"/>
    <s v="R767"/>
    <s v="GRAN SANTIAGO"/>
    <x v="0"/>
    <m/>
    <n v="1"/>
    <m/>
    <m/>
    <m/>
  </r>
  <r>
    <s v="PROD"/>
    <s v="ZGEN-R79"/>
    <s v="Generador 1249-LA LAGUNA-2A"/>
    <s v="Generadores"/>
    <x v="34"/>
    <s v="CONTROL AUTOMATICO LOCAL"/>
    <s v="D53"/>
    <s v="GS"/>
    <n v="5"/>
    <n v="1"/>
    <s v="CTLP"/>
    <s v="R79"/>
    <s v="GRAN SANTIAGO"/>
    <x v="0"/>
    <m/>
    <n v="1"/>
    <m/>
    <m/>
    <m/>
  </r>
  <r>
    <s v="PROD"/>
    <s v="ZGEN-serv_0591"/>
    <s v="Generador VITACURA"/>
    <s v="Generadores"/>
    <x v="34"/>
    <s v="CONTROL AUTOMATICO LOCAL"/>
    <s v="P41"/>
    <s v="GS"/>
    <n v="5"/>
    <n v="1"/>
    <s v="CTLP"/>
    <s v="serv_0591"/>
    <s v="GRAN SANTIAGO"/>
    <x v="0"/>
    <m/>
    <n v="1"/>
    <m/>
    <m/>
    <m/>
  </r>
  <r>
    <s v="PROD"/>
    <s v="ZGEN-Serv_2421"/>
    <s v="Generador TERMINALES"/>
    <s v="Generadores"/>
    <x v="34"/>
    <s v="CONTROL AUTOMATICO LOCAL"/>
    <s v="P43"/>
    <s v="GS"/>
    <n v="5"/>
    <n v="1"/>
    <s v="CTLP"/>
    <s v="Serv_2421"/>
    <s v="GRAN SANTIAGO"/>
    <x v="0"/>
    <m/>
    <n v="1"/>
    <m/>
    <m/>
    <m/>
  </r>
  <r>
    <s v="PROD"/>
    <s v="ZGEN-BNUP_AA_005"/>
    <s v="Generador 1207-CALERA TANGO2"/>
    <s v="Generadores"/>
    <x v="34"/>
    <s v="CONTROL AUTOMATICO LOCAL"/>
    <s v="D52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ZGEN-BNUP_AA_006"/>
    <s v="Generador 1210-CALERA TANGO3"/>
    <s v="Generadores"/>
    <x v="34"/>
    <s v="CONTROL AUTOMATICO LOCAL"/>
    <s v="D52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ZGEN-BNUP_AA_007"/>
    <s v="Generador 1211-CALERA TANGO4"/>
    <s v="Generadores"/>
    <x v="34"/>
    <s v="CONTROL AUTOMATICO LOCAL"/>
    <s v="D52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ZGEN-BNUP_AA_027"/>
    <s v="Generador 1276-CAMPO LINDO 2"/>
    <s v="Generadores"/>
    <x v="34"/>
    <s v="CONTROL AUTOMATICO LOCAL"/>
    <s v="D51"/>
    <s v="LOC"/>
    <n v="2"/>
    <n v="1"/>
    <s v="CTLP"/>
    <s v="BNUP_AA_027"/>
    <s v="CURACAVI"/>
    <x v="0"/>
    <m/>
    <n v="1"/>
    <m/>
    <m/>
    <m/>
  </r>
  <r>
    <s v="PROD"/>
    <s v="ZGEN-R1009"/>
    <s v="Generador 1189-EL MONTE3"/>
    <s v="Generadores"/>
    <x v="34"/>
    <s v="CONTROL AUTOMATICO LOCAL"/>
    <s v="D52"/>
    <s v="LOC"/>
    <n v="4"/>
    <n v="1"/>
    <s v="CTLP"/>
    <s v="R1009"/>
    <s v="EL MONTE - EL PAICO"/>
    <x v="0"/>
    <m/>
    <n v="1"/>
    <m/>
    <m/>
    <m/>
  </r>
  <r>
    <s v="PROD"/>
    <s v="ZGEN-R1033"/>
    <s v="Generador SCL - DIVISADERO"/>
    <s v="Generadores"/>
    <x v="34"/>
    <s v="CONTROL AUTOMATICO LOCAL"/>
    <s v="P41"/>
    <s v="LOC"/>
    <n v="7"/>
    <n v="1"/>
    <s v="CTLP"/>
    <s v="R1033"/>
    <s v="MELIPILLA"/>
    <x v="0"/>
    <m/>
    <n v="1"/>
    <m/>
    <m/>
    <m/>
  </r>
  <r>
    <s v="PROD"/>
    <s v="ZGEN-R1038"/>
    <s v="Generador 1242-HUECHUN2"/>
    <s v="Generadores"/>
    <x v="34"/>
    <s v="CONTROL AUTOMATICO LOCAL"/>
    <s v="D53"/>
    <s v="LOC"/>
    <n v="7"/>
    <n v="1"/>
    <s v="CTLP"/>
    <s v="R1038"/>
    <s v="MELIPILLA"/>
    <x v="0"/>
    <m/>
    <n v="1"/>
    <m/>
    <m/>
    <m/>
  </r>
  <r>
    <s v="PROD"/>
    <s v="ZGEN-R103-89"/>
    <s v="Generador 1237-EL MAITEN3 - Reserva"/>
    <s v="Generadores"/>
    <x v="34"/>
    <s v="CONTROL AUTOMATICO LOCAL"/>
    <s v="D52"/>
    <s v="LOC"/>
    <n v="7"/>
    <n v="1"/>
    <s v="CTLP"/>
    <s v="R103-89"/>
    <s v="MELIPILLA"/>
    <x v="0"/>
    <m/>
    <n v="1"/>
    <m/>
    <m/>
    <m/>
  </r>
  <r>
    <s v="PROD"/>
    <s v="ZGEN-R107"/>
    <s v="Generador 1239-PAINE-4"/>
    <s v="Generadores"/>
    <x v="34"/>
    <s v="CONTROL AUTOMATICO LOCAL"/>
    <s v="D53"/>
    <s v="LOC"/>
    <n v="1"/>
    <n v="1"/>
    <s v="CTLP"/>
    <s v="R107"/>
    <s v="BUIN - PAINE - LINDEROS - MAIPO - ALTO JAHUEL"/>
    <x v="0"/>
    <m/>
    <n v="1"/>
    <m/>
    <m/>
    <m/>
  </r>
  <r>
    <s v="DIST"/>
    <s v="ZGEN-R108"/>
    <s v="Generador Est. CALERA TANGO ALTO"/>
    <s v="Generadores"/>
    <x v="34"/>
    <s v="CONTROL AUTOMATICO LOCAL"/>
    <s v="D51"/>
    <s v="LOC"/>
    <n v="11"/>
    <n v="2"/>
    <s v="CTLP"/>
    <s v="R108"/>
    <s v="TALAGANTE - PADRE HURTADO - PEÑAFLOR - MALLOCO - CALERA DE TANGO"/>
    <x v="0"/>
    <m/>
    <n v="1"/>
    <m/>
    <m/>
    <m/>
  </r>
  <r>
    <s v="PROD"/>
    <s v="ZGEN-R11-1"/>
    <s v="Generador 1176-MALLOCO2-1"/>
    <s v="Generadores"/>
    <x v="34"/>
    <s v="CONTROL AUTOMATICO LOCAL"/>
    <s v="D53"/>
    <s v="LOC"/>
    <n v="11"/>
    <n v="1"/>
    <s v="CTLP"/>
    <s v="R11-1"/>
    <s v="TALAGANTE - PADRE HURTADO - PEÑAFLOR - MALLOCO - CALERA DE TANGO"/>
    <x v="0"/>
    <m/>
    <n v="1"/>
    <m/>
    <m/>
    <m/>
  </r>
  <r>
    <s v="PROD"/>
    <s v="ZGEN-R1139"/>
    <s v="Generador 1245-ESTACION2-1"/>
    <s v="Generadores"/>
    <x v="34"/>
    <s v="CONTROL AUTOMATICO LOCAL"/>
    <s v="D52"/>
    <s v="LOC"/>
    <n v="1"/>
    <n v="1"/>
    <s v="CTLP"/>
    <s v="R1139"/>
    <s v="BUIN - PAINE - LINDEROS - MAIPO - ALTO JAHUEL"/>
    <x v="0"/>
    <m/>
    <n v="1"/>
    <m/>
    <m/>
    <m/>
  </r>
  <r>
    <s v="PROD"/>
    <s v="ZGEN-R1141"/>
    <s v="Generador 1277-LOS TILOS-3 - Reserva"/>
    <s v="Generadores"/>
    <x v="34"/>
    <s v="CONTROL AUTOMATICO LOCAL"/>
    <s v="D51"/>
    <s v="LOC"/>
    <n v="1"/>
    <n v="1"/>
    <s v="CTLP"/>
    <s v="R1141"/>
    <s v="BUIN - PAINE - LINDEROS - MAIPO - ALTO JAHUEL"/>
    <x v="0"/>
    <m/>
    <n v="1"/>
    <m/>
    <m/>
    <m/>
  </r>
  <r>
    <s v="PROD"/>
    <s v="ZGEN-R121"/>
    <s v="Generador 1101-PENAFLOR2"/>
    <s v="Generadores"/>
    <x v="34"/>
    <s v="CONTROL AUTOMATICO LOCAL"/>
    <s v="D52"/>
    <s v="LOC"/>
    <n v="11"/>
    <n v="1"/>
    <s v="CTLP"/>
    <s v="R121"/>
    <s v="TALAGANTE - PADRE HURTADO - PEÑAFLOR - MALLOCO - CALERA DE TANGO"/>
    <x v="0"/>
    <m/>
    <n v="1"/>
    <m/>
    <m/>
    <m/>
  </r>
  <r>
    <s v="PROD"/>
    <s v="ZGEN-R122"/>
    <s v="Generador 1052-TALAGANTE-1"/>
    <s v="Generadores"/>
    <x v="34"/>
    <s v="CONTROL AUTOMATICO LOCAL"/>
    <s v="D52"/>
    <s v="LOC"/>
    <n v="11"/>
    <n v="1"/>
    <s v="CTLP"/>
    <s v="R122"/>
    <s v="TALAGANTE - PADRE HURTADO - PEÑAFLOR - MALLOCO - CALERA DE TANGO"/>
    <x v="0"/>
    <m/>
    <n v="1"/>
    <m/>
    <m/>
    <m/>
  </r>
  <r>
    <s v="PROD"/>
    <s v="ZGEN-R124"/>
    <s v="Generador 1227-MALLOCO SUR-1"/>
    <s v="Generadores"/>
    <x v="34"/>
    <s v="CONTROL AUTOMATICO LOCAL"/>
    <s v="D52"/>
    <s v="LOC"/>
    <n v="11"/>
    <n v="1"/>
    <s v="CTLP"/>
    <s v="R124"/>
    <s v="TALAGANTE - PADRE HURTADO - PEÑAFLOR - MALLOCO - CALERA DE TANGO"/>
    <x v="0"/>
    <m/>
    <n v="1"/>
    <m/>
    <m/>
    <m/>
  </r>
  <r>
    <s v="DIST"/>
    <s v="ZGEN-R183"/>
    <s v="Generador Est. SAN GABRIEL"/>
    <s v="Generadores"/>
    <x v="34"/>
    <s v="CONTROL AUTOMATICO LOCAL"/>
    <s v="D51"/>
    <s v="LOC"/>
    <n v="9"/>
    <n v="2"/>
    <s v="CTLP"/>
    <s v="R183"/>
    <s v="SAN GABRIEL"/>
    <x v="0"/>
    <m/>
    <n v="1"/>
    <m/>
    <m/>
    <m/>
  </r>
  <r>
    <s v="PROD"/>
    <s v="ZGEN-R187-189"/>
    <s v="Generador 1294-San Jose de Maipo -4"/>
    <s v="Generadores"/>
    <x v="34"/>
    <s v="CONTROL AUTOMATICO LOCAL"/>
    <s v="D52"/>
    <s v="LOC"/>
    <n v="10"/>
    <n v="1"/>
    <s v="CTLP"/>
    <s v="R187-189"/>
    <s v="SAN JOSE DE MAIPO - GUAYACAN - EL CAMPITO"/>
    <x v="0"/>
    <m/>
    <n v="1"/>
    <m/>
    <m/>
    <m/>
  </r>
  <r>
    <s v="PROD"/>
    <s v="ZGEN-R188-40"/>
    <s v="Generador 1045-EL MONTE1-2 - Reserva"/>
    <s v="Generadores"/>
    <x v="34"/>
    <s v="CONTROL AUTOMATICO LOCAL"/>
    <s v="D52"/>
    <s v="LOC"/>
    <n v="4"/>
    <n v="1"/>
    <s v="CTLP"/>
    <s v="R188-40"/>
    <s v="EL MONTE - EL PAICO"/>
    <x v="0"/>
    <m/>
    <n v="1"/>
    <m/>
    <m/>
    <m/>
  </r>
  <r>
    <s v="DIST"/>
    <s v="ZGEN-R189"/>
    <s v="Generador Est. SAN JOSE DE MAIPO BAJO"/>
    <s v="Generadores"/>
    <x v="34"/>
    <s v="CONTROL AUTOMATICO LOCAL"/>
    <s v="D51"/>
    <s v="LOC"/>
    <n v="10"/>
    <n v="2"/>
    <s v="CTLP"/>
    <s v="R189"/>
    <s v="SAN JOSE DE MAIPO - GUAYACAN - EL CAMPITO"/>
    <x v="0"/>
    <m/>
    <n v="1"/>
    <m/>
    <m/>
    <m/>
  </r>
  <r>
    <s v="DIST"/>
    <s v="ZGEN-R195"/>
    <s v="Generador Est. SANTA ANA 2"/>
    <s v="Generadores"/>
    <x v="34"/>
    <s v="CONTROL AUTOMATICO LOCAL"/>
    <s v="D52"/>
    <s v="LOC"/>
    <n v="11"/>
    <n v="2"/>
    <s v="CTLP"/>
    <s v="R195"/>
    <s v="TALAGANTE - PADRE HURTADO - PEÑAFLOR - MALLOCO - CALERA DE TANGO"/>
    <x v="0"/>
    <m/>
    <n v="1"/>
    <m/>
    <m/>
    <m/>
  </r>
  <r>
    <s v="DIST"/>
    <s v="ZGEN-R197"/>
    <s v="Generador Est. GRANDON 2"/>
    <s v="Generadores"/>
    <x v="34"/>
    <s v="CONTROL AUTOMATICO LOCAL"/>
    <s v="D51"/>
    <s v="LOC"/>
    <n v="12"/>
    <n v="2"/>
    <s v="CTLP"/>
    <s v="R197"/>
    <s v="TIL TIL"/>
    <x v="0"/>
    <m/>
    <n v="1"/>
    <m/>
    <m/>
    <m/>
  </r>
  <r>
    <s v="PROD"/>
    <s v="ZGEN-R198"/>
    <s v="Generador 1129-POLPAICO-1"/>
    <s v="Generadores"/>
    <x v="34"/>
    <s v="CONTROL AUTOMATICO LOCAL"/>
    <s v="D53"/>
    <s v="LOC"/>
    <n v="12"/>
    <n v="1"/>
    <s v="CTLP"/>
    <s v="R198"/>
    <s v="TIL TIL"/>
    <x v="0"/>
    <m/>
    <n v="1"/>
    <m/>
    <m/>
    <m/>
  </r>
  <r>
    <s v="PROD"/>
    <s v="ZGEN-R201"/>
    <s v="Generador 1043-SANTA ROSA DE CHENA 2"/>
    <s v="Generadores"/>
    <x v="34"/>
    <s v="CONTROL AUTOMATICO LOCAL"/>
    <s v="D53"/>
    <s v="LOC"/>
    <n v="11"/>
    <n v="1"/>
    <s v="CTLP"/>
    <s v="R201"/>
    <s v="TALAGANTE - PADRE HURTADO - PEÑAFLOR - MALLOCO - CALERA DE TANGO"/>
    <x v="0"/>
    <m/>
    <n v="1"/>
    <m/>
    <m/>
    <m/>
  </r>
  <r>
    <s v="PROD"/>
    <s v="ZGEN-R202"/>
    <s v="Generador 1188-EL TREBOL -1"/>
    <s v="Generadores"/>
    <x v="34"/>
    <s v="CONTROL AUTOMATICO LOCAL"/>
    <s v="D53"/>
    <s v="LOC"/>
    <n v="11"/>
    <n v="1"/>
    <s v="CTLP"/>
    <s v="R202"/>
    <s v="TALAGANTE - PADRE HURTADO - PEÑAFLOR - MALLOCO - CALERA DE TANGO"/>
    <x v="0"/>
    <m/>
    <n v="1"/>
    <m/>
    <m/>
    <m/>
  </r>
  <r>
    <s v="PROD"/>
    <s v="ZGEN-R218"/>
    <s v="Generador SCL - Huilco"/>
    <s v="Generadores"/>
    <x v="34"/>
    <s v="CONTROL AUTOMATICO LOCAL"/>
    <s v="P41"/>
    <s v="LOC"/>
    <n v="7"/>
    <n v="1"/>
    <s v="CTLP"/>
    <s v="R218"/>
    <s v="MELIPILLA"/>
    <x v="0"/>
    <m/>
    <n v="1"/>
    <m/>
    <m/>
    <m/>
  </r>
  <r>
    <s v="DIST"/>
    <s v="ZGEN-R262-1"/>
    <s v="Generador Est. CAMPO LINDO 1"/>
    <s v="Generadores"/>
    <x v="34"/>
    <s v="CONTROL AUTOMATICO LOCAL"/>
    <s v="D51"/>
    <s v="LOC"/>
    <n v="2"/>
    <n v="2"/>
    <s v="CTLP"/>
    <s v="R262-1"/>
    <s v="CURACAVI"/>
    <x v="0"/>
    <m/>
    <n v="1"/>
    <m/>
    <m/>
    <m/>
  </r>
  <r>
    <s v="PROD"/>
    <s v="ZGEN-R293-108"/>
    <s v="Generador 1206-CALERA TANGO1 - Reserva"/>
    <s v="Generadores"/>
    <x v="34"/>
    <s v="CONTROL AUTOMATICO LOCAL"/>
    <s v="D52"/>
    <s v="LOC"/>
    <n v="11"/>
    <n v="1"/>
    <s v="CTLP"/>
    <s v="R293-108"/>
    <s v="TALAGANTE - PADRE HURTADO - PEÑAFLOR - MALLOCO - CALERA DE TANGO"/>
    <x v="0"/>
    <m/>
    <n v="1"/>
    <m/>
    <m/>
    <m/>
  </r>
  <r>
    <s v="PROD"/>
    <s v="ZGEN-R297-262"/>
    <s v="Generador 1183-LO AGUILA"/>
    <s v="Generadores"/>
    <x v="34"/>
    <s v="CONTROL AUTOMATICO LOCAL"/>
    <s v="D51"/>
    <s v="LOC"/>
    <n v="2"/>
    <n v="1"/>
    <s v="CTLP"/>
    <s v="R297-262"/>
    <s v="CURACAVI"/>
    <x v="0"/>
    <m/>
    <n v="1"/>
    <m/>
    <m/>
    <m/>
  </r>
  <r>
    <s v="DIST"/>
    <s v="ZGEN-R33"/>
    <s v="Generador Est. CURACAVI 1"/>
    <s v="Generadores"/>
    <x v="34"/>
    <s v="CONTROL AUTOMATICO LOCAL"/>
    <s v="D51"/>
    <s v="LOC"/>
    <n v="2"/>
    <n v="2"/>
    <s v="CTLP"/>
    <s v="R33"/>
    <s v="CURACAVI"/>
    <x v="0"/>
    <m/>
    <n v="1"/>
    <m/>
    <m/>
    <m/>
  </r>
  <r>
    <s v="PROD"/>
    <s v="ZGEN-R37"/>
    <s v="Generador 1230-LA CANOA"/>
    <s v="Generadores"/>
    <x v="34"/>
    <s v="CONTROL AUTOMATICO LOCAL"/>
    <s v="D52"/>
    <s v="LOC"/>
    <n v="2"/>
    <n v="1"/>
    <s v="CTLP"/>
    <s v="R37"/>
    <s v="CURACAVI"/>
    <x v="0"/>
    <m/>
    <n v="1"/>
    <m/>
    <m/>
    <m/>
  </r>
  <r>
    <s v="PROD"/>
    <s v="ZGEN-R4"/>
    <s v="Generador 1071-ESTACION1-2"/>
    <s v="Generadores"/>
    <x v="34"/>
    <s v="CONTROL AUTOMATICO LOCAL"/>
    <s v="D53"/>
    <s v="LOC"/>
    <n v="1"/>
    <n v="1"/>
    <s v="CTLP"/>
    <s v="R4"/>
    <s v="BUIN - PAINE - LINDEROS - MAIPO - ALTO JAHUEL"/>
    <x v="0"/>
    <m/>
    <n v="1"/>
    <m/>
    <m/>
    <m/>
  </r>
  <r>
    <s v="PROD"/>
    <s v="ZGEN-R482"/>
    <s v="Generador 1191-PENAFLOR4"/>
    <s v="Generadores"/>
    <x v="34"/>
    <s v="CONTROL AUTOMATICO LOCAL"/>
    <s v="D52"/>
    <s v="LOC"/>
    <n v="11"/>
    <n v="1"/>
    <s v="CTLP"/>
    <s v="R482"/>
    <s v="TALAGANTE - PADRE HURTADO - PEÑAFLOR - MALLOCO - CALERA DE TANGO"/>
    <x v="0"/>
    <m/>
    <n v="1"/>
    <m/>
    <m/>
    <m/>
  </r>
  <r>
    <s v="DIST"/>
    <s v="ZGEN-R520"/>
    <s v="Generador Est. POMAIRE 1"/>
    <s v="Generadores"/>
    <x v="34"/>
    <s v="CONTROL AUTOMATICO LOCAL"/>
    <s v="D51"/>
    <s v="LOC"/>
    <n v="8"/>
    <n v="2"/>
    <s v="CTLP"/>
    <s v="R520"/>
    <s v="POMAIRE"/>
    <x v="0"/>
    <m/>
    <n v="1"/>
    <m/>
    <m/>
    <m/>
  </r>
  <r>
    <s v="PROD"/>
    <s v="ZGEN-R56"/>
    <s v="Generador 1274-ISLA MAIPO -3"/>
    <s v="Generadores"/>
    <x v="34"/>
    <s v="CONTROL AUTOMATICO LOCAL"/>
    <s v="D52"/>
    <s v="LOC"/>
    <n v="6"/>
    <n v="1"/>
    <s v="CTLP"/>
    <s v="R56"/>
    <s v="ISLA DE MAIPO"/>
    <x v="0"/>
    <m/>
    <n v="1"/>
    <m/>
    <m/>
    <m/>
  </r>
  <r>
    <s v="PROD"/>
    <s v="ZGEN-R6"/>
    <s v="Generador 1244-LOS GUINDOS-3"/>
    <s v="Generadores"/>
    <x v="34"/>
    <s v="CONTROL AUTOMATICO LOCAL"/>
    <s v="D53"/>
    <s v="LOC"/>
    <n v="1"/>
    <n v="1"/>
    <s v="CTLP"/>
    <s v="R6"/>
    <s v="BUIN - PAINE - LINDEROS - MAIPO - ALTO JAHUEL"/>
    <x v="0"/>
    <m/>
    <n v="1"/>
    <m/>
    <m/>
    <m/>
  </r>
  <r>
    <s v="PROD"/>
    <s v="ZGEN-R7"/>
    <s v="Generador 1289-Pontigo -4"/>
    <s v="Generadores"/>
    <x v="34"/>
    <s v="CONTROL AUTOMATICO LOCAL"/>
    <s v="D53"/>
    <s v="LOC"/>
    <n v="1"/>
    <n v="1"/>
    <s v="CTLP"/>
    <s v="R7"/>
    <s v="BUIN - PAINE - LINDEROS - MAIPO - ALTO JAHUEL"/>
    <x v="0"/>
    <m/>
    <n v="1"/>
    <m/>
    <m/>
    <m/>
  </r>
  <r>
    <s v="PROD"/>
    <s v="ZGEN-R8"/>
    <s v="Generador 1053-VAL. PAINE-1"/>
    <s v="Generadores"/>
    <x v="34"/>
    <s v="CONTROL AUTOMATICO LOCAL"/>
    <s v="D51"/>
    <s v="LOC"/>
    <n v="13"/>
    <n v="1"/>
    <s v="CTLP"/>
    <s v="R8"/>
    <s v="VALDIVIA DE PAINE"/>
    <x v="0"/>
    <m/>
    <n v="1"/>
    <m/>
    <m/>
    <m/>
  </r>
  <r>
    <s v="PROD"/>
    <s v="ZGEN-R9"/>
    <s v="Generador 1231-LOS TILOS-1"/>
    <s v="Generadores"/>
    <x v="34"/>
    <s v="CONTROL AUTOMATICO LOCAL"/>
    <s v="D53"/>
    <s v="LOC"/>
    <n v="1"/>
    <n v="1"/>
    <s v="CTLP"/>
    <s v="R9"/>
    <s v="BUIN - PAINE - LINDEROS - MAIPO - ALTO JAHUEL"/>
    <x v="0"/>
    <m/>
    <n v="1"/>
    <m/>
    <m/>
    <m/>
  </r>
  <r>
    <s v="PROD"/>
    <s v="ZGEN-serv_2244"/>
    <s v="Generador 1280-EL MAITEN5"/>
    <s v="Generadores"/>
    <x v="34"/>
    <s v="CONTROL AUTOMATICO LOCAL"/>
    <s v="D52"/>
    <s v="LOC"/>
    <n v="7"/>
    <n v="1"/>
    <s v="CTLP"/>
    <s v="serv_2244"/>
    <s v="MELIPILLA"/>
    <x v="0"/>
    <m/>
    <n v="1"/>
    <m/>
    <m/>
    <m/>
  </r>
  <r>
    <s v="PROD"/>
    <s v="ZGEN-Serv_2426"/>
    <s v="Generador 1272-HUECHUN 3"/>
    <s v="Generadores"/>
    <x v="34"/>
    <s v="CONTROL AUTOMATICO LOCAL"/>
    <s v="D52"/>
    <s v="LOC"/>
    <n v="7"/>
    <n v="1"/>
    <s v="CTLP"/>
    <s v="Serv_2426"/>
    <s v="MELIPILLA"/>
    <x v="0"/>
    <m/>
    <n v="1"/>
    <m/>
    <m/>
    <m/>
  </r>
  <r>
    <s v="PROD"/>
    <s v="ZGEN-Serv_2427"/>
    <s v="Generador 1273-HUECHUN 4 - Reserva"/>
    <s v="Generadores"/>
    <x v="34"/>
    <s v="CONTROL AUTOMATICO LOCAL"/>
    <s v="D52"/>
    <s v="LOC"/>
    <n v="7"/>
    <n v="1"/>
    <s v="CTLP"/>
    <s v="Serv_2427"/>
    <s v="MELIPILLA"/>
    <x v="0"/>
    <m/>
    <n v="1"/>
    <m/>
    <m/>
    <m/>
  </r>
  <r>
    <s v="REC"/>
    <s v="GENE00272"/>
    <s v="Generador San Pedro"/>
    <s v="Generadores"/>
    <x v="34"/>
    <s v="CONTROL AUTOMATICO LOCAL"/>
    <s v="R27"/>
    <s v="GS"/>
    <n v="5"/>
    <n v="3"/>
    <s v="CTLP"/>
    <s v="R158"/>
    <s v="GRAN SANTIAGO"/>
    <x v="0"/>
    <m/>
    <n v="1"/>
    <m/>
    <m/>
    <m/>
  </r>
  <r>
    <s v="REC"/>
    <s v="GENE00296"/>
    <s v="Generador Cerro Colorado"/>
    <s v="Generadores"/>
    <x v="34"/>
    <s v="CONTROL AUTOMATICO LOCAL"/>
    <s v="R27"/>
    <s v="GS"/>
    <n v="5"/>
    <n v="3"/>
    <s v="CTLP"/>
    <s v="R170"/>
    <s v="GRAN SANTIAGO"/>
    <x v="0"/>
    <m/>
    <n v="1"/>
    <m/>
    <m/>
    <m/>
  </r>
  <r>
    <s v="REC"/>
    <s v="GENE00271"/>
    <s v="Generador Lo Cruzat"/>
    <s v="Generadores"/>
    <x v="34"/>
    <s v="CONTROL AUTOMATICO LOCAL"/>
    <s v="R27"/>
    <s v="GS"/>
    <n v="5"/>
    <n v="3"/>
    <s v="CTLP"/>
    <s v="R225"/>
    <s v="GRAN SANTIAGO"/>
    <x v="0"/>
    <m/>
    <n v="1"/>
    <m/>
    <m/>
    <m/>
  </r>
  <r>
    <s v="REC"/>
    <s v="ZGEN-R2_2015_AA"/>
    <s v="Generador PEAS CHACRA SAN PEDRO "/>
    <s v="Generadores"/>
    <x v="34"/>
    <s v="CONTROL AUTOMATICO LOCAL"/>
    <s v="R27"/>
    <s v="LOC"/>
    <n v="7"/>
    <n v="3"/>
    <s v="CTLP"/>
    <s v="R2_2015_AA"/>
    <s v="MELIPILLA"/>
    <x v="0"/>
    <m/>
    <n v="1"/>
    <m/>
    <m/>
    <m/>
  </r>
  <r>
    <s v="REC"/>
    <s v="ZGEN-R448"/>
    <s v="Generador Libertad"/>
    <s v="Generadores"/>
    <x v="34"/>
    <s v="CONTROL AUTOMATICO LOCAL"/>
    <s v="R27"/>
    <s v="LOC"/>
    <n v="11"/>
    <n v="3"/>
    <s v="CTLP"/>
    <s v="R448"/>
    <s v="TALAGANTE - PADRE HURTADO - PEÑAFLOR - MALLOCO - CALERA DE TANGO"/>
    <x v="0"/>
    <m/>
    <n v="1"/>
    <m/>
    <m/>
    <m/>
  </r>
  <r>
    <s v="REC"/>
    <s v="GENE00274"/>
    <s v="Generador Lo Boza"/>
    <s v="Generadores"/>
    <x v="34"/>
    <s v="CONTROL AUTOMATICO LOCAL"/>
    <s v="R27"/>
    <s v="GS"/>
    <n v="5"/>
    <n v="3"/>
    <s v="CTLP"/>
    <s v="R145"/>
    <s v="GRAN SANTIAGO"/>
    <x v="0"/>
    <m/>
    <n v="1"/>
    <m/>
    <m/>
    <m/>
  </r>
  <r>
    <s v="REC"/>
    <s v="ZGEN-R476-1"/>
    <s v="Generador Areneros"/>
    <s v="Generadores"/>
    <x v="34"/>
    <s v="CONTROL AUTOMATICO LOCAL"/>
    <s v="R27"/>
    <s v="GS"/>
    <n v="5"/>
    <n v="3"/>
    <s v="CTLP"/>
    <s v="R476-1"/>
    <s v="GRAN SANTIAGO"/>
    <x v="0"/>
    <m/>
    <n v="1"/>
    <m/>
    <m/>
    <m/>
  </r>
  <r>
    <s v="REC"/>
    <s v="GENE00267"/>
    <s v="Generador Lo Ovalle IV"/>
    <s v="Generadores"/>
    <x v="34"/>
    <s v="CONTROL AUTOMATICO LOCAL"/>
    <s v="R27"/>
    <s v="GS"/>
    <n v="5"/>
    <n v="3"/>
    <s v="CTLP"/>
    <s v="R169"/>
    <s v="GRAN SANTIAGO"/>
    <x v="0"/>
    <m/>
    <n v="1"/>
    <m/>
    <m/>
    <m/>
  </r>
  <r>
    <s v="REC"/>
    <s v="ZGEN-serv_2446"/>
    <s v="Generador PEAS Santa Bernardita"/>
    <s v="Generadores"/>
    <x v="34"/>
    <s v="CONTROL AUTOMATICO LOCAL"/>
    <s v="R27"/>
    <s v="LOC"/>
    <n v="11"/>
    <n v="3"/>
    <s v="CTLP"/>
    <s v="serv_2446"/>
    <s v="TALAGANTE - PADRE HURTADO - PEÑAFLOR - MALLOCO - CALERA DE TANGO"/>
    <x v="0"/>
    <m/>
    <n v="1"/>
    <m/>
    <m/>
    <m/>
  </r>
  <r>
    <s v="REC"/>
    <s v="GENE00084"/>
    <s v="Generador San Ignacio de Loyola"/>
    <s v="Generadores"/>
    <x v="34"/>
    <s v="CONTROL AUTOMATICO LOCAL"/>
    <s v="R27"/>
    <s v="GS"/>
    <n v="5"/>
    <n v="3"/>
    <s v="CTLP"/>
    <s v="R445"/>
    <s v="GRAN SANTIAGO"/>
    <x v="0"/>
    <m/>
    <n v="1"/>
    <m/>
    <m/>
    <m/>
  </r>
  <r>
    <s v="REC"/>
    <s v="ZGEN-R449"/>
    <s v="Generador Cerro La Virgen"/>
    <s v="Generadores"/>
    <x v="34"/>
    <s v="CONTROL AUTOMATICO LOCAL"/>
    <s v="R27"/>
    <s v="LOC"/>
    <n v="11"/>
    <n v="3"/>
    <s v="CTLP"/>
    <s v="R449"/>
    <s v="TALAGANTE - PADRE HURTADO - PEÑAFLOR - MALLOCO - CALERA DE TANGO"/>
    <x v="0"/>
    <m/>
    <n v="1"/>
    <m/>
    <m/>
    <m/>
  </r>
  <r>
    <s v="REC"/>
    <s v="GENE00188"/>
    <s v="Generador Lo Echevers 2"/>
    <s v="Generadores"/>
    <x v="34"/>
    <s v="CONTROL AUTOMATICO LOCAL"/>
    <s v="R27"/>
    <s v="GS"/>
    <n v="5"/>
    <n v="3"/>
    <s v="CTLP"/>
    <s v="R164"/>
    <s v="GRAN SANTIAGO"/>
    <x v="0"/>
    <m/>
    <n v="1"/>
    <m/>
    <m/>
    <m/>
  </r>
  <r>
    <s v="REC"/>
    <s v="ZGEN-R88"/>
    <s v="Generador PEAS de PTAS Cexas"/>
    <s v="Generadores"/>
    <x v="34"/>
    <s v="CONTROL AUTOMATICO LOCAL"/>
    <s v="R27"/>
    <s v="LOC"/>
    <n v="7"/>
    <n v="3"/>
    <s v="CTLP"/>
    <s v="R88"/>
    <s v="MELIPILLA"/>
    <x v="0"/>
    <m/>
    <n v="1"/>
    <m/>
    <m/>
    <m/>
  </r>
  <r>
    <s v="REC"/>
    <s v="GENE00268"/>
    <s v="Generador Ohiggins"/>
    <s v="Generadores"/>
    <x v="34"/>
    <s v="CONTROL AUTOMATICO LOCAL"/>
    <s v="R27"/>
    <s v="GS"/>
    <n v="5"/>
    <n v="3"/>
    <s v="CTLP"/>
    <s v="R446"/>
    <s v="GRAN SANTIAGO"/>
    <x v="0"/>
    <m/>
    <n v="1"/>
    <m/>
    <m/>
    <m/>
  </r>
  <r>
    <s v="REC"/>
    <s v="GENE00266"/>
    <s v="Generador Nos"/>
    <s v="Generadores"/>
    <x v="34"/>
    <s v="CONTROL AUTOMATICO LOCAL"/>
    <s v="R27"/>
    <s v="GS"/>
    <n v="5"/>
    <n v="3"/>
    <s v="CTLP"/>
    <s v="R182"/>
    <s v="GRAN SANTIAGO"/>
    <x v="0"/>
    <m/>
    <n v="1"/>
    <m/>
    <m/>
    <m/>
  </r>
  <r>
    <s v="REC"/>
    <s v="ZGEN-R495"/>
    <s v="Generador Challaco"/>
    <s v="Generadores"/>
    <x v="34"/>
    <s v="CONTROL AUTOMATICO LOCAL"/>
    <s v="R27"/>
    <s v="LOC"/>
    <n v="2"/>
    <n v="3"/>
    <s v="CTLP"/>
    <s v="R495"/>
    <s v="CURACAVI"/>
    <x v="0"/>
    <m/>
    <n v="1"/>
    <m/>
    <m/>
    <m/>
  </r>
  <r>
    <s v="REC"/>
    <s v="ZGEN-serv_2440"/>
    <s v="Generador Lo Echevers 1"/>
    <s v="Generadores"/>
    <x v="34"/>
    <s v="CONTROL AUTOMATICO LOCAL"/>
    <s v="R27"/>
    <s v="GS"/>
    <n v="5"/>
    <n v="3"/>
    <s v="CTLP"/>
    <s v="serv_2440"/>
    <s v="GRAN SANTIAGO"/>
    <x v="0"/>
    <m/>
    <n v="1"/>
    <m/>
    <m/>
    <m/>
  </r>
  <r>
    <s v="REC"/>
    <s v="GENE00149"/>
    <s v="Generador Aeropuerto"/>
    <s v="Generadores"/>
    <x v="34"/>
    <s v="CONTROL AUTOMATICO LOCAL"/>
    <s v="R27"/>
    <s v="GS"/>
    <n v="5"/>
    <n v="3"/>
    <s v="CTLP"/>
    <s v="R165"/>
    <s v="GRAN SANTIAGO"/>
    <x v="0"/>
    <m/>
    <n v="1"/>
    <m/>
    <m/>
    <m/>
  </r>
  <r>
    <s v="REC"/>
    <s v="GENE00270"/>
    <s v="Generador Ciudad Empresarial"/>
    <s v="Generadores"/>
    <x v="34"/>
    <s v="CONTROL AUTOMATICO LOCAL"/>
    <s v="R27"/>
    <s v="GS"/>
    <n v="5"/>
    <n v="3"/>
    <s v="CTLP"/>
    <s v="R488"/>
    <s v="GRAN SANTIAGO"/>
    <x v="0"/>
    <m/>
    <n v="1"/>
    <m/>
    <m/>
    <m/>
  </r>
  <r>
    <s v="REC"/>
    <s v="ZGEN-BNUP_AA_003"/>
    <s v="Generador Callejón Llopeo"/>
    <s v="Generadores"/>
    <x v="34"/>
    <s v="CONTROL AUTOMATICO LOCAL"/>
    <s v="R27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ZGEN-BNUP_32"/>
    <s v="Generador San Ramon de Pirque"/>
    <s v="Generadores"/>
    <x v="34"/>
    <s v="CONTROL AUTOMATICO LOCAL"/>
    <s v="R27"/>
    <s v="GS"/>
    <n v="5"/>
    <n v="3"/>
    <s v="CTLP"/>
    <s v="BNUP_32"/>
    <s v="GRAN SANTIAGO"/>
    <x v="0"/>
    <m/>
    <n v="1"/>
    <m/>
    <m/>
    <m/>
  </r>
  <r>
    <s v="REC"/>
    <s v="ZGEN-R4-11AA"/>
    <s v="Generador PEAS Las Viñas de Buin"/>
    <s v="Generadores"/>
    <x v="34"/>
    <s v="CONTROL AUTOMATICO LOCAL"/>
    <s v="R27"/>
    <s v="LOC"/>
    <n v="1"/>
    <n v="3"/>
    <s v="CTLP"/>
    <s v="R4-11AA"/>
    <s v="BUIN - PAINE - LINDEROS - MAIPO - ALTO JAHUEL"/>
    <x v="0"/>
    <m/>
    <n v="1"/>
    <m/>
    <m/>
    <m/>
  </r>
  <r>
    <s v="REC"/>
    <s v="ZGEN-R768"/>
    <s v="Generador Mapocho"/>
    <s v="Generadores"/>
    <x v="34"/>
    <s v="CONTROL AUTOMATICO LOCAL"/>
    <s v="R27"/>
    <s v="GS"/>
    <n v="5"/>
    <n v="3"/>
    <s v="CTLP"/>
    <s v="R768"/>
    <s v="GRAN SANTIAGO"/>
    <x v="0"/>
    <m/>
    <n v="1"/>
    <m/>
    <m/>
    <m/>
  </r>
  <r>
    <s v="REC"/>
    <s v="ZGEN-serv_0782"/>
    <s v="Generador Las Garzas 1"/>
    <s v="Generadores"/>
    <x v="34"/>
    <s v="CONTROL AUTOMATICO LOCAL"/>
    <s v="R28"/>
    <s v="GS"/>
    <n v="5"/>
    <n v="3"/>
    <s v="CTLP"/>
    <s v="serv_0782"/>
    <s v="GRAN SANTIAGO"/>
    <x v="0"/>
    <m/>
    <n v="1"/>
    <m/>
    <m/>
    <m/>
  </r>
  <r>
    <s v="PROD"/>
    <s v="ZGEN-BNUP_AA_008"/>
    <s v="Generador 1252-P.ALEGRE4"/>
    <s v="Generadores"/>
    <x v="34"/>
    <s v="CONTROL AUTOMATICO LOCAL"/>
    <s v="D53"/>
    <s v="GS"/>
    <n v="5"/>
    <n v="1"/>
    <s v="CTLP"/>
    <s v="BNUP_AA_008"/>
    <s v="GRAN SANTIAGO"/>
    <x v="0"/>
    <m/>
    <n v="1"/>
    <m/>
    <m/>
    <m/>
  </r>
  <r>
    <s v="PROD"/>
    <s v="ZGEN-BNUP_AA_009"/>
    <s v="Generador 1232-P.ALEGRE5"/>
    <s v="Generadores"/>
    <x v="34"/>
    <s v="CONTROL AUTOMATICO LOCAL"/>
    <s v="D53"/>
    <s v="GS"/>
    <n v="5"/>
    <n v="1"/>
    <s v="CTLP"/>
    <s v="BNUP_AA_009"/>
    <s v="GRAN SANTIAGO"/>
    <x v="0"/>
    <m/>
    <n v="1"/>
    <m/>
    <m/>
    <m/>
  </r>
  <r>
    <s v="PROD"/>
    <s v="ZGEN-BNUP_AA_010"/>
    <s v="Generador 1238-P.ALEGRE6"/>
    <s v="Generadores"/>
    <x v="34"/>
    <s v="CONTROL AUTOMATICO LOCAL"/>
    <s v="D53"/>
    <s v="GS"/>
    <n v="5"/>
    <n v="1"/>
    <s v="CTLP"/>
    <s v="BNUP_AA_010"/>
    <s v="GRAN SANTIAGO"/>
    <x v="0"/>
    <m/>
    <n v="1"/>
    <m/>
    <m/>
    <m/>
  </r>
  <r>
    <s v="PROD"/>
    <s v="ZGEN-BNUP_AA_024"/>
    <s v="Generador 1263-LA PINTANA 7"/>
    <s v="Generadores"/>
    <x v="34"/>
    <s v="CONTROL AUTOMATICO LOCAL"/>
    <s v="D53"/>
    <s v="GS"/>
    <n v="5"/>
    <n v="1"/>
    <s v="CTLP"/>
    <s v="BNUP_AA_024"/>
    <s v="GRAN SANTIAGO"/>
    <x v="0"/>
    <m/>
    <n v="1"/>
    <m/>
    <m/>
    <m/>
  </r>
  <r>
    <s v="PROD"/>
    <s v="ZGEN-R18-17"/>
    <s v="Generador 1243-HUELEN 5A"/>
    <s v="Generadores"/>
    <x v="34"/>
    <s v="CONTROL AUTOMATICO LOCAL"/>
    <s v="D53"/>
    <s v="GS"/>
    <n v="5"/>
    <n v="1"/>
    <s v="CTLP"/>
    <s v="R18-17"/>
    <s v="GRAN SANTIAGO"/>
    <x v="0"/>
    <m/>
    <n v="1"/>
    <m/>
    <m/>
    <m/>
  </r>
  <r>
    <s v="PROD"/>
    <s v="ZGEN-R46-207"/>
    <s v="Generador 1147-SANTA VICTORIA2-1"/>
    <s v="Generadores"/>
    <x v="34"/>
    <s v="CONTROL AUTOMATICO LOCAL"/>
    <s v="D53"/>
    <s v="GS"/>
    <n v="5"/>
    <n v="1"/>
    <s v="CTLP"/>
    <s v="R46-207"/>
    <s v="GRAN SANTIAGO"/>
    <x v="0"/>
    <m/>
    <n v="1"/>
    <m/>
    <m/>
    <m/>
  </r>
  <r>
    <s v="PROD"/>
    <s v="ZGEN-1503-031283"/>
    <s v="Generador 1281-EL CANELO"/>
    <s v="Generadores"/>
    <x v="34"/>
    <s v="CONTROL AUTOMATICO LOCAL"/>
    <s v="D52"/>
    <s v="LOC"/>
    <n v="3"/>
    <n v="1"/>
    <s v="CTLP"/>
    <s v="1503-031283"/>
    <s v="EL CANELO - LAS VERTIENTES - LA OBRA"/>
    <x v="0"/>
    <m/>
    <n v="1"/>
    <m/>
    <m/>
    <m/>
  </r>
  <r>
    <s v="PROD"/>
    <s v="GENE00246"/>
    <s v="Generador LO BLANCO 1"/>
    <s v="Generadores"/>
    <x v="34"/>
    <s v="CONTROL AUTOMATICO LOCAL"/>
    <s v="P41"/>
    <s v="GS"/>
    <n v="5"/>
    <n v="1"/>
    <s v="CTLP"/>
    <s v="R410"/>
    <s v="GRAN SANTIAGO"/>
    <x v="0"/>
    <m/>
    <n v="1"/>
    <m/>
    <m/>
    <m/>
  </r>
  <r>
    <s v="PROD"/>
    <s v="MMD_AA_451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0"/>
    <s v="Medidor captación río e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2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DIST"/>
    <s v="MMD_AA_077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8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T"/>
    <s v="MMD_AA_078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9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P"/>
    <s v="MMD_AA_031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8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53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9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0"/>
    <s v="Medidor de Conducciones AS"/>
    <s v="Macromedidores"/>
    <x v="35"/>
    <s v="MANUAL"/>
    <s v="T8"/>
    <s v="GS"/>
    <n v="5"/>
    <n v="4"/>
    <s v="CTLP"/>
    <s v="CondAS"/>
    <s v="GRAN SANTIAGO"/>
    <x v="0"/>
    <m/>
    <n v="1"/>
    <m/>
    <m/>
    <m/>
  </r>
  <r>
    <s v="DISP"/>
    <s v="MMD_AA_024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2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T"/>
    <s v="MMD_AA_038"/>
    <s v="Medidor de Conducciones AS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9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60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1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8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3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308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0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6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57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2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083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"/>
    <s v="Red de Distribución"/>
    <s v="Macromedidores"/>
    <x v="35"/>
    <s v="MANUAL"/>
    <s v="D25"/>
    <s v="GS"/>
    <n v="5"/>
    <n v="2"/>
    <s v="CTLP"/>
    <s v="Red AP"/>
    <s v="GRAN SANTIAGO"/>
    <x v="0"/>
    <m/>
    <n v="4"/>
    <m/>
    <m/>
    <m/>
  </r>
  <r>
    <s v="DIST"/>
    <s v="MMD_AA_5-1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-150"/>
    <s v="Red de Distribución"/>
    <s v="Macromedidores"/>
    <x v="35"/>
    <s v="MANUAL"/>
    <s v="D25"/>
    <s v="GS"/>
    <n v="5"/>
    <n v="2"/>
    <s v="CTLP"/>
    <s v="Red AP"/>
    <s v="GRAN SANTIAGO"/>
    <x v="0"/>
    <m/>
    <n v="37"/>
    <m/>
    <m/>
    <m/>
  </r>
  <r>
    <s v="DIST"/>
    <s v="MMD_AA_5-200"/>
    <s v="Red de Distribución"/>
    <s v="Macromedidores"/>
    <x v="35"/>
    <s v="MANUAL"/>
    <s v="D25"/>
    <s v="GS"/>
    <n v="5"/>
    <n v="2"/>
    <s v="CTLP"/>
    <s v="Red AP"/>
    <s v="GRAN SANTIAGO"/>
    <x v="0"/>
    <m/>
    <n v="42"/>
    <m/>
    <m/>
    <m/>
  </r>
  <r>
    <s v="DIST"/>
    <s v="MMD_AA_5-250"/>
    <s v="Red de Distribución"/>
    <s v="Macromedidores"/>
    <x v="35"/>
    <s v="MANUAL"/>
    <s v="D25"/>
    <s v="GS"/>
    <n v="5"/>
    <n v="2"/>
    <s v="CTLP"/>
    <s v="Red AP"/>
    <s v="GRAN SANTIAGO"/>
    <x v="0"/>
    <m/>
    <n v="31"/>
    <m/>
    <m/>
    <m/>
  </r>
  <r>
    <s v="DIST"/>
    <s v="MMD_AA_5-3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03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5-400"/>
    <s v="Red de Distribución"/>
    <s v="Macromedidores"/>
    <x v="35"/>
    <s v="MANUAL"/>
    <s v="D25"/>
    <s v="GS"/>
    <n v="5"/>
    <n v="2"/>
    <s v="CTLP"/>
    <s v="Red AP"/>
    <s v="GRAN SANTIAGO"/>
    <x v="0"/>
    <m/>
    <n v="7"/>
    <m/>
    <m/>
    <m/>
  </r>
  <r>
    <s v="DIST"/>
    <s v="MMD_AA_5-500"/>
    <s v="Red de Distribución"/>
    <s v="Macromedidores"/>
    <x v="35"/>
    <s v="MANUAL"/>
    <s v="D25"/>
    <s v="GS"/>
    <n v="5"/>
    <n v="2"/>
    <s v="CTLP"/>
    <s v="Red AP"/>
    <s v="GRAN SANTIAGO"/>
    <x v="0"/>
    <m/>
    <n v="9"/>
    <m/>
    <m/>
    <m/>
  </r>
  <r>
    <s v="DIST"/>
    <s v="MMD_AA_5-600"/>
    <s v="Red de Distribución"/>
    <s v="Macromedidores"/>
    <x v="35"/>
    <s v="MANUAL"/>
    <s v="D25"/>
    <s v="GS"/>
    <n v="5"/>
    <n v="2"/>
    <s v="CTLP"/>
    <s v="Red AP"/>
    <s v="GRAN SANTIAGO"/>
    <x v="0"/>
    <m/>
    <n v="2"/>
    <m/>
    <m/>
    <m/>
  </r>
  <r>
    <s v="DIST"/>
    <s v="MMD_AA_472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654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5-900"/>
    <s v="Red de Distribución"/>
    <s v="Macromedidores"/>
    <x v="35"/>
    <s v="Telemedición"/>
    <s v="D26"/>
    <s v="GS"/>
    <n v="5"/>
    <n v="2"/>
    <s v="CTLP"/>
    <s v="Red AP"/>
    <s v="GRAN SANTIAGO"/>
    <x v="0"/>
    <m/>
    <n v="2"/>
    <m/>
    <m/>
    <m/>
  </r>
  <r>
    <s v="DIST"/>
    <s v="MMD_AA_5-10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602"/>
    <s v="Red de Distribución"/>
    <s v="Macromedidores"/>
    <x v="35"/>
    <s v="MANUAL"/>
    <s v="D25"/>
    <s v="LOC"/>
    <n v="6"/>
    <n v="2"/>
    <s v="CTLP"/>
    <s v="Red AP"/>
    <s v="ISLA DE MAIPO"/>
    <x v="0"/>
    <m/>
    <n v="1"/>
    <m/>
    <m/>
    <m/>
  </r>
  <r>
    <s v="DIST"/>
    <s v="MMD_AA_601"/>
    <s v="Red de Distribución"/>
    <s v="Macromedidores"/>
    <x v="35"/>
    <s v="Telemedición"/>
    <s v="D26"/>
    <s v="LOC"/>
    <n v="6"/>
    <n v="2"/>
    <s v="CTLP"/>
    <s v="Red AP"/>
    <s v="ISLA DE MAIPO"/>
    <x v="0"/>
    <m/>
    <n v="1"/>
    <m/>
    <m/>
    <m/>
  </r>
  <r>
    <s v="DIST"/>
    <s v="MMD_AA_11-1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7"/>
    <m/>
    <m/>
    <m/>
  </r>
  <r>
    <s v="DIST"/>
    <s v="MMD_AA_11-15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18"/>
    <m/>
    <m/>
    <m/>
  </r>
  <r>
    <s v="DIST"/>
    <s v="MMD_AA_11-2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4"/>
    <m/>
    <m/>
    <m/>
  </r>
  <r>
    <s v="DIST"/>
    <s v="MMD_AA_12-100"/>
    <s v="Red de Distribución"/>
    <s v="Macromedidores"/>
    <x v="35"/>
    <s v="Telemedición"/>
    <s v="D26"/>
    <s v="LOC"/>
    <n v="12"/>
    <n v="2"/>
    <s v="CTLP"/>
    <s v="Red AP"/>
    <s v="TIL TIL"/>
    <x v="0"/>
    <m/>
    <n v="2"/>
    <m/>
    <m/>
    <m/>
  </r>
  <r>
    <s v="DIST"/>
    <s v="MMD_AA_660"/>
    <s v="Red de Distribución"/>
    <s v="Macromedidores"/>
    <x v="35"/>
    <s v="MANUAL"/>
    <s v="D25"/>
    <s v="LOC"/>
    <n v="12"/>
    <n v="2"/>
    <s v="CTLP"/>
    <s v="Red AP"/>
    <s v="TIL TIL"/>
    <x v="0"/>
    <m/>
    <n v="1"/>
    <m/>
    <m/>
    <m/>
  </r>
  <r>
    <s v="DISP"/>
    <s v="MMD_AA_03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9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2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0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PROD"/>
    <s v="MMD_AA_182"/>
    <s v="MCRM  PEAPC - 1233-LOS TILOS-2"/>
    <s v="Macromedidores"/>
    <x v="35"/>
    <s v="Telemedición"/>
    <s v="D26"/>
    <s v="LOC"/>
    <n v="1"/>
    <n v="1"/>
    <s v="CTLP"/>
    <s v="R9"/>
    <s v="BUIN - PAINE - LINDEROS - MAIPO - ALTO JAHUEL"/>
    <x v="0"/>
    <m/>
    <n v="1"/>
    <m/>
    <m/>
    <m/>
  </r>
  <r>
    <s v="DIST"/>
    <s v="MMD_AA_281"/>
    <s v="MCRM  Est. LOS TILOS"/>
    <s v="Macromedidores"/>
    <x v="35"/>
    <s v="MANUAL"/>
    <s v="D25"/>
    <s v="LOC"/>
    <n v="1"/>
    <n v="2"/>
    <s v="CTLP"/>
    <s v="R9"/>
    <s v="BUIN - PAINE - LINDEROS - MAIPO - ALTO JAHUEL"/>
    <x v="0"/>
    <m/>
    <n v="1"/>
    <m/>
    <m/>
    <m/>
  </r>
  <r>
    <s v="PROD"/>
    <s v="MMD_AA_179"/>
    <s v="MCRM  PEAPC - 1246-PONTIGO-2 "/>
    <s v="Macromedidores"/>
    <x v="35"/>
    <s v="Telemedición"/>
    <s v="D26"/>
    <s v="LOC"/>
    <n v="1"/>
    <n v="1"/>
    <s v="CTLP"/>
    <s v="R7"/>
    <s v="BUIN - PAINE - LINDEROS - MAIPO - ALTO JAHUEL"/>
    <x v="0"/>
    <m/>
    <n v="1"/>
    <m/>
    <m/>
    <m/>
  </r>
  <r>
    <s v="PROD"/>
    <s v="MMD_AA_353"/>
    <s v="MCRM  PEAPC - LOS GUINDOS 4"/>
    <s v="Macromedidores"/>
    <x v="35"/>
    <s v="Telemedición"/>
    <s v="D26"/>
    <s v="LOC"/>
    <n v="1"/>
    <n v="1"/>
    <s v="CTLP"/>
    <s v="R6"/>
    <s v="BUIN - PAINE - LINDEROS - MAIPO - ALTO JAHUEL"/>
    <x v="0"/>
    <m/>
    <n v="1"/>
    <m/>
    <m/>
    <m/>
  </r>
  <r>
    <s v="DIST"/>
    <s v="MMD_AA_280"/>
    <s v="MCRM  Est. GUINDOS"/>
    <s v="Macromedidores"/>
    <x v="35"/>
    <s v="MANUAL"/>
    <s v="D25"/>
    <s v="LOC"/>
    <n v="1"/>
    <n v="2"/>
    <s v="CTLP"/>
    <s v="R6"/>
    <s v="BUIN - PAINE - LINDEROS - MAIPO - ALTO JAHUEL"/>
    <x v="0"/>
    <m/>
    <n v="1"/>
    <m/>
    <m/>
    <m/>
  </r>
  <r>
    <s v="PROD"/>
    <s v="MMD_AA_177"/>
    <s v="MCRM  PEAPC - 1071-ESTACION1-2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PROD"/>
    <s v="MMD_AA_176"/>
    <s v="MCRM  PEAPC - 1070-ESTACION1-1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DIST"/>
    <s v="MMD_AA_287"/>
    <s v="MCRM  Est. BUIN ESTACION 1"/>
    <s v="Macromedidores"/>
    <x v="35"/>
    <s v="MANUAL"/>
    <s v="D25"/>
    <s v="LOC"/>
    <n v="1"/>
    <n v="2"/>
    <s v="CTLP"/>
    <s v="R4"/>
    <s v="BUIN - PAINE - LINDEROS - MAIPO - ALTO JAHUEL"/>
    <x v="0"/>
    <m/>
    <n v="1"/>
    <m/>
    <m/>
    <m/>
  </r>
  <r>
    <s v="PROD"/>
    <s v="MMD_AA_178"/>
    <s v="MCRM  PEAPC - 1245-ESTACION2-1"/>
    <s v="Macromedidores"/>
    <x v="35"/>
    <s v="Telemedición"/>
    <s v="D26"/>
    <s v="LOC"/>
    <n v="1"/>
    <n v="1"/>
    <s v="CTLP"/>
    <s v="R1139"/>
    <s v="BUIN - PAINE - LINDEROS - MAIPO - ALTO JAHUEL"/>
    <x v="0"/>
    <m/>
    <n v="1"/>
    <m/>
    <m/>
    <m/>
  </r>
  <r>
    <s v="PROD"/>
    <s v="MMD_AA_185"/>
    <s v="MCRM  PEAPC - 1128-PAINE-3 "/>
    <s v="Macromedidores"/>
    <x v="35"/>
    <s v="Telemedición"/>
    <s v="D26"/>
    <s v="LOC"/>
    <n v="1"/>
    <n v="1"/>
    <s v="CTLP"/>
    <s v="R107"/>
    <s v="BUIN - PAINE - LINDEROS - MAIPO - ALTO JAHUEL"/>
    <x v="0"/>
    <m/>
    <n v="1"/>
    <m/>
    <m/>
    <m/>
  </r>
  <r>
    <s v="DIST"/>
    <s v="MMD_AA_284"/>
    <s v="MCRM  Est. PAINE 1"/>
    <s v="Macromedidores"/>
    <x v="35"/>
    <s v="MANUAL"/>
    <s v="D25"/>
    <s v="LOC"/>
    <n v="1"/>
    <n v="2"/>
    <s v="CTLP"/>
    <s v="R107"/>
    <s v="BUIN - PAINE - LINDEROS - MAIPO - ALTO JAHUEL"/>
    <x v="0"/>
    <m/>
    <n v="1"/>
    <m/>
    <m/>
    <m/>
  </r>
  <r>
    <s v="PROD"/>
    <s v="MMD_AA_193"/>
    <s v="MCRM  PEAPC - 1230-LA CANOA"/>
    <s v="Macromedidores"/>
    <x v="35"/>
    <s v="Telemedición"/>
    <s v="D26"/>
    <s v="LOC"/>
    <n v="2"/>
    <n v="1"/>
    <s v="CTLP"/>
    <s v="R37"/>
    <s v="CURACAVI"/>
    <x v="0"/>
    <m/>
    <n v="1"/>
    <m/>
    <m/>
    <m/>
  </r>
  <r>
    <s v="DIST"/>
    <s v="MMD_AA_267"/>
    <s v="MCRM  Est. CURACAVI 1"/>
    <s v="Macromedidores"/>
    <x v="35"/>
    <s v="MANUAL"/>
    <s v="D25"/>
    <s v="LOC"/>
    <n v="2"/>
    <n v="2"/>
    <s v="CTLP"/>
    <s v="R33"/>
    <s v="CURACAVI"/>
    <x v="0"/>
    <m/>
    <n v="1"/>
    <m/>
    <m/>
    <m/>
  </r>
  <r>
    <s v="DIST"/>
    <s v="MMD_AA_265"/>
    <s v="MCRM  Est. CAMPO LINDO 1"/>
    <s v="Macromedidores"/>
    <x v="35"/>
    <s v="MANUAL"/>
    <s v="D25"/>
    <s v="LOC"/>
    <n v="2"/>
    <n v="2"/>
    <s v="CTLP"/>
    <s v="R262-1"/>
    <s v="CURACAVI"/>
    <x v="0"/>
    <m/>
    <n v="1"/>
    <m/>
    <m/>
    <m/>
  </r>
  <r>
    <s v="DIST"/>
    <s v="MMD_AA_269"/>
    <s v="MCRM  Est. PLANTA EL CANELO"/>
    <s v="Macromedidores"/>
    <x v="35"/>
    <s v="MANUAL"/>
    <s v="D25"/>
    <s v="LOC"/>
    <n v="3"/>
    <n v="2"/>
    <s v="CTLP"/>
    <s v="serv_0975"/>
    <s v="EL CANELO - LAS VERTIENTES - LA OBRA"/>
    <x v="0"/>
    <m/>
    <n v="1"/>
    <m/>
    <m/>
    <m/>
  </r>
  <r>
    <s v="PROD"/>
    <s v="MMD_AA_196"/>
    <s v="MCRM  PEAPC - 1045-EL MONTE1-2 "/>
    <s v="Macromedidores"/>
    <x v="35"/>
    <s v="Telemedición"/>
    <s v="D26"/>
    <s v="LOC"/>
    <n v="4"/>
    <n v="1"/>
    <s v="CTLP"/>
    <s v="R188-40"/>
    <s v="EL MONTE - EL PAICO"/>
    <x v="0"/>
    <m/>
    <n v="1"/>
    <m/>
    <m/>
    <m/>
  </r>
  <r>
    <s v="DIST"/>
    <s v="MMD_AA_272"/>
    <s v="MCRM  Est. EL MONTE 2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DIST"/>
    <s v="MMD_AA_271"/>
    <s v="MCRM  alimentadora El Monte 1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PROD"/>
    <s v="MMD_AA_195"/>
    <s v="MCRM  PEAPC - 1189-EL MONTE3"/>
    <s v="Macromedidores"/>
    <x v="35"/>
    <s v="Telemedición"/>
    <s v="D26"/>
    <s v="LOC"/>
    <n v="4"/>
    <n v="1"/>
    <s v="CTLP"/>
    <s v="R1009"/>
    <s v="EL MONTE - EL PAICO"/>
    <x v="0"/>
    <m/>
    <n v="1"/>
    <m/>
    <m/>
    <m/>
  </r>
  <r>
    <s v="DIST"/>
    <s v="MMD_AA_161"/>
    <s v="MCRM  a Est. Lo Ruiz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162"/>
    <s v="MCRM  aliment. Lo Ruiz1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299"/>
    <s v="MCRM  aliment. Lo Ruiz2"/>
    <s v="Macromedidores"/>
    <x v="35"/>
    <s v="Telemedición"/>
    <s v="D26"/>
    <s v="GS"/>
    <n v="5"/>
    <n v="2"/>
    <s v="CTLP"/>
    <s v="Serv_2431"/>
    <s v="GRAN SANTIAGO"/>
    <x v="0"/>
    <m/>
    <n v="1"/>
    <m/>
    <m/>
    <m/>
  </r>
  <r>
    <s v="DIST"/>
    <s v="MMD_AA_168"/>
    <s v="MCRM  TERMINALES 1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67"/>
    <s v="MCRM  TERMINALES 2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21"/>
    <s v="MCRM  LO BRAVO"/>
    <s v="Macromedidores"/>
    <x v="35"/>
    <s v="MANUAL"/>
    <s v="D25"/>
    <s v="GS"/>
    <n v="5"/>
    <n v="2"/>
    <s v="CTLP"/>
    <s v="R77"/>
    <s v="GRAN SANTIAGO"/>
    <x v="0"/>
    <m/>
    <n v="1"/>
    <m/>
    <m/>
    <m/>
  </r>
  <r>
    <s v="PROD"/>
    <s v="MMD_AA_199"/>
    <s v="MCRM  1208-HUECHURABA3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0"/>
    <s v="MCRM  1209-HUECHURABA2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1"/>
    <s v="MCRM  1219-HUECHURABA1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118"/>
    <s v="MCRM  REINA ALTA (Est.4-5-6)"/>
    <s v="Macromedidores"/>
    <x v="35"/>
    <s v="MANUAL"/>
    <s v="P44"/>
    <s v="GS"/>
    <n v="5"/>
    <n v="1"/>
    <s v="CTLP"/>
    <s v="R71"/>
    <s v="GRAN SANTIAGO"/>
    <x v="0"/>
    <m/>
    <n v="1"/>
    <m/>
    <m/>
    <m/>
  </r>
  <r>
    <s v="DIST"/>
    <s v="MMD_AA_166"/>
    <s v="MCRM  LA REINA 6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53"/>
    <s v="MCRM  TRINIDAD ALTO 1"/>
    <s v="Macromedidores"/>
    <x v="35"/>
    <s v="Telemedición"/>
    <s v="D26"/>
    <s v="GS"/>
    <n v="5"/>
    <n v="2"/>
    <s v="CTLP"/>
    <s v="R65"/>
    <s v="GRAN SANTIAGO"/>
    <x v="0"/>
    <m/>
    <n v="1"/>
    <m/>
    <m/>
    <m/>
  </r>
  <r>
    <s v="DIST"/>
    <s v="MMD_AA_80"/>
    <s v="MCRM  DEPARTAMENTAL BAJO 1"/>
    <s v="Macromedidores"/>
    <x v="35"/>
    <s v="Telemedición"/>
    <s v="D26"/>
    <s v="GS"/>
    <n v="5"/>
    <n v="2"/>
    <s v="CTLP"/>
    <s v="R60"/>
    <s v="GRAN SANTIAGO"/>
    <x v="0"/>
    <m/>
    <n v="1"/>
    <m/>
    <m/>
    <m/>
  </r>
  <r>
    <s v="DIST"/>
    <s v="MMD_AA_301"/>
    <s v="MCRM  QUILIN 3"/>
    <s v="Macromedidores"/>
    <x v="35"/>
    <s v="MANUAL"/>
    <s v="D25"/>
    <s v="GS"/>
    <n v="5"/>
    <n v="2"/>
    <s v="CTLP"/>
    <s v="R59"/>
    <s v="GRAN SANTIAGO"/>
    <x v="0"/>
    <m/>
    <n v="1"/>
    <m/>
    <m/>
    <m/>
  </r>
  <r>
    <s v="DIST"/>
    <s v="MMD_AA_216"/>
    <s v="MCRM  FLORENCIA"/>
    <s v="Macromedidores"/>
    <x v="35"/>
    <s v="MANUAL"/>
    <s v="D25"/>
    <s v="GS"/>
    <n v="5"/>
    <n v="2"/>
    <s v="CTLP"/>
    <s v="R51-252"/>
    <s v="GRAN SANTIAGO"/>
    <x v="0"/>
    <m/>
    <n v="1"/>
    <m/>
    <m/>
    <m/>
  </r>
  <r>
    <s v="DIST"/>
    <s v="MMD_AA_112"/>
    <s v="MCRM  FLORENCIA"/>
    <s v="Macromedidores"/>
    <x v="35"/>
    <s v="Telemedición"/>
    <s v="D26"/>
    <s v="GS"/>
    <n v="5"/>
    <n v="2"/>
    <s v="CTLP"/>
    <s v="R51-252"/>
    <s v="GRAN SANTIAGO"/>
    <x v="0"/>
    <m/>
    <n v="1"/>
    <m/>
    <m/>
    <m/>
  </r>
  <r>
    <s v="DIST"/>
    <s v="MMD_AA_120"/>
    <s v="MCRM  LARRAIN"/>
    <s v="Macromedidores"/>
    <x v="35"/>
    <s v="Telemedición"/>
    <s v="D26"/>
    <s v="GS"/>
    <n v="5"/>
    <n v="2"/>
    <s v="CTLP"/>
    <s v="R501"/>
    <s v="GRAN SANTIAGO"/>
    <x v="0"/>
    <m/>
    <n v="1"/>
    <m/>
    <m/>
    <m/>
  </r>
  <r>
    <s v="DIST"/>
    <s v="MMD_AA_144"/>
    <s v="MCRM  PINCOYA 2"/>
    <s v="Macromedidores"/>
    <x v="35"/>
    <s v="MANUAL"/>
    <s v="D25"/>
    <s v="GS"/>
    <n v="5"/>
    <n v="2"/>
    <s v="CTLP"/>
    <s v="R45"/>
    <s v="GRAN SANTIAGO"/>
    <x v="0"/>
    <m/>
    <n v="1"/>
    <m/>
    <m/>
    <m/>
  </r>
  <r>
    <s v="DIST"/>
    <s v="MMD_AA_119"/>
    <s v="MCRM  LA REINA ALTA 1"/>
    <s v="Macromedidores"/>
    <x v="35"/>
    <s v="MANUAL"/>
    <s v="D25"/>
    <s v="GS"/>
    <n v="5"/>
    <n v="2"/>
    <s v="CTLP"/>
    <s v="R441-72"/>
    <s v="GRAN SANTIAGO"/>
    <x v="0"/>
    <m/>
    <n v="1"/>
    <m/>
    <m/>
    <m/>
  </r>
  <r>
    <s v="DIST"/>
    <s v="MMD_AA_122"/>
    <s v="MCRM  LO CANAS 1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24"/>
    <s v="MCRM  LO CANAS 3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PROD"/>
    <s v="MMD_AA_209"/>
    <s v="MCRM  1175-SANTA LUISA"/>
    <s v="Macromedidores"/>
    <x v="35"/>
    <s v="Telemedición"/>
    <s v="D26"/>
    <s v="GS"/>
    <n v="5"/>
    <n v="1"/>
    <s v="CTLP"/>
    <s v="R402-255"/>
    <s v="GRAN SANTIAGO"/>
    <x v="0"/>
    <m/>
    <n v="1"/>
    <m/>
    <m/>
    <m/>
  </r>
  <r>
    <s v="PROD"/>
    <s v="MMD_AA_307"/>
    <s v="MCRM  TALINAY"/>
    <s v="Macromedidores"/>
    <x v="35"/>
    <s v="MANUAL"/>
    <s v="P44"/>
    <s v="GS"/>
    <n v="5"/>
    <n v="1"/>
    <s v="CTLP"/>
    <s v="R288"/>
    <s v="GRAN SANTIAGO"/>
    <x v="0"/>
    <m/>
    <n v="1"/>
    <m/>
    <m/>
    <m/>
  </r>
  <r>
    <s v="PROD"/>
    <s v="MMD_AA_99"/>
    <s v="MCRM  1223-RENCA7"/>
    <s v="Macromedidores"/>
    <x v="35"/>
    <s v="Telemedición"/>
    <s v="D26"/>
    <s v="GS"/>
    <n v="5"/>
    <n v="1"/>
    <s v="CTLP"/>
    <s v="R276-180"/>
    <s v="GRAN SANTIAGO"/>
    <x v="0"/>
    <m/>
    <n v="1"/>
    <m/>
    <m/>
    <m/>
  </r>
  <r>
    <s v="PROD"/>
    <s v="MMD_AA_204"/>
    <s v="MCRM  1221-HUECHURABA6"/>
    <s v="Macromedidores"/>
    <x v="35"/>
    <s v="Telemedición"/>
    <s v="D26"/>
    <s v="GS"/>
    <n v="5"/>
    <n v="1"/>
    <s v="CTLP"/>
    <s v="R271-252"/>
    <s v="GRAN SANTIAGO"/>
    <x v="0"/>
    <m/>
    <n v="1"/>
    <m/>
    <m/>
    <m/>
  </r>
  <r>
    <s v="PROD"/>
    <s v="MMD_AA_205"/>
    <s v="MCRM  1205-HUECHURABA8"/>
    <s v="Macromedidores"/>
    <x v="35"/>
    <s v="Telemedición"/>
    <s v="D26"/>
    <s v="GS"/>
    <n v="5"/>
    <n v="1"/>
    <s v="CTLP"/>
    <s v="R269-252"/>
    <s v="GRAN SANTIAGO"/>
    <x v="0"/>
    <m/>
    <n v="1"/>
    <m/>
    <m/>
    <m/>
  </r>
  <r>
    <s v="DIST"/>
    <s v="MMD_AA_302"/>
    <s v="MCRM  EL PERAL BAJO"/>
    <s v="Macromedidores"/>
    <x v="35"/>
    <s v="MANUAL"/>
    <s v="D25"/>
    <s v="GS"/>
    <n v="5"/>
    <n v="2"/>
    <s v="CTLP"/>
    <s v="R261"/>
    <s v="GRAN SANTIAGO"/>
    <x v="0"/>
    <m/>
    <n v="1"/>
    <m/>
    <m/>
    <m/>
  </r>
  <r>
    <s v="DIST"/>
    <s v="MMD_AA_169"/>
    <s v="MCRM  Santa Sofia DE MACUL (2)"/>
    <s v="Macromedidores"/>
    <x v="35"/>
    <s v="MANUAL"/>
    <s v="D25"/>
    <s v="GS"/>
    <n v="5"/>
    <n v="2"/>
    <s v="CTLP"/>
    <s v="R257-2"/>
    <s v="GRAN SANTIAGO"/>
    <x v="0"/>
    <m/>
    <n v="1"/>
    <m/>
    <m/>
    <m/>
  </r>
  <r>
    <s v="DIST"/>
    <s v="MMD_AA_154"/>
    <s v="MCRM  TRINIDAD BAJO 1"/>
    <s v="Macromedidores"/>
    <x v="35"/>
    <s v="Telemedición"/>
    <s v="D26"/>
    <s v="GS"/>
    <n v="5"/>
    <n v="2"/>
    <s v="CTLP"/>
    <s v="R256"/>
    <s v="GRAN SANTIAGO"/>
    <x v="0"/>
    <m/>
    <n v="1"/>
    <m/>
    <m/>
    <m/>
  </r>
  <r>
    <s v="DIST"/>
    <s v="MMD_AA_117"/>
    <s v="MCRM  LA MONTANA"/>
    <s v="Macromedidores"/>
    <x v="35"/>
    <s v="MANUAL"/>
    <s v="D25"/>
    <s v="GS"/>
    <n v="5"/>
    <n v="2"/>
    <s v="CTLP"/>
    <s v="R211"/>
    <s v="GRAN SANTIAGO"/>
    <x v="0"/>
    <m/>
    <n v="1"/>
    <m/>
    <m/>
    <m/>
  </r>
  <r>
    <s v="DIST"/>
    <s v="MMD_AA_151"/>
    <s v="MCRM  SANTA VICTORIA"/>
    <s v="Macromedidores"/>
    <x v="35"/>
    <s v="MANUAL"/>
    <s v="D25"/>
    <s v="GS"/>
    <n v="5"/>
    <n v="2"/>
    <s v="CTLP"/>
    <s v="R206_1"/>
    <s v="GRAN SANTIAGO"/>
    <x v="0"/>
    <m/>
    <n v="1"/>
    <m/>
    <m/>
    <m/>
  </r>
  <r>
    <s v="DIST"/>
    <s v="MMD_AA_143"/>
    <s v="MCRM  PINCOYA 1"/>
    <s v="Macromedidores"/>
    <x v="35"/>
    <s v="MANUAL"/>
    <s v="D25"/>
    <s v="GS"/>
    <n v="5"/>
    <n v="2"/>
    <s v="CTLP"/>
    <s v="R206"/>
    <s v="GRAN SANTIAGO"/>
    <x v="0"/>
    <m/>
    <n v="1"/>
    <m/>
    <m/>
    <m/>
  </r>
  <r>
    <s v="PROD"/>
    <s v="MMD_AA_174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PROD"/>
    <s v="MMD_AA_175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DIST"/>
    <s v="MMD_AA_103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2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5"/>
    <s v="MCRM  CERRO NEGRO 2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4"/>
    <s v="MCRM  CERRO NEGRO 2"/>
    <s v="Macromedidores"/>
    <x v="35"/>
    <s v="Telemedición"/>
    <s v="D26"/>
    <s v="GS"/>
    <n v="5"/>
    <n v="2"/>
    <s v="CTLP"/>
    <s v="R181"/>
    <s v="GRAN SANTIAGO"/>
    <x v="0"/>
    <m/>
    <n v="1"/>
    <m/>
    <m/>
    <m/>
  </r>
  <r>
    <s v="PROD"/>
    <s v="MMD_AA_98"/>
    <s v="MCRM  RENCA 4- 5-6-7-8"/>
    <s v="Macromedidores"/>
    <x v="35"/>
    <s v="Telemedición"/>
    <s v="P45"/>
    <s v="GS"/>
    <n v="5"/>
    <n v="1"/>
    <s v="CTLP"/>
    <s v="R180"/>
    <s v="GRAN SANTIAGO"/>
    <x v="0"/>
    <m/>
    <n v="1"/>
    <m/>
    <m/>
    <m/>
  </r>
  <r>
    <s v="DIST"/>
    <s v="MMD_AA_223"/>
    <s v="MCRM  CERRO COLORADO 1"/>
    <s v="Macromedidores"/>
    <x v="35"/>
    <s v="Telemedición"/>
    <s v="D26"/>
    <s v="GS"/>
    <n v="5"/>
    <n v="2"/>
    <s v="CTLP"/>
    <s v="R180"/>
    <s v="GRAN SANTIAGO"/>
    <x v="0"/>
    <m/>
    <n v="1"/>
    <m/>
    <m/>
    <m/>
  </r>
  <r>
    <s v="PROD"/>
    <s v="MMD_AA_222"/>
    <s v="MCRM  1178-RENCA 4"/>
    <s v="Macromedidores"/>
    <x v="35"/>
    <s v="Telemedición"/>
    <s v="D26"/>
    <s v="GS"/>
    <n v="5"/>
    <n v="1"/>
    <s v="CTLP"/>
    <s v="R179-180"/>
    <s v="GRAN SANTIAGO"/>
    <x v="0"/>
    <m/>
    <n v="1"/>
    <m/>
    <m/>
    <m/>
  </r>
  <r>
    <s v="PROD"/>
    <s v="MMD_AA_221"/>
    <s v="MCRM  1146-RENCA3"/>
    <s v="Macromedidores"/>
    <x v="35"/>
    <s v="Telemedición"/>
    <s v="D26"/>
    <s v="GS"/>
    <n v="5"/>
    <n v="1"/>
    <s v="CTLP"/>
    <s v="R178-226"/>
    <s v="GRAN SANTIAGO"/>
    <x v="0"/>
    <m/>
    <n v="1"/>
    <m/>
    <m/>
    <m/>
  </r>
  <r>
    <s v="PROD"/>
    <s v="MMD_AA_217"/>
    <s v="MCRM  1019-RENCA2-1"/>
    <s v="Macromedidores"/>
    <x v="35"/>
    <s v="Telemedición"/>
    <s v="D26"/>
    <s v="GS"/>
    <n v="5"/>
    <n v="1"/>
    <s v="CTLP"/>
    <s v="R177-226"/>
    <s v="GRAN SANTIAGO"/>
    <x v="0"/>
    <m/>
    <n v="1"/>
    <m/>
    <m/>
    <m/>
  </r>
  <r>
    <s v="PROD"/>
    <s v="MMD_AA_220"/>
    <s v="MCRM  1217-RENCA 1-1A"/>
    <s v="Macromedidores"/>
    <x v="35"/>
    <s v="Telemedición"/>
    <s v="D26"/>
    <s v="GS"/>
    <n v="5"/>
    <n v="1"/>
    <s v="CTLP"/>
    <s v="R176-226"/>
    <s v="GRAN SANTIAGO"/>
    <x v="0"/>
    <m/>
    <n v="1"/>
    <m/>
    <m/>
    <m/>
  </r>
  <r>
    <s v="PROD"/>
    <s v="MMD_AA_207"/>
    <s v="MCRM  1184-QUILICURA 2-1"/>
    <s v="Macromedidores"/>
    <x v="35"/>
    <s v="Telemedición"/>
    <s v="D26"/>
    <s v="GS"/>
    <n v="5"/>
    <n v="1"/>
    <s v="CTLP"/>
    <s v="R166"/>
    <s v="GRAN SANTIAGO"/>
    <x v="0"/>
    <m/>
    <n v="1"/>
    <m/>
    <m/>
    <m/>
  </r>
  <r>
    <s v="PROD"/>
    <s v="MMD_AA_208"/>
    <s v="MCRM  1179-SAN MARTIN"/>
    <s v="Macromedidores"/>
    <x v="35"/>
    <s v="Telemedición"/>
    <s v="D26"/>
    <s v="GS"/>
    <n v="5"/>
    <n v="1"/>
    <s v="CTLP"/>
    <s v="R163-255"/>
    <s v="GRAN SANTIAGO"/>
    <x v="0"/>
    <m/>
    <n v="1"/>
    <m/>
    <m/>
    <m/>
  </r>
  <r>
    <s v="DIST"/>
    <s v="MMD_AA_140"/>
    <s v="MCRM  PENON ALTO 1"/>
    <s v="Macromedidores"/>
    <x v="35"/>
    <s v="Telemedición"/>
    <s v="D26"/>
    <s v="GS"/>
    <n v="5"/>
    <n v="2"/>
    <s v="CTLP"/>
    <s v="R156"/>
    <s v="GRAN SANTIAGO"/>
    <x v="0"/>
    <m/>
    <n v="1"/>
    <m/>
    <m/>
    <m/>
  </r>
  <r>
    <s v="DIST"/>
    <s v="MMD_AA_129"/>
    <s v="MCRM  LO GALLARDO"/>
    <s v="Macromedidores"/>
    <x v="35"/>
    <s v="Telemedición"/>
    <s v="D26"/>
    <s v="GS"/>
    <n v="5"/>
    <n v="2"/>
    <s v="CTLP"/>
    <s v="R155"/>
    <s v="GRAN SANTIAGO"/>
    <x v="0"/>
    <m/>
    <n v="1"/>
    <m/>
    <m/>
    <m/>
  </r>
  <r>
    <s v="DIST"/>
    <s v="MMD_AA_152"/>
    <s v="MCRM  TOCORNAL"/>
    <s v="Macromedidores"/>
    <x v="35"/>
    <s v="Telemedición"/>
    <s v="D26"/>
    <s v="GS"/>
    <n v="5"/>
    <n v="2"/>
    <s v="CTLP"/>
    <s v="R154"/>
    <s v="GRAN SANTIAGO"/>
    <x v="0"/>
    <m/>
    <n v="1"/>
    <m/>
    <m/>
    <m/>
  </r>
  <r>
    <s v="DIST"/>
    <s v="MMD_AA_141"/>
    <s v="MCRM  PERALILLO 1"/>
    <s v="Macromedidores"/>
    <x v="35"/>
    <s v="Telemedición"/>
    <s v="D26"/>
    <s v="GS"/>
    <n v="5"/>
    <n v="2"/>
    <s v="CTLP"/>
    <s v="R152"/>
    <s v="GRAN SANTIAGO"/>
    <x v="0"/>
    <m/>
    <n v="1"/>
    <m/>
    <m/>
    <m/>
  </r>
  <r>
    <s v="DIST"/>
    <s v="MMD_AA_110"/>
    <s v="MCRM  PENON BAJO 1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DIST"/>
    <s v="MMD_AA_111"/>
    <s v="MCRM  PENON BAJO 2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PROD"/>
    <s v="MMD_AA_214"/>
    <s v="MCRM  VICTORIA PUDAHUEL"/>
    <s v="Macromedidores"/>
    <x v="35"/>
    <s v="Telemedición"/>
    <s v="P45"/>
    <s v="GS"/>
    <n v="5"/>
    <n v="1"/>
    <s v="CTLP"/>
    <s v="R144"/>
    <s v="GRAN SANTIAGO"/>
    <x v="0"/>
    <m/>
    <n v="1"/>
    <m/>
    <m/>
    <m/>
  </r>
  <r>
    <s v="PROD"/>
    <s v="MMD_AA_155"/>
    <s v="MCRM  1296-Victoria -3"/>
    <s v="Macromedidores"/>
    <x v="35"/>
    <s v="MANUAL"/>
    <s v="D25"/>
    <s v="GS"/>
    <n v="5"/>
    <n v="1"/>
    <s v="CTLP"/>
    <s v="R144"/>
    <s v="GRAN SANTIAGO"/>
    <x v="0"/>
    <m/>
    <n v="1"/>
    <m/>
    <m/>
    <m/>
  </r>
  <r>
    <s v="DIST"/>
    <s v="MMD_AA_215"/>
    <s v="MCRM  VICTORIA PUDAHUEL"/>
    <s v="Macromedidores"/>
    <x v="35"/>
    <s v="Telemedición"/>
    <s v="D26"/>
    <s v="GS"/>
    <n v="5"/>
    <n v="2"/>
    <s v="CTLP"/>
    <s v="R144"/>
    <s v="GRAN SANTIAGO"/>
    <x v="0"/>
    <m/>
    <n v="1"/>
    <m/>
    <m/>
    <m/>
  </r>
  <r>
    <s v="DIST"/>
    <s v="MMD_AA_148"/>
    <s v="MCRM  SANTA CORINA"/>
    <s v="Macromedidores"/>
    <x v="35"/>
    <s v="MANUAL"/>
    <s v="D25"/>
    <s v="GS"/>
    <n v="5"/>
    <n v="2"/>
    <s v="CTLP"/>
    <s v="R143"/>
    <s v="GRAN SANTIAGO"/>
    <x v="0"/>
    <m/>
    <n v="1"/>
    <m/>
    <m/>
    <m/>
  </r>
  <r>
    <s v="DIST"/>
    <s v="MMD_AA_134"/>
    <s v="MCRM  PEDRO de VALDIVIA 1"/>
    <s v="Macromedidores"/>
    <x v="35"/>
    <s v="MANUAL"/>
    <s v="D25"/>
    <s v="GS"/>
    <n v="5"/>
    <n v="2"/>
    <s v="CTLP"/>
    <s v="R142"/>
    <s v="GRAN SANTIAGO"/>
    <x v="0"/>
    <m/>
    <n v="1"/>
    <m/>
    <m/>
    <m/>
  </r>
  <r>
    <s v="DIST"/>
    <s v="MMD_AA_125"/>
    <s v="MCRM  LO CONTADOR 1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126"/>
    <s v="MCRM  LO CONTADOR 2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96"/>
    <s v="MCRM  ANTONIO VARAS 1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97"/>
    <s v="MCRM  ANTONIO VARAS 2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138"/>
    <s v="MCRM  PENALOLEN 3A"/>
    <s v="Macromedidores"/>
    <x v="35"/>
    <s v="MANUAL"/>
    <s v="D25"/>
    <s v="GS"/>
    <n v="5"/>
    <n v="2"/>
    <s v="CTLP"/>
    <s v="R133"/>
    <s v="GRAN SANTIAGO"/>
    <x v="0"/>
    <m/>
    <n v="1"/>
    <m/>
    <m/>
    <m/>
  </r>
  <r>
    <s v="DIST"/>
    <s v="MMD_AA_137"/>
    <s v="MCRM  PENALOLEN 1A"/>
    <s v="Macromedidores"/>
    <x v="35"/>
    <s v="MANUAL"/>
    <s v="D25"/>
    <s v="GS"/>
    <n v="5"/>
    <n v="2"/>
    <s v="CTLP"/>
    <s v="R132"/>
    <s v="GRAN SANTIAGO"/>
    <x v="0"/>
    <m/>
    <n v="1"/>
    <m/>
    <m/>
    <m/>
  </r>
  <r>
    <s v="DIST"/>
    <s v="MMD_AA_130"/>
    <s v="MCRM  LO HERMIDA 1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219"/>
    <s v="MCRM  RENCA"/>
    <s v="Macromedidores"/>
    <x v="35"/>
    <s v="Telemedición"/>
    <s v="D26"/>
    <s v="GS"/>
    <n v="5"/>
    <n v="2"/>
    <s v="CTLP"/>
    <s v="R1072"/>
    <s v="GRAN SANTIAGO"/>
    <x v="0"/>
    <m/>
    <n v="1"/>
    <m/>
    <m/>
    <m/>
  </r>
  <r>
    <s v="DIST"/>
    <s v="MMD_AA_146"/>
    <s v="MCRM  QUILICURA 2"/>
    <s v="Macromedidores"/>
    <x v="35"/>
    <s v="Telemedición"/>
    <s v="D26"/>
    <s v="GS"/>
    <n v="5"/>
    <n v="2"/>
    <s v="CTLP"/>
    <s v="R1069"/>
    <s v="GRAN SANTIAGO"/>
    <x v="0"/>
    <m/>
    <n v="1"/>
    <m/>
    <m/>
    <m/>
  </r>
  <r>
    <s v="DIST"/>
    <s v="MMD_AA_107"/>
    <s v="MCRM  TALINAY 2"/>
    <s v="Macromedidores"/>
    <x v="35"/>
    <s v="MANUAL"/>
    <s v="D25"/>
    <s v="GS"/>
    <n v="5"/>
    <n v="2"/>
    <s v="CTLP"/>
    <s v="R1057"/>
    <s v="GRAN SANTIAGO"/>
    <x v="0"/>
    <m/>
    <n v="1"/>
    <m/>
    <m/>
    <m/>
  </r>
  <r>
    <s v="DIST"/>
    <s v="MMD_AA_116"/>
    <s v="MCRM  JOHN JACKSON 2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REC"/>
    <s v="MMD_AA_343"/>
    <s v="MCRM PEAS Nos"/>
    <s v="Macromedidores"/>
    <x v="35"/>
    <s v="Telemedición"/>
    <s v="R34"/>
    <s v="GS"/>
    <n v="5"/>
    <n v="3"/>
    <s v="CTLP"/>
    <s v="R182"/>
    <s v="GRAN SANTIAGO"/>
    <x v="0"/>
    <m/>
    <n v="1"/>
    <m/>
    <m/>
    <m/>
  </r>
  <r>
    <s v="PROD"/>
    <s v="MMD_AA_234"/>
    <s v="MCRM  PEAPC - 1274-ISLA MAIPO -3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3"/>
    <s v="MCRM  PEAPC - 1060-ISLA MAIPO-1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2"/>
    <s v="MCRM  PEAPC - 1046-ISLA MAIPO-2 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DIST"/>
    <s v="MMD_AA_278"/>
    <s v="MCRM  Est. ISLA DE MAIPO 1"/>
    <s v="Macromedidores"/>
    <x v="35"/>
    <s v="MANUAL"/>
    <s v="D25"/>
    <s v="LOC"/>
    <n v="6"/>
    <n v="2"/>
    <s v="CTLP"/>
    <s v="R56"/>
    <s v="ISLA DE MAIPO"/>
    <x v="0"/>
    <m/>
    <n v="1"/>
    <m/>
    <m/>
    <m/>
  </r>
  <r>
    <s v="PROD"/>
    <s v="MMD_AA_242"/>
    <s v="MCRM  PEAPC - 1272-HUECHUN 3"/>
    <s v="Macromedidores"/>
    <x v="35"/>
    <s v="Telemedición"/>
    <s v="D26"/>
    <s v="LOC"/>
    <n v="7"/>
    <n v="1"/>
    <s v="CTLP"/>
    <s v="Serv_2426"/>
    <s v="MELIPILLA"/>
    <x v="0"/>
    <m/>
    <n v="1"/>
    <m/>
    <m/>
    <m/>
  </r>
  <r>
    <s v="DIST"/>
    <s v="MMD_AA_93"/>
    <s v="MCRM  Est. DIVISADERO 1"/>
    <s v="Macromedidores"/>
    <x v="35"/>
    <s v="Telemedición"/>
    <s v="D26"/>
    <s v="LOC"/>
    <n v="7"/>
    <n v="2"/>
    <s v="CTLP"/>
    <s v="R89-1"/>
    <s v="MELIPILLA"/>
    <x v="0"/>
    <m/>
    <n v="1"/>
    <m/>
    <m/>
    <m/>
  </r>
  <r>
    <s v="DIST"/>
    <s v="MMD_AA_277"/>
    <s v="MCRM  Est. HUILCO ALTO"/>
    <s v="Macromedidores"/>
    <x v="35"/>
    <s v="MANUAL"/>
    <s v="D25"/>
    <s v="LOC"/>
    <n v="7"/>
    <n v="2"/>
    <s v="CTLP"/>
    <s v="R217-95"/>
    <s v="MELIPILLA"/>
    <x v="0"/>
    <m/>
    <n v="1"/>
    <m/>
    <m/>
    <m/>
  </r>
  <r>
    <s v="DIST"/>
    <s v="MMD_AA_243"/>
    <s v="MCRM  Est. HUILCO 1"/>
    <s v="Macromedidores"/>
    <x v="35"/>
    <s v="Telemedición"/>
    <s v="D26"/>
    <s v="LOC"/>
    <n v="7"/>
    <n v="2"/>
    <s v="CTLP"/>
    <s v="R217-94"/>
    <s v="MELIPILLA"/>
    <x v="0"/>
    <m/>
    <n v="1"/>
    <m/>
    <m/>
    <m/>
  </r>
  <r>
    <s v="PROD"/>
    <s v="MMD_AA_241"/>
    <s v="MCRM  PEAPC - 1242-HUECHUN2"/>
    <s v="Macromedidores"/>
    <x v="35"/>
    <s v="Telemedición"/>
    <s v="D26"/>
    <s v="LOC"/>
    <n v="7"/>
    <n v="1"/>
    <s v="CTLP"/>
    <s v="R1038"/>
    <s v="MELIPILLA"/>
    <x v="0"/>
    <m/>
    <n v="1"/>
    <m/>
    <m/>
    <m/>
  </r>
  <r>
    <s v="REC"/>
    <s v="MEDC00704"/>
    <s v="MCRM  PEAS CHACRA SAN PEDRO "/>
    <s v="Macromedidores"/>
    <x v="35"/>
    <s v="Telemedición"/>
    <s v="R34"/>
    <s v="LOC"/>
    <n v="7"/>
    <n v="3"/>
    <s v="CTLP"/>
    <s v="R2_2015_AA"/>
    <s v="MELIPILLA"/>
    <x v="0"/>
    <m/>
    <n v="1"/>
    <m/>
    <m/>
    <m/>
  </r>
  <r>
    <s v="REC"/>
    <s v="MMD_AA_344"/>
    <s v="MCRM  PEAS de PTAS Cexas"/>
    <s v="Macromedidores"/>
    <x v="35"/>
    <s v="Telemedición"/>
    <s v="R34"/>
    <s v="LOC"/>
    <n v="7"/>
    <n v="3"/>
    <s v="CTLP"/>
    <s v="R88"/>
    <s v="MELIPILLA"/>
    <x v="0"/>
    <m/>
    <n v="1"/>
    <m/>
    <m/>
    <m/>
  </r>
  <r>
    <s v="PROD"/>
    <s v="MMD_AA_255"/>
    <s v="MCRM  PEAPC - 1067-POMAIRE-2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PROD"/>
    <s v="MMD_AA_254"/>
    <s v="MCRM  PEAPC - 1066-POMAIRE-1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DIST"/>
    <s v="MMD_AA_288"/>
    <s v="MCRM  Est. POMAIRE 1"/>
    <s v="Macromedidores"/>
    <x v="35"/>
    <s v="MANUAL"/>
    <s v="D25"/>
    <s v="LOC"/>
    <n v="8"/>
    <n v="2"/>
    <s v="CTLP"/>
    <s v="R520"/>
    <s v="POMAIRE"/>
    <x v="0"/>
    <m/>
    <n v="1"/>
    <m/>
    <m/>
    <m/>
  </r>
  <r>
    <s v="DIST"/>
    <s v="MMD_AA_291"/>
    <s v="MCRM  Est. SAN GABRIEL"/>
    <s v="Macromedidores"/>
    <x v="35"/>
    <s v="MANUAL"/>
    <s v="D25"/>
    <s v="LOC"/>
    <n v="9"/>
    <n v="2"/>
    <s v="CTLP"/>
    <s v="R183"/>
    <s v="SAN GABRIEL"/>
    <x v="0"/>
    <m/>
    <n v="1"/>
    <m/>
    <m/>
    <m/>
  </r>
  <r>
    <s v="DIST"/>
    <s v="MMD_AA_292"/>
    <s v="MCRM  Est. SAN JOSE DE MAIPO ALTO"/>
    <s v="Macromedidores"/>
    <x v="35"/>
    <s v="MANUAL"/>
    <s v="D25"/>
    <s v="LOC"/>
    <n v="10"/>
    <n v="2"/>
    <s v="CTLP"/>
    <s v="R190"/>
    <s v="SAN JOSE DE MAIPO - GUAYACAN - EL CAMPITO"/>
    <x v="0"/>
    <m/>
    <n v="1"/>
    <m/>
    <m/>
    <m/>
  </r>
  <r>
    <s v="DIST"/>
    <s v="MMD_AA_294"/>
    <s v="MCRM  Est. SAN JOSE DE MAIPO BAJO"/>
    <s v="Macromedidores"/>
    <x v="35"/>
    <s v="MANUAL"/>
    <s v="D25"/>
    <s v="LOC"/>
    <n v="10"/>
    <n v="2"/>
    <s v="CTLP"/>
    <s v="R189"/>
    <s v="SAN JOSE DE MAIPO - GUAYACAN - EL CAMPITO"/>
    <x v="0"/>
    <m/>
    <n v="1"/>
    <m/>
    <m/>
    <m/>
  </r>
  <r>
    <s v="DIST"/>
    <s v="MMD_AA_259"/>
    <s v="MCRM  Est. SAN JOSE DE MAIPO BAJO"/>
    <s v="Macromedidores"/>
    <x v="35"/>
    <s v="Telemedición"/>
    <s v="D26"/>
    <s v="LOC"/>
    <n v="10"/>
    <n v="2"/>
    <s v="CTLP"/>
    <s v="R189"/>
    <s v="SAN JOSE DE MAIPO - GUAYACAN - EL CAMPITO"/>
    <x v="0"/>
    <m/>
    <n v="1"/>
    <m/>
    <m/>
    <m/>
  </r>
  <r>
    <s v="PROD"/>
    <s v="MMD_AA_293"/>
    <s v="MCRM  REELEVADORA SAN JOSE"/>
    <s v="Macromedidores"/>
    <x v="35"/>
    <s v="MANUAL"/>
    <s v="P44"/>
    <s v="LOC"/>
    <n v="10"/>
    <n v="1"/>
    <s v="CTLP"/>
    <s v="R189"/>
    <s v="SAN JOSE DE MAIPO - GUAYACAN - EL CAMPITO"/>
    <x v="0"/>
    <m/>
    <n v="1"/>
    <m/>
    <m/>
    <m/>
  </r>
  <r>
    <s v="PROD"/>
    <s v="MMD_AA_356"/>
    <s v="MCRM  PEAPC - 1294-San Jose de Maipo -4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355"/>
    <s v="MCRM  PEAPC - 1295-San Jose de Maipo -5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256"/>
    <s v="MCRM  PEAPC - 1068-SAN J. MAIPO-1 "/>
    <s v="Macromedidores"/>
    <x v="35"/>
    <s v="Telemedición"/>
    <s v="D26"/>
    <s v="LOC"/>
    <n v="10"/>
    <n v="1"/>
    <s v="CTLP"/>
    <s v="R187-189"/>
    <s v="SAN JOSE DE MAIPO - GUAYACAN - EL CAMPITO"/>
    <x v="0"/>
    <m/>
    <n v="1"/>
    <m/>
    <m/>
    <m/>
  </r>
  <r>
    <s v="PROD"/>
    <s v="MMD_AA_188"/>
    <s v="MCRM  PEAPC - 1206-CALERA TANGO1 "/>
    <s v="Macromedidores"/>
    <x v="35"/>
    <s v="Telemedición"/>
    <s v="D26"/>
    <s v="LOC"/>
    <n v="11"/>
    <n v="1"/>
    <s v="CTLP"/>
    <s v="R293-108"/>
    <s v="TALAGANTE - PADRE HURTADO - PEÑAFLOR - MALLOCO - CALERA DE TANGO"/>
    <x v="0"/>
    <m/>
    <n v="1"/>
    <m/>
    <m/>
    <m/>
  </r>
  <r>
    <s v="PROD"/>
    <s v="MMD_AA_273"/>
    <s v="MCRM  PEAPC - 1186-EL TREBOL -2 "/>
    <s v="Macromedidores"/>
    <x v="35"/>
    <s v="MANUAL"/>
    <s v="D25"/>
    <s v="LOC"/>
    <n v="11"/>
    <n v="1"/>
    <s v="CTLP"/>
    <s v="R202"/>
    <s v="TALAGANTE - PADRE HURTADO - PEÑAFLOR - MALLOCO - CALERA DE TANGO"/>
    <x v="0"/>
    <m/>
    <n v="1"/>
    <m/>
    <m/>
    <m/>
  </r>
  <r>
    <s v="DIST"/>
    <s v="MMD_AA_253"/>
    <s v="MCRM  Est. EL TREBOL"/>
    <s v="Macromedidores"/>
    <x v="35"/>
    <s v="Telemedición"/>
    <s v="D26"/>
    <s v="LOC"/>
    <n v="11"/>
    <n v="2"/>
    <s v="CTLP"/>
    <s v="R202"/>
    <s v="TALAGANTE - PADRE HURTADO - PEÑAFLOR - MALLOCO - CALERA DE TANGO"/>
    <x v="0"/>
    <m/>
    <n v="1"/>
    <m/>
    <m/>
    <m/>
  </r>
  <r>
    <s v="DIST"/>
    <s v="MMD_AA_326"/>
    <s v="MCRM  Est. SANTA ROSA DE CHENA"/>
    <s v="Macromedidores"/>
    <x v="35"/>
    <s v="MANUAL"/>
    <s v="D25"/>
    <s v="LOC"/>
    <n v="11"/>
    <n v="2"/>
    <s v="CTLP"/>
    <s v="R201"/>
    <s v="TALAGANTE - PADRE HURTADO - PEÑAFLOR - MALLOCO - CALERA DE TANGO"/>
    <x v="0"/>
    <m/>
    <n v="1"/>
    <m/>
    <m/>
    <m/>
  </r>
  <r>
    <s v="PROD"/>
    <s v="MMD_AA_283"/>
    <s v="MCRM  SCL - MALLOCO SUR"/>
    <s v="Macromedidores"/>
    <x v="35"/>
    <s v="MANUAL"/>
    <s v="P44"/>
    <s v="LOC"/>
    <n v="11"/>
    <n v="1"/>
    <s v="CTLP"/>
    <s v="R124"/>
    <s v="TALAGANTE - PADRE HURTADO - PEÑAFLOR - MALLOCO - CALERA DE TANGO"/>
    <x v="0"/>
    <m/>
    <n v="1"/>
    <m/>
    <m/>
    <m/>
  </r>
  <r>
    <s v="DIST"/>
    <s v="MMD_AA_304"/>
    <s v="MCRM  Est. MALLOCO SUR"/>
    <s v="Macromedidores"/>
    <x v="35"/>
    <s v="MANUAL"/>
    <s v="D25"/>
    <s v="LOC"/>
    <n v="11"/>
    <n v="2"/>
    <s v="CTLP"/>
    <s v="R124"/>
    <s v="TALAGANTE - PADRE HURTADO - PEÑAFLOR - MALLOCO - CALERA DE TANGO"/>
    <x v="0"/>
    <m/>
    <n v="1"/>
    <m/>
    <m/>
    <m/>
  </r>
  <r>
    <s v="DIST"/>
    <s v="MMD_AA_297"/>
    <s v="MCRM  Est. TALAGANTE 2"/>
    <s v="Macromedidores"/>
    <x v="35"/>
    <s v="MANUAL"/>
    <s v="D25"/>
    <s v="LOC"/>
    <n v="11"/>
    <n v="2"/>
    <s v="CTLP"/>
    <s v="R122"/>
    <s v="TALAGANTE - PADRE HURTADO - PEÑAFLOR - MALLOCO - CALERA DE TANGO"/>
    <x v="0"/>
    <m/>
    <n v="1"/>
    <m/>
    <m/>
    <m/>
  </r>
  <r>
    <s v="PROD"/>
    <s v="MMD_AA_135"/>
    <s v="MCRM  PEAPC - 1101-PENAFLOR2"/>
    <s v="Macromedidores"/>
    <x v="35"/>
    <s v="MANUAL"/>
    <s v="D25"/>
    <s v="LOC"/>
    <n v="11"/>
    <n v="1"/>
    <s v="CTLP"/>
    <s v="R121"/>
    <s v="TALAGANTE - PADRE HURTADO - PEÑAFLOR - MALLOCO - CALERA DE TANGO"/>
    <x v="0"/>
    <m/>
    <n v="1"/>
    <m/>
    <m/>
    <m/>
  </r>
  <r>
    <s v="PROD"/>
    <s v="MMD_AA_285"/>
    <s v="MCRM  SCL - PEÑAFLOR"/>
    <s v="Macromedidores"/>
    <x v="35"/>
    <s v="MANUAL"/>
    <s v="P44"/>
    <s v="LOC"/>
    <n v="11"/>
    <n v="1"/>
    <s v="CTLP"/>
    <s v="R121"/>
    <s v="TALAGANTE - PADRE HURTADO - PEÑAFLOR - MALLOCO - CALERA DE TANGO"/>
    <x v="0"/>
    <m/>
    <n v="1"/>
    <m/>
    <m/>
    <m/>
  </r>
  <r>
    <s v="DIST"/>
    <s v="MMD_AA_305"/>
    <s v="MCRM 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MMD_AA_236"/>
    <s v="MCRM  PEAPC - 1176-MALLOCO2-1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237"/>
    <s v="MCRM  PEAPC - 1177-MALLOCO2-2 - Reserva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303"/>
    <s v="MCRM  SCL - MALLOCO II"/>
    <s v="Macromedidores"/>
    <x v="35"/>
    <s v="MANUAL"/>
    <s v="P44"/>
    <s v="LOC"/>
    <n v="11"/>
    <n v="1"/>
    <s v="CTLP"/>
    <s v="R11-1"/>
    <s v="TALAGANTE - PADRE HURTADO - PEÑAFLOR - MALLOCO - CALERA DE TANGO"/>
    <x v="0"/>
    <m/>
    <n v="1"/>
    <m/>
    <m/>
    <m/>
  </r>
  <r>
    <s v="DIST"/>
    <s v="MMD_AA_282"/>
    <s v="MCRM  Est. MALLOCO 2"/>
    <s v="Macromedidores"/>
    <x v="35"/>
    <s v="MANUAL"/>
    <s v="D25"/>
    <s v="LOC"/>
    <n v="11"/>
    <n v="2"/>
    <s v="CTLP"/>
    <s v="R11-1"/>
    <s v="TALAGANTE - PADRE HURTADO - PEÑAFLOR - MALLOCO - CALERA DE TANGO"/>
    <x v="0"/>
    <m/>
    <n v="1"/>
    <m/>
    <m/>
    <m/>
  </r>
  <r>
    <s v="DIST"/>
    <s v="MMD_AA_263"/>
    <s v="MCRM  Est. CALERA TANGO ALT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DIST"/>
    <s v="MMD_AA_264"/>
    <s v="MCRM  Est. CALERA TANGO BAJ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PROD"/>
    <s v="MMD_AA_189"/>
    <s v="MCRM  PEAPC - 1210-CALERA TANGO3"/>
    <s v="Macromedidores"/>
    <x v="35"/>
    <s v="Telemedición"/>
    <s v="D26"/>
    <s v="LOC"/>
    <n v="11"/>
    <n v="1"/>
    <s v="CTLP"/>
    <s v="BNUP_AA_006"/>
    <s v="TALAGANTE - PADRE HURTADO - PEÑAFLOR - MALLOCO - CALERA DE TANGO"/>
    <x v="0"/>
    <m/>
    <n v="1"/>
    <m/>
    <m/>
    <m/>
  </r>
  <r>
    <s v="REC"/>
    <s v="MMD_AA_342"/>
    <s v="MCRM  PEAS Santa Bernardita"/>
    <s v="Macromedidores"/>
    <x v="35"/>
    <s v="Telemedición"/>
    <s v="R34"/>
    <s v="LOC"/>
    <n v="11"/>
    <n v="3"/>
    <s v="CTLP"/>
    <s v="serv_2446"/>
    <s v="TALAGANTE - PADRE HURTADO - PEÑAFLOR - MALLOCO - CALERA DE TANGO"/>
    <x v="0"/>
    <m/>
    <n v="1"/>
    <m/>
    <m/>
    <m/>
  </r>
  <r>
    <s v="PROD"/>
    <s v="MMD_AA_262"/>
    <s v="MCRM  PEAPC - 1129-POLPAICO-1"/>
    <s v="Macromedidores"/>
    <x v="35"/>
    <s v="Telemedición"/>
    <s v="D26"/>
    <s v="LOC"/>
    <n v="12"/>
    <n v="1"/>
    <s v="CTLP"/>
    <s v="R198"/>
    <s v="TIL TIL"/>
    <x v="0"/>
    <m/>
    <n v="1"/>
    <m/>
    <m/>
    <m/>
  </r>
  <r>
    <s v="DIST"/>
    <s v="MMD_AA_275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274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441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40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9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8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309"/>
    <s v="MCRM LA REINA 4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213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2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1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65"/>
    <s v="MCRM LA REINA 5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164"/>
    <s v="MCRM LA REINA 4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47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145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39"/>
    <s v="MCRM PENALOLEN 4"/>
    <s v="Macromedidores"/>
    <x v="35"/>
    <s v="Telemedición"/>
    <s v="D26"/>
    <s v="GS"/>
    <n v="5"/>
    <n v="2"/>
    <s v="CTLP"/>
    <s v="R129"/>
    <s v="GRAN SANTIAGO"/>
    <x v="0"/>
    <m/>
    <n v="1"/>
    <m/>
    <m/>
    <m/>
  </r>
  <r>
    <s v="DIST"/>
    <s v="MMD_AA_136"/>
    <s v="MCRM PENALOLEN 2-A"/>
    <s v="Macromedidores"/>
    <x v="35"/>
    <s v="MANUAL"/>
    <s v="D25"/>
    <s v="GS"/>
    <n v="5"/>
    <n v="2"/>
    <s v="CTLP"/>
    <s v="R128"/>
    <s v="GRAN SANTIAGO"/>
    <x v="0"/>
    <m/>
    <n v="1"/>
    <m/>
    <m/>
    <m/>
  </r>
  <r>
    <s v="DIST"/>
    <s v="MMD_AA_131"/>
    <s v="MCRM LO HERMIDA 3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123"/>
    <s v="MCRM LO CANAS 2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15"/>
    <s v="MCRM JOHN JACKSON 1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DIST"/>
    <s v="MMD_AA_100"/>
    <s v="MCRM CERRO COLORADO 2"/>
    <s v="Macromedidores"/>
    <x v="35"/>
    <s v="MANUAL"/>
    <s v="D25"/>
    <s v="GS"/>
    <n v="5"/>
    <n v="2"/>
    <s v="CTLP"/>
    <s v="R180"/>
    <s v="GRAN SANTIAGO"/>
    <x v="0"/>
    <m/>
    <n v="1"/>
    <m/>
    <m/>
    <m/>
  </r>
  <r>
    <s v="DIST"/>
    <s v="MMD_AA_095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235"/>
    <s v="MCRM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ESTH00052"/>
    <n v="0"/>
    <s v="Sistema Anti Golpe de Ariete"/>
    <x v="36"/>
    <s v="Telemedición"/>
    <s v="D88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ESTH00121"/>
    <n v="0"/>
    <s v="Sistema Anti Golpe de Ariete"/>
    <x v="36"/>
    <s v="Telemedición"/>
    <s v="D88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ESTH00122"/>
    <n v="0"/>
    <s v="Sistema Anti Golpe de Ariete"/>
    <x v="36"/>
    <s v="Telemedición"/>
    <s v="D8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ESTH00140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2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1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SGA_AA_1056"/>
    <n v="0"/>
    <s v="Sistema Anti Golpe de Ariete"/>
    <x v="36"/>
    <s v="Telemedición"/>
    <s v="D88"/>
    <s v="LOC"/>
    <n v="7"/>
    <n v="1"/>
    <s v="CTLP"/>
    <s v="R103-89"/>
    <s v="MELIPILLA"/>
    <x v="0"/>
    <m/>
    <n v="1"/>
    <m/>
    <m/>
    <m/>
  </r>
  <r>
    <s v="PROD"/>
    <s v="SGA_AA_102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SGA_AA_1016"/>
    <n v="0"/>
    <s v="Sistema Anti Golpe de Ariete"/>
    <x v="36"/>
    <s v="Telemedición"/>
    <s v="P154"/>
    <s v="GS"/>
    <n v="5"/>
    <n v="1"/>
    <s v="CTLP"/>
    <s v="R1054"/>
    <s v="GRAN SANTIAGO"/>
    <x v="0"/>
    <m/>
    <n v="1"/>
    <m/>
    <m/>
    <m/>
  </r>
  <r>
    <s v="DIST"/>
    <s v="ESTH02083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SGA_AA_1004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1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208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188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07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9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8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1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2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43"/>
    <n v="0"/>
    <s v="Sistema Anti Golpe de Ariete"/>
    <x v="36"/>
    <s v="Telemedición"/>
    <s v="D88"/>
    <s v="GS"/>
    <n v="5"/>
    <n v="2"/>
    <s v="CTLP"/>
    <s v="R144"/>
    <s v="GRAN SANTIAGO"/>
    <x v="0"/>
    <m/>
    <n v="1"/>
    <m/>
    <m/>
    <m/>
  </r>
  <r>
    <s v="PROD"/>
    <s v="ESTH00203"/>
    <n v="0"/>
    <s v="Sistema Anti Golpe de Ariete"/>
    <x v="36"/>
    <s v="Telemedición"/>
    <s v="P154"/>
    <s v="GS"/>
    <n v="5"/>
    <n v="1"/>
    <s v="CTLP"/>
    <s v="R1065"/>
    <s v="GRAN SANTIAGO"/>
    <x v="0"/>
    <m/>
    <n v="1"/>
    <m/>
    <m/>
    <m/>
  </r>
  <r>
    <s v="DIST"/>
    <s v="ESTH00257"/>
    <n v="0"/>
    <s v="Sistema Anti Golpe de Ariete"/>
    <x v="36"/>
    <s v="Telemedición"/>
    <s v="D88"/>
    <s v="GS"/>
    <n v="5"/>
    <n v="2"/>
    <s v="CTLP"/>
    <s v="R156"/>
    <s v="GRAN SANTIAGO"/>
    <x v="0"/>
    <m/>
    <n v="1"/>
    <m/>
    <m/>
    <m/>
  </r>
  <r>
    <s v="PROD"/>
    <s v="SGA_AA_1035"/>
    <n v="0"/>
    <s v="Sistema Anti Golpe de Ariete"/>
    <x v="36"/>
    <s v="Telemedición"/>
    <s v="D88"/>
    <s v="GS"/>
    <n v="5"/>
    <n v="1"/>
    <s v="CTLP"/>
    <s v="R162-167"/>
    <s v="GRAN SANTIAGO"/>
    <x v="0"/>
    <m/>
    <n v="1"/>
    <m/>
    <m/>
    <m/>
  </r>
  <r>
    <s v="PROD"/>
    <s v="ESTH00113"/>
    <n v="0"/>
    <s v="Sistema Anti Golpe de Ariete"/>
    <x v="36"/>
    <s v="Telemedición"/>
    <s v="D88"/>
    <s v="GS"/>
    <n v="5"/>
    <n v="1"/>
    <s v="CTLP"/>
    <s v="R162-255"/>
    <s v="GRAN SANTIAGO"/>
    <x v="0"/>
    <m/>
    <n v="1"/>
    <m/>
    <m/>
    <m/>
  </r>
  <r>
    <s v="PROD"/>
    <s v="ESTH00185"/>
    <n v="0"/>
    <s v="Sistema Anti Golpe de Ariete"/>
    <x v="36"/>
    <s v="Telemedición"/>
    <s v="D88"/>
    <s v="GS"/>
    <n v="5"/>
    <n v="1"/>
    <s v="CTLP"/>
    <s v="R163-255"/>
    <s v="GRAN SANTIAGO"/>
    <x v="0"/>
    <m/>
    <n v="1"/>
    <m/>
    <m/>
    <m/>
  </r>
  <r>
    <s v="PROD"/>
    <s v="SGA_AA_1030"/>
    <n v="0"/>
    <s v="Sistema Anti Golpe de Ariete"/>
    <x v="36"/>
    <s v="Telemedición"/>
    <s v="D88"/>
    <s v="GS"/>
    <n v="5"/>
    <n v="1"/>
    <s v="CTLP"/>
    <s v="R166"/>
    <s v="GRAN SANTIAGO"/>
    <x v="0"/>
    <m/>
    <n v="1"/>
    <m/>
    <m/>
    <m/>
  </r>
  <r>
    <s v="PROD"/>
    <s v="SGA_AA_1020"/>
    <n v="0"/>
    <s v="Sistema Anti Golpe de Ariete"/>
    <x v="36"/>
    <s v="Telemedición"/>
    <s v="D88"/>
    <s v="GS"/>
    <n v="5"/>
    <n v="1"/>
    <s v="CTLP"/>
    <s v="R178-226"/>
    <s v="GRAN SANTIAGO"/>
    <x v="0"/>
    <m/>
    <n v="1"/>
    <m/>
    <m/>
    <m/>
  </r>
  <r>
    <s v="DIST"/>
    <s v="ESTH00248"/>
    <n v="0"/>
    <s v="Sistema Anti Golpe de Ariete"/>
    <x v="36"/>
    <s v="Telemedición"/>
    <s v="D88"/>
    <s v="LOC"/>
    <n v="9"/>
    <n v="2"/>
    <s v="CTLP"/>
    <s v="R183"/>
    <s v="SAN GABRIEL"/>
    <x v="0"/>
    <m/>
    <n v="1"/>
    <m/>
    <m/>
    <m/>
  </r>
  <r>
    <s v="PROD"/>
    <s v="ESTH00246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SGA_AA_1053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ESTH00096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ESTH00095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SGA_AA_1021"/>
    <n v="0"/>
    <s v="Sistema Anti Golpe de Ariete"/>
    <x v="36"/>
    <s v="Telemedición"/>
    <s v="D88"/>
    <s v="GS"/>
    <n v="5"/>
    <n v="1"/>
    <s v="CTLP"/>
    <s v="R20"/>
    <s v="GRAN SANTIAGO"/>
    <x v="0"/>
    <m/>
    <n v="1"/>
    <m/>
    <m/>
    <m/>
  </r>
  <r>
    <s v="PROD"/>
    <s v="ESTH00079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PROD"/>
    <s v="ESTH00080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DIST"/>
    <s v="SGA_AA_1015"/>
    <n v="0"/>
    <s v="Sistema Anti Golpe de Ariete"/>
    <x v="36"/>
    <s v="Telemedición"/>
    <s v="D88"/>
    <s v="LOC"/>
    <n v="11"/>
    <n v="2"/>
    <s v="CTLP"/>
    <s v="R195"/>
    <s v="TALAGANTE - PADRE HURTADO - PEÑAFLOR - MALLOCO - CALERA DE TANGO"/>
    <x v="0"/>
    <m/>
    <n v="1"/>
    <m/>
    <m/>
    <m/>
  </r>
  <r>
    <s v="DIST"/>
    <s v="SGA_AA_1017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78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61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SGA_AA_1006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ESTH00151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DIST"/>
    <s v="ESTH00154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PROD"/>
    <s v="SGA_AA_1028"/>
    <n v="0"/>
    <s v="Sistema Anti Golpe de Ariete"/>
    <x v="36"/>
    <s v="Telemedición"/>
    <s v="D88"/>
    <s v="GS"/>
    <n v="5"/>
    <n v="1"/>
    <s v="CTLP"/>
    <s v="R269-252"/>
    <s v="GRAN SANTIAGO"/>
    <x v="0"/>
    <m/>
    <n v="1"/>
    <m/>
    <m/>
    <m/>
  </r>
  <r>
    <s v="PROD"/>
    <s v="SGA_AA_1027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4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5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005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SGA_AA_1014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ESTH00035"/>
    <n v="0"/>
    <s v="Sistema Anti Golpe de Ariete"/>
    <x v="36"/>
    <s v="Telemedición"/>
    <s v="D88"/>
    <s v="LOC"/>
    <n v="11"/>
    <n v="1"/>
    <s v="CTLP"/>
    <s v="R293-108"/>
    <s v="TALAGANTE - PADRE HURTADO - PEÑAFLOR - MALLOCO - CALERA DE TANGO"/>
    <x v="0"/>
    <m/>
    <n v="1"/>
    <m/>
    <m/>
    <m/>
  </r>
  <r>
    <s v="PROD"/>
    <s v="SGA_AA_1048"/>
    <n v="0"/>
    <s v="Sistema Anti Golpe de Ariete"/>
    <x v="36"/>
    <s v="Telemedición"/>
    <s v="D88"/>
    <s v="LOC"/>
    <n v="2"/>
    <n v="1"/>
    <s v="CTLP"/>
    <s v="R297-262"/>
    <s v="CURACAVI"/>
    <x v="0"/>
    <m/>
    <n v="1"/>
    <m/>
    <m/>
    <m/>
  </r>
  <r>
    <s v="PROD"/>
    <s v="SGA_AA_1049"/>
    <n v="0"/>
    <s v="Sistema Anti Golpe de Ariete"/>
    <x v="36"/>
    <s v="Telemedición"/>
    <s v="D88"/>
    <s v="LOC"/>
    <n v="2"/>
    <n v="1"/>
    <s v="CTLP"/>
    <s v="R37"/>
    <s v="CURACAVI"/>
    <x v="0"/>
    <m/>
    <n v="1"/>
    <m/>
    <m/>
    <m/>
  </r>
  <r>
    <s v="PROD"/>
    <s v="ESTH00111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PROD"/>
    <s v="ESTH00112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DIST"/>
    <s v="SGA_AA_1041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70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56"/>
    <n v="0"/>
    <s v="Sistema Anti Golpe de Ariete"/>
    <x v="36"/>
    <s v="Telemedición"/>
    <s v="D88"/>
    <s v="GS"/>
    <n v="5"/>
    <n v="2"/>
    <s v="CTLP"/>
    <s v="R71"/>
    <s v="GRAN SANTIAGO"/>
    <x v="0"/>
    <m/>
    <n v="1"/>
    <m/>
    <m/>
    <m/>
  </r>
  <r>
    <s v="PROD"/>
    <s v="ESTH00143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PROD"/>
    <s v="ESTH00144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DIST"/>
    <s v="SGA_AA_1050"/>
    <n v="0"/>
    <s v="Sistema Anti Golpe de Ariete"/>
    <x v="36"/>
    <s v="Telemedición"/>
    <s v="D88"/>
    <s v="LOC"/>
    <n v="6"/>
    <n v="2"/>
    <s v="CTLP"/>
    <s v="R56"/>
    <s v="ISLA DE MAIPO"/>
    <x v="0"/>
    <m/>
    <n v="1"/>
    <m/>
    <m/>
    <m/>
  </r>
  <r>
    <s v="DIST"/>
    <s v="ESTH00262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DIST"/>
    <s v="ESTH00263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PROD"/>
    <s v="ESTH0004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1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3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4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DIST"/>
    <s v="SGA_AA_1001"/>
    <n v="0"/>
    <s v="Sistema Anti Golpe de Ariete"/>
    <x v="36"/>
    <s v="Telemedición"/>
    <s v="D88"/>
    <s v="GS"/>
    <n v="5"/>
    <n v="2"/>
    <s v="CTLP"/>
    <s v="Serv_2421"/>
    <s v="GRAN SANTIAGO"/>
    <x v="0"/>
    <m/>
    <n v="1"/>
    <m/>
    <m/>
    <m/>
  </r>
  <r>
    <s v="REC"/>
    <s v="ESTH00231"/>
    <n v="0"/>
    <s v="Sistema Anti Golpe de Ariete"/>
    <x v="36"/>
    <s v="Telemedición"/>
    <s v="R41"/>
    <s v="GS"/>
    <n v="5"/>
    <n v="3"/>
    <s v="CTLP"/>
    <s v="BNUP_32"/>
    <s v="GRAN SANTIAGO"/>
    <x v="0"/>
    <m/>
    <n v="1"/>
    <m/>
    <m/>
    <m/>
  </r>
  <r>
    <s v="REC"/>
    <s v="ESTH00217"/>
    <n v="0"/>
    <s v="Sistema Anti Golpe de Ariete"/>
    <x v="36"/>
    <s v="Telemedición"/>
    <s v="R41"/>
    <s v="GS"/>
    <n v="5"/>
    <n v="3"/>
    <s v="CTLP"/>
    <s v="R182"/>
    <s v="GRAN SANTIAGO"/>
    <x v="0"/>
    <m/>
    <n v="1"/>
    <m/>
    <m/>
    <m/>
  </r>
  <r>
    <s v="PROD"/>
    <s v="ESTH00238"/>
    <n v="0"/>
    <s v="Sistema Anti Golpe de Ariete"/>
    <x v="36"/>
    <s v="Telemedición"/>
    <s v="P154"/>
    <s v="LOC"/>
    <n v="7"/>
    <n v="1"/>
    <s v="CTLP"/>
    <s v="R218"/>
    <s v="MELIPILLA"/>
    <x v="0"/>
    <m/>
    <n v="1"/>
    <m/>
    <m/>
    <m/>
  </r>
  <r>
    <s v="REC"/>
    <s v="ESTH00216"/>
    <n v="0"/>
    <s v="Sistema Anti Golpe de Ariete"/>
    <x v="36"/>
    <s v="Telemedición"/>
    <s v="R41"/>
    <s v="LOC"/>
    <n v="1"/>
    <n v="3"/>
    <s v="CTLP"/>
    <s v="R4-11AA"/>
    <s v="BUIN - PAINE - LINDEROS - MAIPO - ALTO JAHUEL"/>
    <x v="0"/>
    <m/>
    <n v="1"/>
    <m/>
    <m/>
    <m/>
  </r>
  <r>
    <s v="REC"/>
    <s v="ESTH52101"/>
    <n v="0"/>
    <s v="Sistema Anti Golpe de Ariete"/>
    <x v="36"/>
    <s v="Telemedición"/>
    <s v="R41"/>
    <s v="GS"/>
    <n v="5"/>
    <n v="3"/>
    <s v="CTLP"/>
    <s v="R476-1"/>
    <s v="GRAN SANTIAGO"/>
    <x v="0"/>
    <m/>
    <n v="1"/>
    <m/>
    <m/>
    <m/>
  </r>
  <r>
    <s v="REC"/>
    <s v="SGA_AA_1061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4"/>
    <n v="0"/>
    <s v="Sistema Anti Golpe de Ariete"/>
    <x v="36"/>
    <s v="Telemedición"/>
    <s v="R41"/>
    <s v="LOC"/>
    <n v="11"/>
    <n v="3"/>
    <s v="CTLP"/>
    <s v="serv_2446"/>
    <s v="TALAGANTE - PADRE HURTADO - PEÑAFLOR - MALLOCO - CALERA DE TANGO"/>
    <x v="0"/>
    <m/>
    <n v="1"/>
    <m/>
    <m/>
    <m/>
  </r>
  <r>
    <s v="REC"/>
    <s v="SGA_AA_1062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8"/>
    <n v="0"/>
    <s v="Sistema Anti Golpe de Ariete"/>
    <x v="36"/>
    <s v="Telemedición"/>
    <s v="R41"/>
    <s v="GS"/>
    <n v="5"/>
    <n v="3"/>
    <s v="CTLP"/>
    <s v="R158"/>
    <s v="GRAN SANTIAGO"/>
    <x v="0"/>
    <m/>
    <n v="1"/>
    <m/>
    <m/>
    <m/>
  </r>
  <r>
    <s v="PROD"/>
    <s v="SGA_AA_1080"/>
    <n v="0"/>
    <s v="Sistema Anti Golpe de Ariete"/>
    <x v="36"/>
    <s v="Telemedición"/>
    <s v="D88"/>
    <s v="LOC"/>
    <n v="1"/>
    <n v="1"/>
    <s v="CTLP"/>
    <s v="R1141"/>
    <s v="BUIN - PAINE - LINDEROS - MAIPO - ALTO JAHUEL"/>
    <x v="0"/>
    <m/>
    <n v="1"/>
    <m/>
    <m/>
    <m/>
  </r>
  <r>
    <s v="REC"/>
    <s v="SGA_AA_1067"/>
    <n v="0"/>
    <s v="Sistema Anti Golpe de Ariete"/>
    <x v="36"/>
    <s v="Telemedición"/>
    <s v="R41"/>
    <s v="GS"/>
    <n v="5"/>
    <n v="3"/>
    <s v="CTLP"/>
    <s v="R165"/>
    <s v="GRAN SANTIAGO"/>
    <x v="0"/>
    <m/>
    <n v="1"/>
    <m/>
    <m/>
    <m/>
  </r>
  <r>
    <s v="REC"/>
    <s v="SGA_AA_1074"/>
    <n v="0"/>
    <s v="Sistema Anti Golpe de Ariete"/>
    <x v="36"/>
    <s v="Telemedición"/>
    <s v="R41"/>
    <s v="GS"/>
    <n v="5"/>
    <n v="3"/>
    <s v="CTLP"/>
    <s v="R445"/>
    <s v="GRAN SANTIAGO"/>
    <x v="0"/>
    <m/>
    <n v="1"/>
    <m/>
    <m/>
    <m/>
  </r>
  <r>
    <s v="REC"/>
    <s v="SGA_AA_1071"/>
    <n v="0"/>
    <s v="Sistema Anti Golpe de Ariete"/>
    <x v="36"/>
    <s v="Telemedición"/>
    <s v="R41"/>
    <s v="GS"/>
    <n v="5"/>
    <n v="3"/>
    <s v="CTLP"/>
    <s v="R446"/>
    <s v="GRAN SANTIAGO"/>
    <x v="0"/>
    <m/>
    <n v="1"/>
    <m/>
    <m/>
    <m/>
  </r>
  <r>
    <s v="REC"/>
    <s v="SGA_AA_1060"/>
    <n v="0"/>
    <s v="Sistema Anti Golpe de Ariete"/>
    <x v="36"/>
    <s v="Telemedición"/>
    <s v="R41"/>
    <s v="LOC"/>
    <n v="11"/>
    <n v="3"/>
    <s v="CTLP"/>
    <s v="R449"/>
    <s v="TALAGANTE - PADRE HURTADO - PEÑAFLOR - MALLOCO - CALERA DE TANGO"/>
    <x v="0"/>
    <m/>
    <n v="1"/>
    <m/>
    <m/>
    <m/>
  </r>
  <r>
    <s v="PROD"/>
    <s v="SGA_AA_2"/>
    <n v="0"/>
    <s v="Sistema Anti Golpe de Ariete"/>
    <x v="36"/>
    <s v="Telemedición"/>
    <s v="P154"/>
    <s v="GS"/>
    <n v="5"/>
    <n v="1"/>
    <s v="CTLP"/>
    <s v="R133"/>
    <s v="GRAN SANTIAGO"/>
    <x v="0"/>
    <m/>
    <n v="1"/>
    <m/>
    <m/>
    <m/>
  </r>
  <r>
    <s v="DISP"/>
    <s v="1151-INT-MAPOCHO"/>
    <s v="INTERCEPTOR MAPOCHO"/>
    <s v="Conducciones AS - Acueductos"/>
    <x v="2"/>
    <n v="0"/>
    <s v="T3"/>
    <s v="GS"/>
    <n v="5"/>
    <n v="4"/>
    <s v="CTLP"/>
    <n v="0"/>
    <s v="GRAN SANTIAGO"/>
    <x v="0"/>
    <m/>
    <n v="27539.96"/>
    <m/>
    <m/>
    <m/>
  </r>
  <r>
    <s v="DISP"/>
    <s v="1151-INT-ZANJON"/>
    <s v="INTERCEPTOR ZANJON"/>
    <s v="Conducciones AS - Acueductos"/>
    <x v="2"/>
    <n v="0"/>
    <s v="T3"/>
    <s v="GS"/>
    <n v="5"/>
    <n v="4"/>
    <s v="CTLP"/>
    <n v="0"/>
    <s v="GRAN SANTIAGO"/>
    <x v="0"/>
    <m/>
    <n v="13554.36"/>
    <m/>
    <m/>
    <m/>
  </r>
  <r>
    <s v="DISP"/>
    <s v="1151-INT-MAIPO-SB"/>
    <s v="INTERCEPTOR MAIPO - SAN BERNARDO"/>
    <s v="Conducciones AS - Acueductos"/>
    <x v="2"/>
    <n v="0"/>
    <s v="T3"/>
    <s v="GS"/>
    <n v="5"/>
    <n v="4"/>
    <s v="CTLP"/>
    <n v="0"/>
    <s v="GRAN SANTIAGO"/>
    <x v="0"/>
    <m/>
    <n v="20867.84"/>
    <m/>
    <m/>
    <m/>
  </r>
  <r>
    <s v="DISP"/>
    <s v="1151-INT-FAR-TRE"/>
    <s v="INTERCONEXION FARFANA - TREBAL"/>
    <s v="Conducciones AS - Acueductos"/>
    <x v="2"/>
    <n v="0"/>
    <s v="T3"/>
    <s v="GS"/>
    <n v="5"/>
    <n v="4"/>
    <s v="CTLP"/>
    <n v="0"/>
    <s v="GRAN SANTIAGO"/>
    <x v="0"/>
    <m/>
    <n v="11156.51"/>
    <m/>
    <m/>
    <m/>
  </r>
  <r>
    <s v="DISP"/>
    <s v="1151-INT-MAIPU"/>
    <s v="INTERCEPTOR MAIPU"/>
    <s v="Conducciones AS - Acueductos"/>
    <x v="2"/>
    <n v="0"/>
    <s v="T3"/>
    <s v="GS"/>
    <n v="5"/>
    <n v="4"/>
    <s v="CTLP"/>
    <n v="0"/>
    <s v="GRAN SANTIAGO"/>
    <x v="0"/>
    <m/>
    <n v="11137.05"/>
    <m/>
    <m/>
    <m/>
  </r>
  <r>
    <s v="DISP"/>
    <s v="1151-EM-CON-QUI"/>
    <s v="EMISARIO CONCHALI - QUILICURA"/>
    <s v="Conducciones AS - Acueductos"/>
    <x v="2"/>
    <n v="0"/>
    <s v="T3"/>
    <s v="GS"/>
    <n v="5"/>
    <n v="4"/>
    <s v="CTLP"/>
    <n v="0"/>
    <s v="GRAN SANTIAGO"/>
    <x v="0"/>
    <m/>
    <n v="5711.38"/>
    <m/>
    <m/>
    <m/>
  </r>
  <r>
    <s v="DISP"/>
    <s v="1151-INT-MAIPO"/>
    <s v="INTERCEPTOR MAIPO"/>
    <s v="Conducciones AS - Acueductos"/>
    <x v="2"/>
    <n v="0"/>
    <s v="T3"/>
    <s v="GS"/>
    <n v="5"/>
    <n v="4"/>
    <s v="CTLP"/>
    <n v="0"/>
    <s v="GRAN SANTIAGO"/>
    <x v="0"/>
    <m/>
    <n v="12746.14"/>
    <m/>
    <m/>
    <m/>
  </r>
  <r>
    <s v="DISP"/>
    <s v="1151-EM-ENT-FARFANA"/>
    <s v="EMISARIO ENTRADA PLANTA LA FARFANA"/>
    <s v="Conducciones AS - Acueductos"/>
    <x v="2"/>
    <n v="0"/>
    <s v="T3"/>
    <s v="GS"/>
    <n v="5"/>
    <n v="4"/>
    <s v="CTLP"/>
    <n v="0"/>
    <s v="GRAN SANTIAGO"/>
    <x v="0"/>
    <m/>
    <n v="7625.8"/>
    <m/>
    <m/>
    <m/>
  </r>
  <r>
    <s v="DISP"/>
    <s v="1151-EM-SAL-FARFANA"/>
    <s v="EMISARIO SALIDA PLANTA LA FARFANA"/>
    <s v="Conducciones AS - Acueductos"/>
    <x v="2"/>
    <n v="0"/>
    <s v="T3"/>
    <s v="GS"/>
    <n v="5"/>
    <n v="4"/>
    <s v="CTLP"/>
    <n v="0"/>
    <s v="GRAN SANTIAGO"/>
    <x v="0"/>
    <m/>
    <n v="1535.8"/>
    <m/>
    <m/>
    <m/>
  </r>
  <r>
    <s v="DISP"/>
    <s v="1151-EM-ENT-TREBAL"/>
    <s v="EMISARIO ENTRADA PLANTA EL TREBAL"/>
    <s v="Conducciones AS - Acueductos"/>
    <x v="2"/>
    <n v="0"/>
    <s v="T3"/>
    <s v="GS"/>
    <n v="5"/>
    <n v="4"/>
    <s v="CTLP"/>
    <n v="0"/>
    <s v="GRAN SANTIAGO"/>
    <x v="0"/>
    <m/>
    <n v="3084.78"/>
    <m/>
    <m/>
    <m/>
  </r>
  <r>
    <s v="DISP"/>
    <s v="1151-EM-SAL-TREBAL"/>
    <s v="EMISARIO SALIDA PLANTA EL TREBAL"/>
    <s v="Conducciones AS - Acueductos"/>
    <x v="2"/>
    <n v="0"/>
    <s v="T3"/>
    <s v="GS"/>
    <n v="5"/>
    <n v="4"/>
    <s v="CTLP"/>
    <n v="0"/>
    <s v="GRAN SANTIAGO"/>
    <x v="0"/>
    <m/>
    <n v="766.48"/>
    <m/>
    <m/>
    <m/>
  </r>
  <r>
    <s v="DISP"/>
    <s v="1151-CANAL-AH"/>
    <s v="CANAL AH"/>
    <s v="Conducciones AS - Acueductos"/>
    <x v="2"/>
    <n v="0"/>
    <s v="T3"/>
    <s v="GS"/>
    <n v="5"/>
    <n v="4"/>
    <s v="CTLP"/>
    <n v="0"/>
    <s v="GRAN SANTIAGO"/>
    <x v="0"/>
    <m/>
    <n v="1470"/>
    <m/>
    <m/>
    <m/>
  </r>
  <r>
    <s v="DISP"/>
    <s v="1151-INT-SAN BERNARDO"/>
    <s v="INTERCEPTOR SAN BERNARDO"/>
    <s v="Conducciones AS - Acueductos"/>
    <x v="2"/>
    <n v="0"/>
    <s v="T3"/>
    <s v="GS"/>
    <n v="5"/>
    <n v="4"/>
    <s v="CTLP"/>
    <n v="0"/>
    <s v="GRAN SANTIAGO"/>
    <x v="0"/>
    <m/>
    <n v="1940"/>
    <m/>
    <m/>
    <m/>
  </r>
  <r>
    <s v="PROD"/>
    <s v="203-076121204"/>
    <s v="1204-HUECHURABA7"/>
    <s v="Sondajes"/>
    <x v="4"/>
    <s v="MANUAL"/>
    <s v="P2"/>
    <s v="GS"/>
    <n v="5"/>
    <n v="1"/>
    <s v="CTLP"/>
    <s v="R52-252"/>
    <s v="GRAN SANTIAGO"/>
    <x v="2"/>
    <m/>
    <n v="1"/>
    <m/>
    <m/>
    <m/>
  </r>
  <r>
    <s v="PROD"/>
    <s v="203-076121026"/>
    <s v="1026-PEREZ COTAPOS-1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082"/>
    <s v="1082-KENNEDY-1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83"/>
    <s v="1083-KENNEDY-2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90"/>
    <s v="1090-J. AGUIRRE-1"/>
    <s v="Sondajes"/>
    <x v="4"/>
    <s v="MANUAL"/>
    <s v="P1"/>
    <s v="GS"/>
    <n v="5"/>
    <n v="1"/>
    <s v="CTLP"/>
    <s v="R25"/>
    <s v="GRAN SANTIAGO"/>
    <x v="2"/>
    <m/>
    <n v="1"/>
    <m/>
    <m/>
    <m/>
  </r>
  <r>
    <s v="PROD"/>
    <s v="203-076121142"/>
    <s v="1142-PEREZ COTAPO4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149"/>
    <s v="1149-J. AGUIRRE-2"/>
    <s v="Sondajes"/>
    <x v="4"/>
    <s v="MANUAL"/>
    <s v="P2"/>
    <s v="GS"/>
    <n v="5"/>
    <n v="1"/>
    <s v="CTLP"/>
    <s v="R1006"/>
    <s v="GRAN SANTIAGO"/>
    <x v="2"/>
    <m/>
    <n v="1"/>
    <m/>
    <m/>
    <m/>
  </r>
  <r>
    <s v="PROD"/>
    <s v="203-076121209"/>
    <s v="1209-HUECHURABA2"/>
    <s v="Sondajes"/>
    <x v="4"/>
    <s v="MANUAL"/>
    <s v="P2"/>
    <s v="GS"/>
    <n v="5"/>
    <n v="1"/>
    <s v="CTLP"/>
    <s v="R767"/>
    <s v="GRAN SANTIAGO"/>
    <x v="2"/>
    <m/>
    <n v="1"/>
    <m/>
    <m/>
    <m/>
  </r>
  <r>
    <s v="PROD"/>
    <s v="203-076121254"/>
    <s v="1254-J.A.R. 1-2A"/>
    <s v="Sondajes"/>
    <x v="4"/>
    <s v="MANUAL"/>
    <s v="P2"/>
    <s v="GS"/>
    <n v="5"/>
    <n v="1"/>
    <s v="CTLP"/>
    <s v="R53"/>
    <s v="GRAN SANTIAGO"/>
    <x v="2"/>
    <m/>
    <n v="1"/>
    <m/>
    <m/>
    <m/>
  </r>
  <r>
    <s v="PROD"/>
    <s v="203-076121255"/>
    <s v="1255-J.A.R. 2-2A"/>
    <s v="Sondajes"/>
    <x v="4"/>
    <s v="MANUAL"/>
    <s v="P2"/>
    <s v="GS"/>
    <n v="5"/>
    <n v="1"/>
    <s v="CTLP"/>
    <s v="R1146"/>
    <s v="GRAN SANTIAGO"/>
    <x v="2"/>
    <m/>
    <n v="1"/>
    <m/>
    <m/>
    <m/>
  </r>
  <r>
    <s v="PROD"/>
    <s v="203-076121141"/>
    <s v="1141-LO PRADO-2"/>
    <s v="Sondajes"/>
    <x v="4"/>
    <s v="MANUAL"/>
    <s v="P2"/>
    <s v="GS"/>
    <n v="5"/>
    <n v="1"/>
    <s v="CTLP"/>
    <s v="R1025"/>
    <s v="GRAN SANTIAGO"/>
    <x v="2"/>
    <m/>
    <n v="1"/>
    <m/>
    <m/>
    <m/>
  </r>
  <r>
    <s v="PROD"/>
    <s v="203-076121297"/>
    <s v="1130 Quinta Bella 2-2"/>
    <s v="Sondajes"/>
    <x v="4"/>
    <s v="MANUAL"/>
    <s v="P1"/>
    <s v="GS"/>
    <n v="5"/>
    <n v="1"/>
    <s v="CTLP"/>
    <s v="R31"/>
    <s v="GRAN SANTIAGO"/>
    <x v="2"/>
    <m/>
    <n v="1"/>
    <m/>
    <m/>
    <m/>
  </r>
  <r>
    <s v="PROD"/>
    <s v="z10604"/>
    <s v="Cerro Navia 1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09"/>
    <s v="Cerro Navia 2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0"/>
    <s v="Cerro Navia 3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4"/>
    <s v="Lo Espinoza 1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5"/>
    <s v="Lo Espinoza 2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6"/>
    <s v="Lo Espinoza 3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n v="76106143"/>
    <s v="PEREZ COTAPOS IMPULSION COMUN"/>
    <s v="Conducciones AP - Impulsiones"/>
    <x v="1"/>
    <n v="0"/>
    <s v="P13"/>
    <s v="GS"/>
    <n v="5"/>
    <n v="1"/>
    <s v="CTLP"/>
    <n v="0"/>
    <s v="GRAN SANTIAGO"/>
    <x v="2"/>
    <m/>
    <n v="203.05"/>
    <m/>
    <m/>
    <m/>
  </r>
  <r>
    <s v="PROD"/>
    <n v="76106140"/>
    <s v="LO PRADO IMPULSION COMUN"/>
    <s v="Conducciones AP - Impulsiones"/>
    <x v="1"/>
    <n v="0"/>
    <s v="P12"/>
    <s v="GS"/>
    <n v="5"/>
    <n v="1"/>
    <s v="CTLP"/>
    <n v="0"/>
    <s v="GRAN SANTIAGO"/>
    <x v="2"/>
    <m/>
    <n v="124.58"/>
    <m/>
    <m/>
    <m/>
  </r>
  <r>
    <s v="PROD"/>
    <n v="76106129"/>
    <s v="JUANITA AGUIRRE IMPULSION COMUN"/>
    <s v="Conducciones AP - Impulsiones"/>
    <x v="1"/>
    <n v="0"/>
    <s v="P12"/>
    <s v="GS"/>
    <n v="5"/>
    <n v="1"/>
    <s v="CTLP"/>
    <n v="0"/>
    <s v="GRAN SANTIAGO"/>
    <x v="2"/>
    <m/>
    <n v="472.19"/>
    <m/>
    <m/>
    <m/>
  </r>
  <r>
    <s v="PROD"/>
    <n v="76106149"/>
    <s v="QUINTA BELLA IMPULSION 2 A LA RED"/>
    <s v="Conducciones AP - Impulsiones"/>
    <x v="1"/>
    <n v="0"/>
    <s v="P12"/>
    <s v="GS"/>
    <n v="5"/>
    <n v="1"/>
    <s v="CTLP"/>
    <n v="0"/>
    <s v="GRAN SANTIAGO"/>
    <x v="2"/>
    <m/>
    <n v="17.64"/>
    <m/>
    <m/>
    <m/>
  </r>
  <r>
    <s v="PROD"/>
    <n v="76106125"/>
    <s v="J.A. RIOS 2 IMPULSION COMUN"/>
    <s v="Conducciones AP - Impulsiones"/>
    <x v="1"/>
    <n v="0"/>
    <s v="P12"/>
    <s v="GS"/>
    <n v="5"/>
    <n v="1"/>
    <s v="CTLP"/>
    <n v="0"/>
    <s v="GRAN SANTIAGO"/>
    <x v="2"/>
    <m/>
    <n v="49.81"/>
    <m/>
    <m/>
    <m/>
  </r>
  <r>
    <s v="PROD"/>
    <n v="76106124"/>
    <s v="J.A. RIOS 1 IMPULSION COMUN"/>
    <s v="Conducciones AP - Impulsiones"/>
    <x v="1"/>
    <n v="0"/>
    <s v="P13"/>
    <s v="GS"/>
    <n v="5"/>
    <n v="1"/>
    <s v="CTLP"/>
    <n v="0"/>
    <s v="GRAN SANTIAGO"/>
    <x v="2"/>
    <m/>
    <n v="144.1"/>
    <m/>
    <m/>
    <m/>
  </r>
  <r>
    <s v="PROD"/>
    <s v="Z10920"/>
    <s v="Impulsión Cerro Navi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1"/>
    <s v="Impulsión PBP Cerro Navia"/>
    <s v="Conducciones AP - Impulsiones"/>
    <x v="1"/>
    <n v="0"/>
    <s v="P13"/>
    <s v="GS"/>
    <n v="5"/>
    <n v="1"/>
    <s v="CTLP"/>
    <n v="0"/>
    <s v="GRAN SANTIAGO"/>
    <x v="2"/>
    <m/>
    <n v="3200"/>
    <m/>
    <m/>
    <m/>
  </r>
  <r>
    <s v="PROD"/>
    <s v="Z10923"/>
    <s v="Impulsión PBP Lo Espinoza"/>
    <s v="Conducciones AP - Impulsiones"/>
    <x v="1"/>
    <n v="0"/>
    <s v="P13"/>
    <s v="GS"/>
    <n v="5"/>
    <n v="1"/>
    <s v="CTLP"/>
    <n v="0"/>
    <s v="GRAN SANTIAGO"/>
    <x v="2"/>
    <m/>
    <n v="3700"/>
    <m/>
    <m/>
    <m/>
  </r>
  <r>
    <s v="PROD"/>
    <s v="Z10925"/>
    <s v="Impulsión común Lo Espinoz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8"/>
    <s v="Impulsión común Kennedy"/>
    <s v="Conducciones AP - Impulsiones"/>
    <x v="1"/>
    <n v="0"/>
    <s v="P13"/>
    <s v="GS"/>
    <n v="5"/>
    <n v="1"/>
    <s v="CTLP"/>
    <n v="0"/>
    <s v="GRAN SANTIAGO"/>
    <x v="2"/>
    <m/>
    <n v="102"/>
    <m/>
    <m/>
    <m/>
  </r>
  <r>
    <s v="PROD"/>
    <n v="7615029"/>
    <s v="JUANITA AGUIRRE"/>
    <s v="Sistema de Cloración"/>
    <x v="25"/>
    <s v="CONTROL AUTOMATICO LOCAL"/>
    <s v="P87"/>
    <s v="GS"/>
    <n v="5"/>
    <n v="1"/>
    <s v="CTLP"/>
    <s v="R25"/>
    <s v="GRAN SANTIAGO"/>
    <x v="2"/>
    <m/>
    <n v="1"/>
    <m/>
    <m/>
    <m/>
  </r>
  <r>
    <s v="PROD"/>
    <n v="7615004"/>
    <s v="C0 NAVIA 2"/>
    <s v="Sistema de Cloración"/>
    <x v="25"/>
    <s v="CONTROL AUTOMATICO LOCAL"/>
    <s v="P90"/>
    <s v="GS"/>
    <n v="5"/>
    <n v="1"/>
    <s v="CTLP"/>
    <s v="R15-203"/>
    <s v="GRAN SANTIAGO"/>
    <x v="2"/>
    <m/>
    <n v="1"/>
    <m/>
    <m/>
    <m/>
  </r>
  <r>
    <s v="PROD"/>
    <n v="7615005"/>
    <s v="J. A. RIOS 2"/>
    <s v="Sistema de Cloración"/>
    <x v="25"/>
    <s v="CONTROL AUTOMATICO LOCAL"/>
    <s v="P87"/>
    <s v="GS"/>
    <n v="5"/>
    <n v="1"/>
    <s v="CTLP"/>
    <s v="R1146"/>
    <s v="GRAN SANTIAGO"/>
    <x v="2"/>
    <m/>
    <n v="1"/>
    <m/>
    <m/>
    <m/>
  </r>
  <r>
    <s v="PROD"/>
    <n v="7615020"/>
    <s v="J. A. RIOS 1"/>
    <s v="Sistema de Cloración"/>
    <x v="25"/>
    <s v="CONTROL AUTOMATICO LOCAL"/>
    <s v="P87"/>
    <s v="GS"/>
    <n v="5"/>
    <n v="1"/>
    <s v="CTLP"/>
    <s v="R53"/>
    <s v="GRAN SANTIAGO"/>
    <x v="2"/>
    <m/>
    <n v="1"/>
    <m/>
    <m/>
    <m/>
  </r>
  <r>
    <s v="PROD"/>
    <n v="7615023"/>
    <s v="KENNEDY"/>
    <s v="Sistema de Cloración"/>
    <x v="25"/>
    <s v="CONTROL AUTOMATICO LOCAL"/>
    <s v="P88"/>
    <s v="GS"/>
    <n v="5"/>
    <n v="1"/>
    <s v="CTLP"/>
    <s v="R555"/>
    <s v="GRAN SANTIAGO"/>
    <x v="2"/>
    <m/>
    <n v="1"/>
    <m/>
    <m/>
    <m/>
  </r>
  <r>
    <s v="PROD"/>
    <n v="7615026"/>
    <s v="Q. BELLA 2"/>
    <s v="Sistema de Cloración"/>
    <x v="25"/>
    <s v="CONTROL AUTOMATICO LOCAL"/>
    <s v="P87"/>
    <s v="GS"/>
    <n v="5"/>
    <n v="1"/>
    <s v="CTLP"/>
    <s v="R31"/>
    <s v="GRAN SANTIAGO"/>
    <x v="2"/>
    <m/>
    <n v="1"/>
    <m/>
    <m/>
    <m/>
  </r>
  <r>
    <s v="PROD"/>
    <n v="7615051"/>
    <s v="PEREZ COTAPOS"/>
    <s v="Sistema de Cloración"/>
    <x v="25"/>
    <s v="CONTROL AUTOMATICO LOCAL"/>
    <s v="P87"/>
    <s v="GS"/>
    <n v="5"/>
    <n v="1"/>
    <s v="CTLP"/>
    <s v="R30"/>
    <s v="GRAN SANTIAGO"/>
    <x v="2"/>
    <m/>
    <n v="1"/>
    <m/>
    <m/>
    <m/>
  </r>
  <r>
    <s v="PROD"/>
    <n v="7615041"/>
    <s v="LO PRADO"/>
    <s v="Sistema de Cloración"/>
    <x v="25"/>
    <s v="CONTROL AUTOMATICO LOCAL"/>
    <s v="P87"/>
    <s v="GS"/>
    <n v="5"/>
    <n v="1"/>
    <s v="CTLP"/>
    <s v="R1025"/>
    <s v="GRAN SANTIAGO"/>
    <x v="2"/>
    <m/>
    <n v="1"/>
    <m/>
    <m/>
    <m/>
  </r>
  <r>
    <s v="PROD"/>
    <n v="7615052"/>
    <s v="HUECHURABA Pozo 8"/>
    <s v="Sistema de Cloración"/>
    <x v="25"/>
    <s v="CONTROL AUTOMATICO LOCAL"/>
    <s v="P87"/>
    <s v="GS"/>
    <n v="5"/>
    <n v="1"/>
    <s v="CTLP"/>
    <s v="R252-1"/>
    <s v="GRAN SANTIAGO"/>
    <x v="2"/>
    <m/>
    <n v="1"/>
    <m/>
    <m/>
    <m/>
  </r>
  <r>
    <s v="PROD"/>
    <s v="Z11406"/>
    <s v="LO ESPINOZA"/>
    <s v="Sistema de Cloración"/>
    <x v="25"/>
    <s v="CONTROL AUTOMATICO LOCAL"/>
    <s v="P90"/>
    <s v="GS"/>
    <n v="5"/>
    <n v="1"/>
    <s v="CTLP"/>
    <s v="R173"/>
    <s v="GRAN SANTIAGO"/>
    <x v="2"/>
    <m/>
    <n v="1"/>
    <m/>
    <m/>
    <m/>
  </r>
  <r>
    <s v="PROD"/>
    <s v="Z11501"/>
    <s v="HUECHURABA"/>
    <s v="Sistema de Fluoruración"/>
    <x v="26"/>
    <s v="CONTROL AUTOMATICO LOCAL"/>
    <s v="P141"/>
    <s v="GS"/>
    <n v="5"/>
    <n v="1"/>
    <s v="CTLP"/>
    <s v="R252-1"/>
    <s v="GRAN SANTIAGO"/>
    <x v="2"/>
    <m/>
    <n v="1"/>
    <m/>
    <m/>
    <m/>
  </r>
  <r>
    <s v="PROD"/>
    <s v="Z11512"/>
    <s v="CERRO NAVIA"/>
    <s v="Sistema de Fluoruración"/>
    <x v="26"/>
    <s v="CONTROL AUTOMATICO LOCAL"/>
    <s v="P101"/>
    <s v="GS"/>
    <n v="5"/>
    <n v="1"/>
    <s v="CTLP"/>
    <s v="R15-203"/>
    <s v="GRAN SANTIAGO"/>
    <x v="2"/>
    <m/>
    <n v="1"/>
    <m/>
    <m/>
    <m/>
  </r>
  <r>
    <s v="PROD"/>
    <s v="Z11513"/>
    <s v="LO ESPINOZA"/>
    <s v="Sistema de Fluoruración"/>
    <x v="26"/>
    <s v="CONTROL AUTOMATICO LOCAL"/>
    <s v="P101"/>
    <s v="GS"/>
    <n v="5"/>
    <n v="1"/>
    <s v="CTLP"/>
    <s v="R173"/>
    <s v="GRAN SANTIAGO"/>
    <x v="2"/>
    <m/>
    <n v="1"/>
    <m/>
    <m/>
    <m/>
  </r>
  <r>
    <s v="PROD"/>
    <n v="76122204"/>
    <s v="1204-HUECHURABA7"/>
    <s v="Planta Elevadora de Agua Potable Tipo C"/>
    <x v="16"/>
    <s v="TELECONTROL"/>
    <s v="P69"/>
    <s v="GS"/>
    <n v="5"/>
    <n v="1"/>
    <s v="CTLP"/>
    <s v="R52-252"/>
    <s v="GRAN SANTIAGO"/>
    <x v="2"/>
    <m/>
    <n v="1"/>
    <m/>
    <m/>
    <m/>
  </r>
  <r>
    <s v="PROD"/>
    <n v="76122026"/>
    <s v="1026-PEREZ COTAPOS-1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082"/>
    <s v="1082-KENNEDY-1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83"/>
    <s v="1083-KENNEDY-2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90"/>
    <s v="1090-J. AGUIRRE-1"/>
    <s v="Planta Elevadora de Agua Potable Tipo C"/>
    <x v="16"/>
    <s v="CONTROL AUTOMATICO LOCAL"/>
    <s v="P59"/>
    <s v="GS"/>
    <n v="5"/>
    <n v="1"/>
    <s v="CTLP"/>
    <s v="R25"/>
    <s v="GRAN SANTIAGO"/>
    <x v="2"/>
    <m/>
    <n v="1"/>
    <m/>
    <m/>
    <m/>
  </r>
  <r>
    <s v="PROD"/>
    <n v="76122142"/>
    <s v="1142-PEREZ COTAPO4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149"/>
    <s v="1149-J. AGUIRRE-2"/>
    <s v="Planta Elevadora de Agua Potable Tipo C"/>
    <x v="16"/>
    <s v="CONTROL AUTOMATICO LOCAL"/>
    <s v="P60"/>
    <s v="GS"/>
    <n v="5"/>
    <n v="1"/>
    <s v="CTLP"/>
    <s v="R1006"/>
    <s v="GRAN SANTIAGO"/>
    <x v="2"/>
    <m/>
    <n v="1"/>
    <m/>
    <m/>
    <m/>
  </r>
  <r>
    <s v="PROD"/>
    <n v="76122209"/>
    <s v="1209-HUECHURABA2"/>
    <s v="Planta Elevadora de Agua Potable Tipo C"/>
    <x v="16"/>
    <s v="TELECONTROL"/>
    <s v="P68"/>
    <s v="GS"/>
    <n v="5"/>
    <n v="1"/>
    <s v="CTLP"/>
    <s v="R767"/>
    <s v="GRAN SANTIAGO"/>
    <x v="2"/>
    <m/>
    <n v="1"/>
    <m/>
    <m/>
    <m/>
  </r>
  <r>
    <s v="PROD"/>
    <n v="76122254"/>
    <s v="1254-J.A.R. 1-2A"/>
    <s v="Planta Elevadora de Agua Potable Tipo C"/>
    <x v="16"/>
    <s v="CONTROL AUTOMATICO LOCAL"/>
    <s v="P61"/>
    <s v="GS"/>
    <n v="5"/>
    <n v="1"/>
    <s v="CTLP"/>
    <s v="R53"/>
    <s v="GRAN SANTIAGO"/>
    <x v="2"/>
    <m/>
    <n v="1"/>
    <m/>
    <m/>
    <m/>
  </r>
  <r>
    <s v="PROD"/>
    <n v="76122255"/>
    <s v="1255-J.A.R. 2-2A"/>
    <s v="Planta Elevadora de Agua Potable Tipo C"/>
    <x v="16"/>
    <s v="CONTROL AUTOMATICO LOCAL"/>
    <s v="P60"/>
    <s v="GS"/>
    <n v="5"/>
    <n v="1"/>
    <s v="CTLP"/>
    <s v="R1146"/>
    <s v="GRAN SANTIAGO"/>
    <x v="2"/>
    <m/>
    <n v="1"/>
    <m/>
    <m/>
    <m/>
  </r>
  <r>
    <s v="PROD"/>
    <n v="76122141"/>
    <s v="1141-LO PRADO-2"/>
    <s v="Planta Elevadora de Agua Potable Tipo C"/>
    <x v="16"/>
    <s v="CONTROL AUTOMATICO LOCAL"/>
    <s v="P60"/>
    <s v="GS"/>
    <n v="5"/>
    <n v="1"/>
    <s v="CTLP"/>
    <s v="R1025"/>
    <s v="GRAN SANTIAGO"/>
    <x v="2"/>
    <m/>
    <n v="1"/>
    <m/>
    <m/>
    <m/>
  </r>
  <r>
    <s v="PROD"/>
    <n v="76122297"/>
    <s v="1130 Quinta Bella 2-2"/>
    <s v="Planta Elevadora de Agua Potable Tipo C"/>
    <x v="16"/>
    <s v="CONTROL AUTOMATICO LOCAL"/>
    <s v="P61"/>
    <s v="GS"/>
    <n v="5"/>
    <n v="1"/>
    <s v="CTLP"/>
    <s v="R31"/>
    <s v="GRAN SANTIAGO"/>
    <x v="2"/>
    <m/>
    <n v="1"/>
    <m/>
    <m/>
    <m/>
  </r>
  <r>
    <s v="PROD"/>
    <s v="Z11805"/>
    <s v="Cerro Navia 1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0"/>
    <s v="Cerro Navia 2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1"/>
    <s v="Cerro Navia 3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5"/>
    <s v="Lo Espinoza 1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6"/>
    <s v="Lo Espinoza 2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7"/>
    <s v="Lo Espinoza 3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DIST"/>
    <s v="Z11707"/>
    <s v="PBP CERRO NAVIA"/>
    <s v="Planta Elevadora de Agua Potable Tipo E"/>
    <x v="17"/>
    <s v="TELECONTROL"/>
    <s v="D79"/>
    <s v="GS"/>
    <n v="5"/>
    <n v="2"/>
    <s v="CTLP"/>
    <s v="R15-203"/>
    <s v="GRAN SANTIAGO"/>
    <x v="2"/>
    <m/>
    <n v="1"/>
    <m/>
    <m/>
    <m/>
  </r>
  <r>
    <s v="DIST"/>
    <s v="Z11711"/>
    <s v="PBP LO ESPINOZA"/>
    <s v="Planta Elevadora de Agua Potable Tipo E"/>
    <x v="17"/>
    <s v="TELECONTROL"/>
    <s v="D79"/>
    <s v="GS"/>
    <n v="5"/>
    <n v="2"/>
    <s v="CTLP"/>
    <s v="R173"/>
    <s v="GRAN SANTIAGO"/>
    <x v="2"/>
    <m/>
    <n v="1"/>
    <m/>
    <m/>
    <m/>
  </r>
  <r>
    <s v="DIST"/>
    <s v="Z12106"/>
    <s v="CERRO NAVIA"/>
    <s v="Estanque Semienterrado"/>
    <x v="12"/>
    <s v="TELECONTROL"/>
    <s v="D83"/>
    <s v="GS"/>
    <n v="5"/>
    <n v="2"/>
    <s v="CTLP"/>
    <s v="R15-203"/>
    <s v="GRAN SANTIAGO"/>
    <x v="2"/>
    <m/>
    <n v="1"/>
    <m/>
    <m/>
    <m/>
  </r>
  <r>
    <s v="DIST"/>
    <s v="Z12114"/>
    <s v="LO ESPINOZA"/>
    <s v="Estanque Semienterrado"/>
    <x v="12"/>
    <s v="TELECONTROL"/>
    <s v="D83"/>
    <s v="GS"/>
    <n v="5"/>
    <n v="2"/>
    <s v="CTLP"/>
    <s v="R173"/>
    <s v="GRAN SANTIAGO"/>
    <x v="2"/>
    <m/>
    <n v="1"/>
    <m/>
    <m/>
    <m/>
  </r>
  <r>
    <s v="PROD"/>
    <n v="0"/>
    <s v="Estanques Pirque"/>
    <s v="Estanque de Agua Cruda (Pirque)"/>
    <x v="37"/>
    <s v="TELECONTROL"/>
    <s v="P122"/>
    <s v="GS"/>
    <n v="5"/>
    <n v="1"/>
    <s v="CTLP"/>
    <n v="0"/>
    <s v="GRAN SANTIAGO"/>
    <x v="2"/>
    <m/>
    <n v="1"/>
    <m/>
    <m/>
    <m/>
  </r>
  <r>
    <s v="PROD"/>
    <s v="1802-203-076121204"/>
    <s v="Derechos-1204-HUECHURABA7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26"/>
    <s v="Derechos-1026-PEREZ COTAPOS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2"/>
    <s v="Derechos-1082-KENNEDY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3"/>
    <s v="Derechos-1083-KENNEDY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90"/>
    <s v="Derechos-1090-J. AGUIRRE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2"/>
    <s v="Derechos-1142-PEREZ COTAPO4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9"/>
    <s v="Derechos-1149-J. AGUIRRE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09"/>
    <s v="Derechos-1209-HUECHURABA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4"/>
    <s v="Derechos-1254-J.A.R. 1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5"/>
    <s v="Derechos-1255-J.A.R. 2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1"/>
    <s v="Derechos-1141-LO PRADO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97"/>
    <s v="Derechos-1130 Quinta Bella 2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4"/>
    <s v="Derechos-Cerro Navi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9"/>
    <s v="Derechos-Cerro Navi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0"/>
    <s v="Derechos-Cerro Navi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4"/>
    <s v="Derechos-Lo Espinoz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5"/>
    <s v="Derechos-Lo Espinoz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6"/>
    <s v="Derechos-Lo Espinoz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076121257"/>
    <s v="Pozo La Pintana 0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8"/>
    <s v="Pozo La Pintana 0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0"/>
    <s v="Pozo La Pintana 0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1"/>
    <s v="Pozo La Pintana 04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5"/>
    <s v="Pozo La Pintana 05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6"/>
    <s v="Pozo La Pintana 06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3"/>
    <s v="Pozo La Pintana 07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4"/>
    <s v="Pozo La Pintana 08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9"/>
    <s v="Pozo La Pintana 09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0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4"/>
    <s v="Sondajes"/>
    <x v="4"/>
    <s v="MANUAL"/>
    <s v="P2"/>
    <s v="GS"/>
    <n v="5"/>
    <n v="1"/>
    <s v="CTLP"/>
    <n v="0"/>
    <s v="GRAN SANTIAGO"/>
    <x v="3"/>
    <m/>
    <n v="1"/>
    <m/>
    <m/>
    <m/>
  </r>
  <r>
    <s v="DIST"/>
    <n v="0"/>
    <s v="Imp. La Pintana-Cerro Negro"/>
    <s v="Conducciones AP - Impulsiones"/>
    <x v="1"/>
    <n v="0"/>
    <s v="D61"/>
    <s v="GS"/>
    <n v="5"/>
    <n v="2"/>
    <s v="CTLP"/>
    <n v="0"/>
    <s v="GRAN SANTIAGO"/>
    <x v="3"/>
    <m/>
    <n v="4300"/>
    <m/>
    <m/>
    <m/>
  </r>
  <r>
    <s v="DIST"/>
    <n v="0"/>
    <s v="Imp. La Pintana-Eyzaguirre"/>
    <s v="Conducciones AP - Impulsiones"/>
    <x v="1"/>
    <n v="0"/>
    <s v="D59"/>
    <s v="GS"/>
    <n v="5"/>
    <n v="2"/>
    <s v="CTLP"/>
    <n v="0"/>
    <s v="GRAN SANTIAGO"/>
    <x v="3"/>
    <m/>
    <n v="2800"/>
    <m/>
    <m/>
    <m/>
  </r>
  <r>
    <s v="DIST"/>
    <n v="0"/>
    <s v="Imp. inici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4"/>
    <s v="Conducciones AP - Impulsiones"/>
    <x v="1"/>
    <n v="0"/>
    <s v="D61"/>
    <s v="GS"/>
    <n v="5"/>
    <n v="2"/>
    <s v="CTLP"/>
    <n v="0"/>
    <s v="GRAN SANTIAGO"/>
    <x v="3"/>
    <m/>
    <n v="200"/>
    <m/>
    <m/>
    <m/>
  </r>
  <r>
    <s v="DIST"/>
    <n v="0"/>
    <s v="Imp. final pozos 05"/>
    <s v="Conducciones AP - Impulsiones"/>
    <x v="1"/>
    <n v="0"/>
    <s v="D61"/>
    <s v="GS"/>
    <n v="5"/>
    <n v="2"/>
    <s v="CTLP"/>
    <n v="0"/>
    <s v="GRAN SANTIAGO"/>
    <x v="3"/>
    <m/>
    <n v="260"/>
    <m/>
    <m/>
    <m/>
  </r>
  <r>
    <s v="PROD"/>
    <n v="0"/>
    <s v="Cloración La Pintana"/>
    <s v="Sistema de Cloración"/>
    <x v="25"/>
    <s v="CONTROL AUTOMATICO LOCAL"/>
    <s v="P89"/>
    <s v="GS"/>
    <n v="5"/>
    <n v="1"/>
    <s v="CTLP"/>
    <n v="0"/>
    <s v="GRAN SANTIAGO"/>
    <x v="3"/>
    <m/>
    <n v="1"/>
    <m/>
    <m/>
    <m/>
  </r>
  <r>
    <s v="PROD"/>
    <n v="0"/>
    <s v="Fluoración La Pintana 01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PROD"/>
    <n v="0"/>
    <s v="Fluoración La Pintana 02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DIST"/>
    <n v="0"/>
    <s v="PEAP La Pintana-Cerro Negro 01"/>
    <s v="Planta Elevadora de Agua Potable Tipo A"/>
    <x v="14"/>
    <s v="TELECONTROL"/>
    <s v="D207"/>
    <s v="GS"/>
    <n v="5"/>
    <n v="2"/>
    <s v="CTLP"/>
    <n v="0"/>
    <s v="GRAN SANTIAGO"/>
    <x v="3"/>
    <m/>
    <n v="1"/>
    <m/>
    <m/>
    <m/>
  </r>
  <r>
    <s v="DIST"/>
    <n v="0"/>
    <s v="PEAP La Pintana-Cerro Negro 02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DIST"/>
    <n v="0"/>
    <s v="PEAP La Pintana-Eyzaguirre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PROD"/>
    <s v="076122257"/>
    <s v="Pozo La Pintana 0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8"/>
    <s v="Pozo La Pintana 0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0"/>
    <s v="Pozo La Pintana 0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1"/>
    <s v="Pozo La Pintana 0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5"/>
    <s v="Pozo La Pintana 05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6"/>
    <s v="Pozo La Pintana 06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3"/>
    <s v="Pozo La Pintana 07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4"/>
    <s v="Pozo La Pintana 08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9"/>
    <s v="Pozo La Pintana 09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0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DIST"/>
    <n v="0"/>
    <s v="Estanque La Pintana"/>
    <s v="Estanque Semienterrado"/>
    <x v="12"/>
    <s v="TELCONTROL"/>
    <s v="D19"/>
    <s v="GS"/>
    <n v="5"/>
    <n v="2"/>
    <s v="CTLP"/>
    <n v="0"/>
    <s v="GRAN SANTIAGO"/>
    <x v="3"/>
    <m/>
    <n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6FA0A-3D7A-48F5-8BCE-8D3EECB0E4C6}" name="TablaDinámica4" cacheId="6023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O13:Q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0"/>
        <item h="1" x="1"/>
        <item h="1" x="2"/>
        <item h="1" x="3"/>
        <item h="1" x="4"/>
        <item h="1" x="6"/>
        <item h="1" x="7"/>
        <item h="1" x="8"/>
        <item h="1" x="28"/>
        <item h="1" x="10"/>
        <item h="1" x="27"/>
        <item h="1" x="12"/>
        <item h="1" x="13"/>
        <item h="1" x="14"/>
        <item h="1" x="15"/>
        <item h="1" x="16"/>
        <item h="1" x="17"/>
        <item h="1" x="23"/>
        <item h="1" x="24"/>
        <item h="1" x="29"/>
        <item x="25"/>
        <item x="11"/>
        <item h="1" x="5"/>
        <item h="1" x="9"/>
        <item x="19"/>
        <item x="20"/>
        <item x="21"/>
        <item x="22"/>
        <item h="1" x="30"/>
        <item h="1" x="31"/>
        <item h="1" x="26"/>
        <item h="1"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dataField="1" compact="0" numFmtId="165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50">
      <pivotArea outline="0" collapsedLevelsAreSubtotals="1" fieldPosition="0"/>
    </format>
    <format dxfId="51">
      <pivotArea type="topRight" dataOnly="0" labelOnly="1" outline="0" fieldPosition="0"/>
    </format>
    <format dxfId="52">
      <pivotArea outline="0" collapsedLevelsAreSubtotals="1" fieldPosition="0"/>
    </format>
    <format dxfId="53">
      <pivotArea type="topRight" dataOnly="0" labelOnly="1" outline="0" fieldPosition="0"/>
    </format>
    <format dxfId="54">
      <pivotArea outline="0" fieldPosition="0">
        <references count="1">
          <reference field="4294967294" count="1">
            <x v="0"/>
          </reference>
        </references>
      </pivotArea>
    </format>
    <format dxfId="55">
      <pivotArea type="all" dataOnly="0" outline="0" fieldPosition="0"/>
    </format>
    <format dxfId="56">
      <pivotArea outline="0" collapsedLevelsAreSubtotals="1" fieldPosition="0"/>
    </format>
    <format dxfId="57">
      <pivotArea type="origin" dataOnly="0" labelOnly="1" outline="0" fieldPosition="0"/>
    </format>
    <format dxfId="58">
      <pivotArea field="13" type="button" dataOnly="0" labelOnly="1" outline="0" axis="axisCol" fieldPosition="0"/>
    </format>
    <format dxfId="59">
      <pivotArea type="topRight" dataOnly="0" labelOnly="1" outline="0" fieldPosition="0"/>
    </format>
    <format dxfId="60">
      <pivotArea field="4" type="button" dataOnly="0" labelOnly="1" outline="0" axis="axisRow" fieldPosition="0"/>
    </format>
    <format dxfId="61">
      <pivotArea dataOnly="0" labelOnly="1" outline="0" fieldPosition="0">
        <references count="1">
          <reference field="4" count="0"/>
        </references>
      </pivotArea>
    </format>
    <format dxfId="62">
      <pivotArea dataOnly="0" labelOnly="1" grandRow="1" outline="0" fieldPosition="0"/>
    </format>
    <format dxfId="63">
      <pivotArea dataOnly="0" labelOnly="1" outline="0" fieldPosition="0">
        <references count="1">
          <reference field="13" count="1">
            <x v="0"/>
          </reference>
        </references>
      </pivotArea>
    </format>
    <format dxfId="64">
      <pivotArea dataOnly="0" labelOnly="1" grandCol="1" outline="0" fieldPosition="0"/>
    </format>
    <format dxfId="65">
      <pivotArea type="all" dataOnly="0" outline="0" fieldPosition="0"/>
    </format>
    <format dxfId="66">
      <pivotArea outline="0" collapsedLevelsAreSubtotals="1" fieldPosition="0"/>
    </format>
    <format dxfId="67">
      <pivotArea type="origin" dataOnly="0" labelOnly="1" outline="0" fieldPosition="0"/>
    </format>
    <format dxfId="68">
      <pivotArea field="13" type="button" dataOnly="0" labelOnly="1" outline="0" axis="axisCol" fieldPosition="0"/>
    </format>
    <format dxfId="69">
      <pivotArea type="topRight" dataOnly="0" labelOnly="1" outline="0" fieldPosition="0"/>
    </format>
    <format dxfId="70">
      <pivotArea field="4" type="button" dataOnly="0" labelOnly="1" outline="0" axis="axisRow" fieldPosition="0"/>
    </format>
    <format dxfId="71">
      <pivotArea dataOnly="0" labelOnly="1" outline="0" fieldPosition="0">
        <references count="1">
          <reference field="4" count="0"/>
        </references>
      </pivotArea>
    </format>
    <format dxfId="72">
      <pivotArea dataOnly="0" labelOnly="1" grandRow="1" outline="0" fieldPosition="0"/>
    </format>
    <format dxfId="73">
      <pivotArea dataOnly="0" labelOnly="1" outline="0" fieldPosition="0">
        <references count="1">
          <reference field="13" count="1">
            <x v="0"/>
          </reference>
        </references>
      </pivotArea>
    </format>
    <format dxfId="7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1507B-1CB1-40D9-B13B-61F42E24D958}" name="TablaDinámica1" cacheId="6024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A13:C22" firstHeaderRow="1" firstDataRow="2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0"/>
        <item h="1" x="1"/>
        <item h="1" x="2"/>
        <item h="1" x="3"/>
        <item h="1" x="4"/>
        <item h="1" x="6"/>
        <item h="1" x="7"/>
        <item h="1" x="8"/>
        <item h="1" x="9"/>
        <item h="1" x="34"/>
        <item h="1" x="10"/>
        <item h="1" x="12"/>
        <item h="1" x="35"/>
        <item h="1" x="14"/>
        <item h="1" x="15"/>
        <item h="1" x="16"/>
        <item h="1" x="17"/>
        <item h="1" x="18"/>
        <item h="1" x="19"/>
        <item h="1" x="25"/>
        <item h="1" x="26"/>
        <item h="1" x="36"/>
        <item x="27"/>
        <item x="13"/>
        <item h="1" x="5"/>
        <item h="1" x="11"/>
        <item h="1" x="20"/>
        <item x="21"/>
        <item x="22"/>
        <item x="23"/>
        <item x="24"/>
        <item h="1" x="28"/>
        <item h="1" x="29"/>
        <item h="1" x="30"/>
        <item h="1" x="31"/>
        <item h="1" x="32"/>
        <item h="1" x="33"/>
        <item h="1" x="3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dataField="1" compact="0" numFmtId="165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8">
    <i>
      <x/>
    </i>
    <i>
      <x v="22"/>
    </i>
    <i>
      <x v="23"/>
    </i>
    <i>
      <x v="27"/>
    </i>
    <i>
      <x v="28"/>
    </i>
    <i>
      <x v="29"/>
    </i>
    <i>
      <x v="30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25">
      <pivotArea outline="0" collapsedLevelsAreSubtotals="1" fieldPosition="0"/>
    </format>
    <format dxfId="26">
      <pivotArea type="topRight" dataOnly="0" labelOnly="1" outline="0" fieldPosition="0"/>
    </format>
    <format dxfId="27">
      <pivotArea outline="0" collapsedLevelsAreSubtotals="1" fieldPosition="0"/>
    </format>
    <format dxfId="28">
      <pivotArea type="topRight" dataOnly="0" labelOnly="1" outline="0" fieldPosition="0"/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field="13" type="button" dataOnly="0" labelOnly="1" outline="0" axis="axisCol" fieldPosition="0"/>
    </format>
    <format dxfId="34">
      <pivotArea type="topRight" dataOnly="0" labelOnly="1" outline="0" fieldPosition="0"/>
    </format>
    <format dxfId="35">
      <pivotArea field="4" type="button" dataOnly="0" labelOnly="1" outline="0" axis="axisRow" fieldPosition="0"/>
    </format>
    <format dxfId="36">
      <pivotArea dataOnly="0" labelOnly="1" outline="0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8">
      <pivotArea dataOnly="0" labelOnly="1" outline="0" fieldPosition="0">
        <references count="1">
          <reference field="13" count="1">
            <x v="0"/>
          </reference>
        </references>
      </pivotArea>
    </format>
    <format dxfId="39">
      <pivotArea dataOnly="0" labelOnly="1" grandCol="1" outline="0" fieldPosition="0"/>
    </format>
    <format dxfId="40">
      <pivotArea type="all" dataOnly="0" outline="0" fieldPosition="0"/>
    </format>
    <format dxfId="41">
      <pivotArea outline="0" collapsedLevelsAreSubtotals="1" fieldPosition="0"/>
    </format>
    <format dxfId="42">
      <pivotArea type="origin" dataOnly="0" labelOnly="1" outline="0" fieldPosition="0"/>
    </format>
    <format dxfId="43">
      <pivotArea field="13" type="button" dataOnly="0" labelOnly="1" outline="0" axis="axisCol" fieldPosition="0"/>
    </format>
    <format dxfId="44">
      <pivotArea type="topRight" dataOnly="0" labelOnly="1" outline="0" fieldPosition="0"/>
    </format>
    <format dxfId="45">
      <pivotArea field="4" type="button" dataOnly="0" labelOnly="1" outline="0" axis="axisRow" fieldPosition="0"/>
    </format>
    <format dxfId="46">
      <pivotArea dataOnly="0" labelOnly="1" outline="0" fieldPosition="0">
        <references count="1">
          <reference field="4" count="0"/>
        </references>
      </pivotArea>
    </format>
    <format dxfId="47">
      <pivotArea dataOnly="0" labelOnly="1" grandRow="1" outline="0" fieldPosition="0"/>
    </format>
    <format dxfId="48">
      <pivotArea dataOnly="0" labelOnly="1" outline="0" fieldPosition="0">
        <references count="1">
          <reference field="13" count="1">
            <x v="0"/>
          </reference>
        </references>
      </pivotArea>
    </format>
    <format dxfId="4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8E4E6-779F-4D58-AE12-4D6BF21FE2C3}" name="TablaDinámica3" cacheId="6022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H13:J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0"/>
        <item h="1" x="2"/>
        <item h="1" x="3"/>
        <item h="1" x="4"/>
        <item h="1" x="5"/>
        <item h="1" x="7"/>
        <item h="1" x="8"/>
        <item h="1" x="9"/>
        <item h="1" x="29"/>
        <item h="1" x="10"/>
        <item h="1" x="12"/>
        <item h="1" x="28"/>
        <item h="1" x="14"/>
        <item h="1" x="15"/>
        <item h="1" x="16"/>
        <item h="1" x="17"/>
        <item h="1" x="18"/>
        <item h="1" x="24"/>
        <item h="1" x="25"/>
        <item h="1" x="30"/>
        <item x="26"/>
        <item x="13"/>
        <item h="1" x="6"/>
        <item h="1" x="11"/>
        <item x="20"/>
        <item x="21"/>
        <item x="22"/>
        <item x="23"/>
        <item h="1" x="31"/>
        <item h="1" x="32"/>
        <item h="1" x="33"/>
        <item h="1" x="27"/>
        <item h="1" x="1"/>
        <item h="1"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outline="0" showAll="0"/>
    <pivotField dataField="1" compact="0" numFmtId="165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5">
      <pivotArea type="all" dataOnly="0" outline="0" fieldPosition="0"/>
    </format>
    <format dxfId="6">
      <pivotArea outline="0" collapsedLevelsAreSubtotals="1" fieldPosition="0"/>
    </format>
    <format dxfId="7">
      <pivotArea type="origin" dataOnly="0" labelOnly="1" outline="0" fieldPosition="0"/>
    </format>
    <format dxfId="8">
      <pivotArea field="13" type="button" dataOnly="0" labelOnly="1" outline="0" axis="axisCol" fieldPosition="0"/>
    </format>
    <format dxfId="9">
      <pivotArea type="topRight" dataOnly="0" labelOnly="1" outline="0" fieldPosition="0"/>
    </format>
    <format dxfId="10">
      <pivotArea field="4" type="button" dataOnly="0" labelOnly="1" outline="0" axis="axisRow" fieldPosition="0"/>
    </format>
    <format dxfId="11">
      <pivotArea dataOnly="0" labelOnly="1" outline="0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3">
      <pivotArea dataOnly="0" labelOnly="1" outline="0" fieldPosition="0">
        <references count="1">
          <reference field="13" count="1">
            <x v="0"/>
          </reference>
        </references>
      </pivotArea>
    </format>
    <format dxfId="14">
      <pivotArea dataOnly="0" labelOnly="1" grandCol="1" outline="0" fieldPosition="0"/>
    </format>
    <format dxfId="15">
      <pivotArea type="all" dataOnly="0" outline="0" fieldPosition="0"/>
    </format>
    <format dxfId="16">
      <pivotArea outline="0" collapsedLevelsAreSubtotals="1" fieldPosition="0"/>
    </format>
    <format dxfId="17">
      <pivotArea type="origin" dataOnly="0" labelOnly="1" outline="0" fieldPosition="0"/>
    </format>
    <format dxfId="18">
      <pivotArea field="13" type="button" dataOnly="0" labelOnly="1" outline="0" axis="axisCol" fieldPosition="0"/>
    </format>
    <format dxfId="19">
      <pivotArea type="topRight" dataOnly="0" labelOnly="1" outline="0" fieldPosition="0"/>
    </format>
    <format dxfId="20">
      <pivotArea field="4" type="button" dataOnly="0" labelOnly="1" outline="0" axis="axisRow" fieldPosition="0"/>
    </format>
    <format dxfId="21">
      <pivotArea dataOnly="0" labelOnly="1" outline="0" fieldPosition="0">
        <references count="1">
          <reference field="4" count="0"/>
        </references>
      </pivotArea>
    </format>
    <format dxfId="22">
      <pivotArea dataOnly="0" labelOnly="1" grandRow="1" outline="0" fieldPosition="0"/>
    </format>
    <format dxfId="23">
      <pivotArea dataOnly="0" labelOnly="1" outline="0" fieldPosition="0">
        <references count="1">
          <reference field="13" count="1">
            <x v="0"/>
          </reference>
        </references>
      </pivotArea>
    </format>
    <format dxfId="2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580B-BD2F-4261-B476-E51EA575705A}">
  <dimension ref="A1:U22"/>
  <sheetViews>
    <sheetView showGridLines="0" workbookViewId="0">
      <selection activeCell="Q8" sqref="Q8"/>
    </sheetView>
  </sheetViews>
  <sheetFormatPr defaultColWidth="10.85546875" defaultRowHeight="12"/>
  <cols>
    <col min="1" max="1" width="16.42578125" style="1" bestFit="1" customWidth="1"/>
    <col min="2" max="2" width="9.5703125" style="1" bestFit="1" customWidth="1"/>
    <col min="3" max="3" width="9.7109375" style="1" bestFit="1" customWidth="1"/>
    <col min="4" max="5" width="10.85546875" style="1"/>
    <col min="6" max="6" width="12.85546875" style="1" bestFit="1" customWidth="1"/>
    <col min="7" max="7" width="10.85546875" style="1"/>
    <col min="8" max="8" width="16.42578125" style="1" bestFit="1" customWidth="1"/>
    <col min="9" max="9" width="9.5703125" style="1" bestFit="1" customWidth="1"/>
    <col min="10" max="10" width="9.7109375" style="1" bestFit="1" customWidth="1"/>
    <col min="11" max="12" width="10.85546875" style="1"/>
    <col min="13" max="13" width="12.85546875" style="1" bestFit="1" customWidth="1"/>
    <col min="14" max="14" width="10.85546875" style="1"/>
    <col min="15" max="15" width="16.42578125" style="1" bestFit="1" customWidth="1"/>
    <col min="16" max="16" width="9.5703125" style="1" bestFit="1" customWidth="1"/>
    <col min="17" max="17" width="9.7109375" style="1" bestFit="1" customWidth="1"/>
    <col min="18" max="19" width="10.85546875" style="1"/>
    <col min="20" max="20" width="12.85546875" style="1" bestFit="1" customWidth="1"/>
    <col min="21" max="16384" width="10.85546875" style="1"/>
  </cols>
  <sheetData>
    <row r="1" spans="1:21">
      <c r="A1" s="1" t="s">
        <v>0</v>
      </c>
      <c r="B1" s="2">
        <v>36789.360000000001</v>
      </c>
    </row>
    <row r="2" spans="1:21">
      <c r="A2" s="1" t="s">
        <v>1</v>
      </c>
      <c r="B2" s="2">
        <v>27565.79</v>
      </c>
    </row>
    <row r="3" spans="1:21">
      <c r="A3" s="1" t="s">
        <v>2</v>
      </c>
      <c r="H3" s="1" t="s">
        <v>3</v>
      </c>
      <c r="O3" s="1" t="s">
        <v>4</v>
      </c>
    </row>
    <row r="4" spans="1:21">
      <c r="B4" s="3" t="s">
        <v>5</v>
      </c>
      <c r="C4" s="90" t="s">
        <v>6</v>
      </c>
      <c r="D4" s="3" t="s">
        <v>7</v>
      </c>
      <c r="E4" s="3" t="s">
        <v>8</v>
      </c>
      <c r="F4" s="3" t="s">
        <v>9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</row>
    <row r="5" spans="1:21">
      <c r="A5" s="3" t="s">
        <v>10</v>
      </c>
      <c r="B5" s="4">
        <f>+'[1]803'!$E$13/1000</f>
        <v>12356.982330000003</v>
      </c>
      <c r="C5" s="91">
        <f>+'[1]803'!$V$13/1000</f>
        <v>12592.264570000005</v>
      </c>
      <c r="D5" s="6">
        <f t="shared" ref="D5:D10" si="0">+(C5-B5)/B5</f>
        <v>1.9040428618950871E-2</v>
      </c>
      <c r="E5" s="4">
        <f>(+SUM(B$18:B$19))/1000</f>
        <v>11157.452090000001</v>
      </c>
      <c r="F5" s="4">
        <f>+E5+E5*D5</f>
        <v>11369.89476008901</v>
      </c>
      <c r="G5" s="1">
        <v>13</v>
      </c>
      <c r="H5" s="3" t="s">
        <v>10</v>
      </c>
      <c r="I5" s="4">
        <f>+'[1]803'!$E$25/1000</f>
        <v>1195.2896199999996</v>
      </c>
      <c r="J5" s="91">
        <f>+'[1]803'!$V$25/1000</f>
        <v>1212.7596900000005</v>
      </c>
      <c r="K5" s="93">
        <f t="shared" ref="K5:K10" si="1">+(J5-I5)/I5</f>
        <v>1.4615763165416759E-2</v>
      </c>
      <c r="L5" s="91">
        <f>(+SUM(I$18:I$19))/1000</f>
        <v>999.16409151090113</v>
      </c>
      <c r="M5" s="91">
        <f>+L5+L5*K5</f>
        <v>1013.7676372358133</v>
      </c>
      <c r="N5" s="92">
        <v>25</v>
      </c>
      <c r="O5" s="90" t="s">
        <v>10</v>
      </c>
      <c r="P5" s="91">
        <f>+'[1]803'!$E$37/1000</f>
        <v>233.12764000000001</v>
      </c>
      <c r="Q5" s="91">
        <f>+'[1]803'!$V$37/1000</f>
        <v>249.63545000000002</v>
      </c>
      <c r="R5" s="6">
        <f t="shared" ref="R5:R10" si="2">+(Q5-P5)/P5</f>
        <v>7.0810179350676766E-2</v>
      </c>
      <c r="S5" s="4">
        <f>(+SUM(P$18:P$19))/1000</f>
        <v>214.30624918147271</v>
      </c>
      <c r="T5" s="4">
        <f>+S5+S5*R5</f>
        <v>229.48131312198362</v>
      </c>
      <c r="U5" s="1">
        <v>37</v>
      </c>
    </row>
    <row r="6" spans="1:21">
      <c r="A6" s="3" t="s">
        <v>11</v>
      </c>
      <c r="B6" s="4">
        <f>+'[1]1001'!$E$11</f>
        <v>1238598</v>
      </c>
      <c r="C6" s="91">
        <f>+'[1]1001'!$U$11</f>
        <v>1250486</v>
      </c>
      <c r="D6" s="6">
        <f t="shared" si="0"/>
        <v>9.5979486483911657E-3</v>
      </c>
      <c r="E6" s="4">
        <f>+B15</f>
        <v>1263018</v>
      </c>
      <c r="F6" s="4">
        <f>+E6+E6*D6</f>
        <v>1275140.3819059937</v>
      </c>
      <c r="G6" s="1">
        <v>11</v>
      </c>
      <c r="H6" s="3" t="s">
        <v>11</v>
      </c>
      <c r="I6" s="4">
        <f>+'[1]1001'!$E$18</f>
        <v>57522</v>
      </c>
      <c r="J6" s="91">
        <f>+'[1]1001'!$U$18</f>
        <v>57566</v>
      </c>
      <c r="K6" s="93">
        <f t="shared" si="1"/>
        <v>7.6492472445325265E-4</v>
      </c>
      <c r="L6" s="91">
        <f>+I15</f>
        <v>57979</v>
      </c>
      <c r="M6" s="91">
        <f t="shared" ref="M6:M10" si="3">+L6+L6*K6</f>
        <v>58023.349570599072</v>
      </c>
      <c r="N6" s="92">
        <v>18</v>
      </c>
      <c r="O6" s="90" t="s">
        <v>11</v>
      </c>
      <c r="P6" s="91">
        <f>+'[1]1001'!$E$31</f>
        <v>4720</v>
      </c>
      <c r="Q6" s="91">
        <f>+'[1]1001'!$U$31</f>
        <v>4730</v>
      </c>
      <c r="R6" s="6">
        <f t="shared" si="2"/>
        <v>2.1186440677966102E-3</v>
      </c>
      <c r="S6" s="4">
        <f>+P15</f>
        <v>5106.274581506148</v>
      </c>
      <c r="T6" s="4">
        <f t="shared" ref="T6:T10" si="4">+S6+S6*R6</f>
        <v>5117.0929598567964</v>
      </c>
      <c r="U6" s="1">
        <v>31</v>
      </c>
    </row>
    <row r="7" spans="1:21">
      <c r="A7" s="3" t="s">
        <v>12</v>
      </c>
      <c r="B7" s="4">
        <f>+('[1]903'!$D$8+'[1]904'!$D$8)/1000</f>
        <v>9367.1837199999773</v>
      </c>
      <c r="C7" s="91">
        <f>+('[1]903'!$P$8+'[1]904'!$P$8)/1000</f>
        <v>9477.9044600000016</v>
      </c>
      <c r="D7" s="6">
        <f t="shared" si="0"/>
        <v>1.1820067088427361E-2</v>
      </c>
      <c r="E7" s="4">
        <f>(+SUM(B20:B21))/1000</f>
        <v>9429.9857199999988</v>
      </c>
      <c r="F7" s="4">
        <f t="shared" ref="F7:F9" si="5">+E7+E7*D7</f>
        <v>9541.4487838533114</v>
      </c>
      <c r="G7" s="1">
        <v>8</v>
      </c>
      <c r="H7" s="3" t="s">
        <v>12</v>
      </c>
      <c r="I7" s="4">
        <f>+('[1]903'!$D$15+'[1]904'!$D$15)/1000</f>
        <v>886.00122000000044</v>
      </c>
      <c r="J7" s="91">
        <f>+('[1]903'!$P$15+'[1]904'!$P$15)/1000</f>
        <v>893.06141999999898</v>
      </c>
      <c r="K7" s="93">
        <f t="shared" si="1"/>
        <v>7.9686120522481085E-3</v>
      </c>
      <c r="L7" s="91">
        <f>(+SUM(I20:I21))/1000</f>
        <v>877.29804014509875</v>
      </c>
      <c r="M7" s="91">
        <f t="shared" si="3"/>
        <v>884.28888788121264</v>
      </c>
      <c r="N7" s="92">
        <v>15</v>
      </c>
      <c r="O7" s="90" t="s">
        <v>12</v>
      </c>
      <c r="P7" s="91">
        <f>+('[1]903'!$D$22+'[1]904'!$D$22)/1000</f>
        <v>170.36070000000001</v>
      </c>
      <c r="Q7" s="91">
        <f>+('[1]903'!$P$22+'[1]904'!$P$22)/1000</f>
        <v>176.15274000000002</v>
      </c>
      <c r="R7" s="6">
        <f t="shared" si="2"/>
        <v>3.3998686316738629E-2</v>
      </c>
      <c r="S7" s="4">
        <f>(+SUM(P20:P21))/1000</f>
        <v>174.20548459095968</v>
      </c>
      <c r="T7" s="4">
        <f t="shared" si="4"/>
        <v>180.12824221622316</v>
      </c>
      <c r="U7" s="1">
        <v>22</v>
      </c>
    </row>
    <row r="8" spans="1:21">
      <c r="A8" s="3" t="s">
        <v>13</v>
      </c>
      <c r="B8" s="4">
        <f>+'[1]1003'!$D$6</f>
        <v>1186735</v>
      </c>
      <c r="C8" s="91">
        <f>+'[1]1003'!$P$6</f>
        <v>1195190</v>
      </c>
      <c r="D8" s="6">
        <f t="shared" si="0"/>
        <v>7.1245897357034215E-3</v>
      </c>
      <c r="E8" s="4">
        <f>+B16</f>
        <v>1278745</v>
      </c>
      <c r="F8" s="4">
        <f t="shared" si="5"/>
        <v>1287855.533501582</v>
      </c>
      <c r="G8" s="1">
        <v>6</v>
      </c>
      <c r="H8" s="3" t="s">
        <v>13</v>
      </c>
      <c r="I8" s="4">
        <f>+'[1]1003'!$D$11</f>
        <v>55205</v>
      </c>
      <c r="J8" s="91">
        <f>+'[1]1003'!$P$11</f>
        <v>55263</v>
      </c>
      <c r="K8" s="93">
        <f t="shared" si="1"/>
        <v>1.0506294719681189E-3</v>
      </c>
      <c r="L8" s="91">
        <f>+I16</f>
        <v>58310.034158397633</v>
      </c>
      <c r="M8" s="91">
        <f t="shared" si="3"/>
        <v>58371.296398795916</v>
      </c>
      <c r="N8" s="92">
        <v>11</v>
      </c>
      <c r="O8" s="90" t="s">
        <v>13</v>
      </c>
      <c r="P8" s="91">
        <f>+'[1]1003'!$D$16</f>
        <v>4323</v>
      </c>
      <c r="Q8" s="91">
        <f>+'[1]1003'!$P$16</f>
        <v>4328</v>
      </c>
      <c r="R8" s="6">
        <f t="shared" si="2"/>
        <v>1.1566042100393246E-3</v>
      </c>
      <c r="S8" s="4">
        <f>+P16</f>
        <v>4985.2065256371561</v>
      </c>
      <c r="T8" s="4">
        <f t="shared" si="4"/>
        <v>4990.9724364926233</v>
      </c>
      <c r="U8" s="1">
        <v>16</v>
      </c>
    </row>
    <row r="9" spans="1:21">
      <c r="A9" s="3" t="s">
        <v>14</v>
      </c>
      <c r="B9" s="4">
        <f>+'[1]1002'!$D$8</f>
        <v>1504799</v>
      </c>
      <c r="C9" s="91">
        <f>+'[1]1002'!$P$8</f>
        <v>1516687</v>
      </c>
      <c r="D9" s="6">
        <f t="shared" si="0"/>
        <v>7.9000584131169675E-3</v>
      </c>
      <c r="E9" s="4">
        <f>+B17</f>
        <v>1488284</v>
      </c>
      <c r="F9" s="4">
        <f t="shared" si="5"/>
        <v>1500041.5305353075</v>
      </c>
      <c r="G9" s="1">
        <v>8</v>
      </c>
      <c r="H9" s="3" t="s">
        <v>14</v>
      </c>
      <c r="I9" s="4">
        <f>+'[1]1002'!$D$15</f>
        <v>122878</v>
      </c>
      <c r="J9" s="91">
        <f>+'[1]1002'!$P$15</f>
        <v>122922</v>
      </c>
      <c r="K9" s="93">
        <f t="shared" si="1"/>
        <v>3.580787447712365E-4</v>
      </c>
      <c r="L9" s="91">
        <f>+I17</f>
        <v>135565</v>
      </c>
      <c r="M9" s="91">
        <f t="shared" si="3"/>
        <v>135613.54294503492</v>
      </c>
      <c r="N9" s="92">
        <v>15</v>
      </c>
      <c r="O9" s="90" t="s">
        <v>14</v>
      </c>
      <c r="P9" s="91">
        <f>+'[1]1002'!$D$22</f>
        <v>7233</v>
      </c>
      <c r="Q9" s="91">
        <f>+'[1]1002'!$P$22</f>
        <v>7243</v>
      </c>
      <c r="R9" s="6">
        <f t="shared" si="2"/>
        <v>1.3825521913452233E-3</v>
      </c>
      <c r="S9" s="4">
        <f>+P17</f>
        <v>9174</v>
      </c>
      <c r="T9" s="4">
        <f t="shared" si="4"/>
        <v>9186.6835338034016</v>
      </c>
      <c r="U9" s="1">
        <v>22</v>
      </c>
    </row>
    <row r="10" spans="1:21">
      <c r="A10" s="3" t="s">
        <v>15</v>
      </c>
      <c r="B10" s="4">
        <f>+'[1]802'!$D$6</f>
        <v>20419</v>
      </c>
      <c r="C10" s="91">
        <f>+'[1]802'!$P$6</f>
        <v>20708</v>
      </c>
      <c r="D10" s="6">
        <f t="shared" si="0"/>
        <v>1.4153484499730643E-2</v>
      </c>
      <c r="E10" s="5">
        <f>+E5/0.6</f>
        <v>18595.753483333334</v>
      </c>
      <c r="F10" s="5">
        <f t="shared" ref="F10" si="6">+E10+E10*D10</f>
        <v>18858.948192020503</v>
      </c>
      <c r="H10" s="3" t="s">
        <v>15</v>
      </c>
      <c r="I10" s="4">
        <f>+'[1]802'!$D$11</f>
        <v>2863</v>
      </c>
      <c r="J10" s="91">
        <f>+'[1]802'!$P$11</f>
        <v>2876</v>
      </c>
      <c r="K10" s="6">
        <f t="shared" si="1"/>
        <v>4.5406915822563745E-3</v>
      </c>
      <c r="L10" s="5">
        <f>+L5/0.4</f>
        <v>2497.9102287772525</v>
      </c>
      <c r="M10" s="5">
        <f t="shared" si="3"/>
        <v>2509.2524687262935</v>
      </c>
      <c r="N10" s="92"/>
      <c r="O10" s="90" t="s">
        <v>15</v>
      </c>
      <c r="P10" s="4">
        <f>+'[1]802'!$D$16</f>
        <v>599</v>
      </c>
      <c r="Q10" s="91">
        <f>+'[1]802'!$P$16</f>
        <v>645</v>
      </c>
      <c r="R10" s="6">
        <f t="shared" si="2"/>
        <v>7.6794657762938229E-2</v>
      </c>
      <c r="S10" s="5">
        <f>+S5/0.4</f>
        <v>535.76562295368171</v>
      </c>
      <c r="T10" s="5">
        <f t="shared" si="4"/>
        <v>576.90956060955705</v>
      </c>
    </row>
    <row r="11" spans="1:21">
      <c r="B11" s="1">
        <f>+B5/B10</f>
        <v>0.60517078848131656</v>
      </c>
      <c r="C11" s="1">
        <f>+C5/C10</f>
        <v>0.60808695045393113</v>
      </c>
      <c r="E11" s="1" t="s">
        <v>16</v>
      </c>
      <c r="I11" s="1">
        <f>+I5/I10</f>
        <v>0.41749550122249374</v>
      </c>
      <c r="J11" s="1">
        <f>+J5/J10</f>
        <v>0.42168278511821994</v>
      </c>
      <c r="L11" s="1" t="s">
        <v>17</v>
      </c>
      <c r="P11" s="1">
        <f>+P5/P10</f>
        <v>0.38919472454090154</v>
      </c>
      <c r="Q11" s="1">
        <f>+Q5/Q10</f>
        <v>0.38703170542635662</v>
      </c>
      <c r="S11" s="1" t="s">
        <v>17</v>
      </c>
    </row>
    <row r="12" spans="1:21">
      <c r="A12" s="1" t="s">
        <v>18</v>
      </c>
      <c r="H12" s="1" t="s">
        <v>19</v>
      </c>
      <c r="O12" s="1" t="s">
        <v>20</v>
      </c>
    </row>
    <row r="13" spans="1:21">
      <c r="A13" s="170" t="s">
        <v>21</v>
      </c>
      <c r="B13" s="170" t="s">
        <v>22</v>
      </c>
      <c r="C13" s="171"/>
      <c r="H13" s="170" t="s">
        <v>21</v>
      </c>
      <c r="I13" s="170" t="s">
        <v>22</v>
      </c>
      <c r="J13" s="171"/>
      <c r="O13" s="170" t="s">
        <v>21</v>
      </c>
      <c r="P13" s="170" t="s">
        <v>22</v>
      </c>
      <c r="Q13" s="171"/>
    </row>
    <row r="14" spans="1:21">
      <c r="A14" s="170" t="s">
        <v>23</v>
      </c>
      <c r="B14" s="1">
        <v>1</v>
      </c>
      <c r="C14" s="1" t="s">
        <v>24</v>
      </c>
      <c r="H14" s="170" t="s">
        <v>23</v>
      </c>
      <c r="I14" s="1">
        <v>1</v>
      </c>
      <c r="J14" s="1" t="s">
        <v>24</v>
      </c>
      <c r="O14" s="170" t="s">
        <v>23</v>
      </c>
      <c r="P14" s="1">
        <v>1</v>
      </c>
      <c r="Q14" s="1" t="s">
        <v>24</v>
      </c>
    </row>
    <row r="15" spans="1:21">
      <c r="A15" s="1" t="s">
        <v>25</v>
      </c>
      <c r="B15" s="172">
        <v>1263018</v>
      </c>
      <c r="C15" s="172">
        <v>1263018</v>
      </c>
      <c r="H15" s="1" t="s">
        <v>25</v>
      </c>
      <c r="I15" s="172">
        <v>57979</v>
      </c>
      <c r="J15" s="172">
        <v>57979</v>
      </c>
      <c r="O15" s="1" t="s">
        <v>25</v>
      </c>
      <c r="P15" s="172">
        <v>5106.274581506148</v>
      </c>
      <c r="Q15" s="172">
        <v>5106.274581506148</v>
      </c>
    </row>
    <row r="16" spans="1:21">
      <c r="A16" s="1" t="s">
        <v>26</v>
      </c>
      <c r="B16" s="172">
        <v>1278745</v>
      </c>
      <c r="C16" s="172">
        <v>1278745</v>
      </c>
      <c r="H16" s="1" t="s">
        <v>26</v>
      </c>
      <c r="I16" s="172">
        <v>58310.034158397633</v>
      </c>
      <c r="J16" s="172">
        <v>58310.034158397633</v>
      </c>
      <c r="O16" s="1" t="s">
        <v>26</v>
      </c>
      <c r="P16" s="172">
        <v>4985.2065256371561</v>
      </c>
      <c r="Q16" s="172">
        <v>4985.2065256371561</v>
      </c>
    </row>
    <row r="17" spans="1:17">
      <c r="A17" s="1" t="s">
        <v>27</v>
      </c>
      <c r="B17" s="172">
        <v>1488284</v>
      </c>
      <c r="C17" s="172">
        <v>1488284</v>
      </c>
      <c r="H17" s="1" t="s">
        <v>27</v>
      </c>
      <c r="I17" s="172">
        <v>135565</v>
      </c>
      <c r="J17" s="172">
        <v>135565</v>
      </c>
      <c r="O17" s="1" t="s">
        <v>27</v>
      </c>
      <c r="P17" s="172">
        <v>9174</v>
      </c>
      <c r="Q17" s="172">
        <v>9174</v>
      </c>
    </row>
    <row r="18" spans="1:17">
      <c r="A18" s="1" t="s">
        <v>28</v>
      </c>
      <c r="B18" s="172">
        <v>828707.71000000008</v>
      </c>
      <c r="C18" s="172">
        <v>828707.71000000008</v>
      </c>
      <c r="H18" s="1" t="s">
        <v>28</v>
      </c>
      <c r="I18" s="172">
        <v>184724.15662169352</v>
      </c>
      <c r="J18" s="172">
        <v>184724.15662169352</v>
      </c>
      <c r="O18" s="1" t="s">
        <v>28</v>
      </c>
      <c r="P18" s="172">
        <v>48136.266034355518</v>
      </c>
      <c r="Q18" s="172">
        <v>48136.266034355518</v>
      </c>
    </row>
    <row r="19" spans="1:17">
      <c r="A19" s="1" t="s">
        <v>29</v>
      </c>
      <c r="B19" s="172">
        <v>10328744.379999999</v>
      </c>
      <c r="C19" s="172">
        <v>10328744.379999999</v>
      </c>
      <c r="H19" s="1" t="s">
        <v>29</v>
      </c>
      <c r="I19" s="172">
        <v>814439.93488920759</v>
      </c>
      <c r="J19" s="172">
        <v>814439.93488920759</v>
      </c>
      <c r="O19" s="1" t="s">
        <v>29</v>
      </c>
      <c r="P19" s="172">
        <v>166169.98314711719</v>
      </c>
      <c r="Q19" s="172">
        <v>166169.98314711719</v>
      </c>
    </row>
    <row r="20" spans="1:17">
      <c r="A20" s="1" t="s">
        <v>30</v>
      </c>
      <c r="B20" s="172">
        <v>1968537.28</v>
      </c>
      <c r="C20" s="172">
        <v>1968537.28</v>
      </c>
      <c r="H20" s="1" t="s">
        <v>30</v>
      </c>
      <c r="I20" s="172">
        <v>204730.50297509212</v>
      </c>
      <c r="J20" s="172">
        <v>204730.50297509212</v>
      </c>
      <c r="O20" s="1" t="s">
        <v>30</v>
      </c>
      <c r="P20" s="172">
        <v>36732.128934938926</v>
      </c>
      <c r="Q20" s="172">
        <v>36732.128934938926</v>
      </c>
    </row>
    <row r="21" spans="1:17">
      <c r="A21" s="1" t="s">
        <v>31</v>
      </c>
      <c r="B21" s="172">
        <v>7461448.4399999995</v>
      </c>
      <c r="C21" s="172">
        <v>7461448.4399999995</v>
      </c>
      <c r="H21" s="1" t="s">
        <v>31</v>
      </c>
      <c r="I21" s="172">
        <v>672567.53717000654</v>
      </c>
      <c r="J21" s="172">
        <v>672567.53717000654</v>
      </c>
      <c r="O21" s="1" t="s">
        <v>31</v>
      </c>
      <c r="P21" s="172">
        <v>137473.35565602075</v>
      </c>
      <c r="Q21" s="172">
        <v>137473.35565602075</v>
      </c>
    </row>
    <row r="22" spans="1:17">
      <c r="A22" s="1" t="s">
        <v>24</v>
      </c>
      <c r="B22" s="172">
        <v>24617484.810000002</v>
      </c>
      <c r="C22" s="172">
        <v>24617484.810000002</v>
      </c>
      <c r="H22" s="1" t="s">
        <v>24</v>
      </c>
      <c r="I22" s="172">
        <v>2128316.1658143974</v>
      </c>
      <c r="J22" s="172">
        <v>2128316.1658143974</v>
      </c>
      <c r="O22" s="1" t="s">
        <v>24</v>
      </c>
      <c r="P22" s="172">
        <v>407777.21487957571</v>
      </c>
      <c r="Q22" s="172">
        <v>407777.21487957571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6D5D-C69D-4494-B368-32E951CD6115}">
  <sheetPr>
    <tabColor theme="3" tint="0.499984740745262"/>
  </sheetPr>
  <dimension ref="A1:AB46"/>
  <sheetViews>
    <sheetView showGridLines="0" zoomScale="90" zoomScaleNormal="90" workbookViewId="0">
      <selection activeCell="K24" sqref="K24"/>
    </sheetView>
  </sheetViews>
  <sheetFormatPr defaultColWidth="11.42578125" defaultRowHeight="14.45"/>
  <cols>
    <col min="2" max="2" width="29.28515625" customWidth="1"/>
    <col min="3" max="7" width="9.28515625" customWidth="1"/>
    <col min="8" max="8" width="11.7109375" customWidth="1"/>
    <col min="13" max="13" width="13.5703125" customWidth="1"/>
    <col min="14" max="14" width="14.28515625" bestFit="1" customWidth="1"/>
    <col min="17" max="17" width="14" customWidth="1"/>
    <col min="18" max="18" width="14.28515625" bestFit="1" customWidth="1"/>
  </cols>
  <sheetData>
    <row r="1" spans="1:28" ht="15.6">
      <c r="A1" s="41" t="s">
        <v>32</v>
      </c>
      <c r="C1" s="42"/>
      <c r="D1" s="42"/>
      <c r="E1" s="42"/>
      <c r="F1" s="42"/>
      <c r="G1" s="42"/>
      <c r="H1" s="42"/>
    </row>
    <row r="3" spans="1:28">
      <c r="B3" s="43" t="s">
        <v>33</v>
      </c>
      <c r="M3" s="43" t="s">
        <v>34</v>
      </c>
      <c r="Q3" s="43" t="s">
        <v>35</v>
      </c>
      <c r="U3" s="43"/>
      <c r="Y3" s="43"/>
    </row>
    <row r="5" spans="1:28">
      <c r="M5" t="s">
        <v>36</v>
      </c>
      <c r="Q5" t="s">
        <v>36</v>
      </c>
    </row>
    <row r="6" spans="1:28">
      <c r="M6" t="s">
        <v>37</v>
      </c>
      <c r="Q6" t="s">
        <v>38</v>
      </c>
    </row>
    <row r="8" spans="1:28" ht="15" thickBot="1">
      <c r="M8" s="44" t="s">
        <v>39</v>
      </c>
      <c r="Q8" s="44" t="s">
        <v>39</v>
      </c>
      <c r="AB8" s="45"/>
    </row>
    <row r="9" spans="1:28" ht="15.75" customHeight="1" thickBot="1">
      <c r="B9" t="s">
        <v>40</v>
      </c>
      <c r="I9" s="151" t="s">
        <v>41</v>
      </c>
      <c r="J9" s="152"/>
      <c r="K9" s="153"/>
      <c r="M9" s="149" t="s">
        <v>42</v>
      </c>
      <c r="N9" s="150"/>
      <c r="O9" s="147" t="s">
        <v>43</v>
      </c>
      <c r="Q9" s="149" t="s">
        <v>42</v>
      </c>
      <c r="R9" s="150"/>
      <c r="S9" s="147" t="s">
        <v>43</v>
      </c>
      <c r="W9" s="46"/>
      <c r="AA9" s="46"/>
      <c r="AB9" s="47"/>
    </row>
    <row r="10" spans="1:28" ht="29.45" thickBot="1">
      <c r="B10" s="94" t="s">
        <v>44</v>
      </c>
      <c r="C10" s="49">
        <v>2019</v>
      </c>
      <c r="D10" s="49">
        <v>2020</v>
      </c>
      <c r="E10" s="49">
        <v>2021</v>
      </c>
      <c r="F10" s="49">
        <v>2022</v>
      </c>
      <c r="G10" s="49">
        <v>2023</v>
      </c>
      <c r="H10" s="50" t="s">
        <v>45</v>
      </c>
      <c r="I10" s="51" t="s">
        <v>46</v>
      </c>
      <c r="J10" s="51" t="s">
        <v>47</v>
      </c>
      <c r="K10" s="51" t="s">
        <v>48</v>
      </c>
      <c r="L10" s="52"/>
      <c r="M10" s="70" t="s">
        <v>49</v>
      </c>
      <c r="N10" s="70" t="s">
        <v>50</v>
      </c>
      <c r="O10" s="148"/>
      <c r="P10" s="45"/>
      <c r="Q10" s="70" t="s">
        <v>49</v>
      </c>
      <c r="R10" s="70" t="s">
        <v>50</v>
      </c>
      <c r="S10" s="148"/>
      <c r="T10" s="45"/>
      <c r="U10" s="53"/>
      <c r="V10" s="53"/>
      <c r="W10" s="46"/>
      <c r="X10" s="45"/>
      <c r="Y10" s="53"/>
      <c r="Z10" s="53"/>
      <c r="AA10" s="46"/>
    </row>
    <row r="11" spans="1:28" ht="15" thickBot="1">
      <c r="B11" s="54" t="s">
        <v>51</v>
      </c>
      <c r="C11" s="65" cm="1">
        <f t="array" ref="C11:G11">TRANSPOSE('[2]ANÁLISIS TASA-PU AC'!$O$11:$O$15)</f>
        <v>0.46013952668642782</v>
      </c>
      <c r="D11" s="65">
        <v>0.4632727289816822</v>
      </c>
      <c r="E11" s="65">
        <v>0.29790253151746376</v>
      </c>
      <c r="F11" s="65">
        <v>0.29697128171895237</v>
      </c>
      <c r="G11" s="65">
        <v>0.34054561955303758</v>
      </c>
      <c r="H11" s="65">
        <f>+AVERAGE(C11:G11)</f>
        <v>0.37176633769151279</v>
      </c>
      <c r="I11" s="107">
        <f>+SUMPRODUCT('[3]A 5.22 - 5.24'!$G$16:$H$16,'[3]A 5.22 - 5.24'!$G$18:$H$18)/SUM('[3]A 5.22 - 5.24'!$G$18:$H$18)</f>
        <v>0.22914237006383822</v>
      </c>
      <c r="J11" s="107">
        <f>+'[4]SSTT_Tasa y CU'!$C$5</f>
        <v>7.8308315373640108E-2</v>
      </c>
      <c r="K11" s="108">
        <f>+'[4]SSTT_Tasa y CU'!$D$5</f>
        <v>7.4999999999999997E-2</v>
      </c>
      <c r="M11" s="61" t="s">
        <v>52</v>
      </c>
      <c r="N11" s="54" t="s">
        <v>53</v>
      </c>
      <c r="O11" s="71">
        <f>+H19</f>
        <v>0.15189980230578656</v>
      </c>
      <c r="Q11" s="61" t="s">
        <v>52</v>
      </c>
      <c r="R11" s="54" t="s">
        <v>53</v>
      </c>
      <c r="S11" s="71">
        <f>H19</f>
        <v>0.15189980230578656</v>
      </c>
      <c r="W11" s="64"/>
      <c r="AA11" s="64"/>
    </row>
    <row r="12" spans="1:28">
      <c r="B12" s="54" t="s">
        <v>54</v>
      </c>
      <c r="C12" s="55" cm="1">
        <f t="array" ref="C12:G12">TRANSPOSE('[2]ANÁLISIS TASA-PU AC'!$K$11:$K$15)</f>
        <v>446</v>
      </c>
      <c r="D12" s="55">
        <v>459</v>
      </c>
      <c r="E12" s="55">
        <v>300</v>
      </c>
      <c r="F12" s="55">
        <v>287</v>
      </c>
      <c r="G12" s="55">
        <v>309</v>
      </c>
      <c r="H12" s="55">
        <f>+AVERAGE(C12:G12)</f>
        <v>360.2</v>
      </c>
      <c r="I12" s="80">
        <f>+SUM('[3]A 5.22 - 5.24'!$G$18:$H$18)</f>
        <v>2771.8</v>
      </c>
      <c r="J12" s="80">
        <f>+'[4]SSTT_Tasa y CU'!$C$6</f>
        <v>873.72127703000001</v>
      </c>
      <c r="K12" s="81">
        <f>+'[4]SSTT_Tasa y CU'!$D$6</f>
        <v>836.94001251065652</v>
      </c>
      <c r="M12" s="57" t="s">
        <v>55</v>
      </c>
      <c r="N12" s="58" t="s">
        <v>56</v>
      </c>
      <c r="O12" s="56">
        <f>+O11*'Datos Redes y Conexiones'!$M$5</f>
        <v>153.99110368012438</v>
      </c>
      <c r="Q12" s="57" t="s">
        <v>55</v>
      </c>
      <c r="R12" s="58" t="s">
        <v>56</v>
      </c>
      <c r="S12" s="56">
        <f>+S11*'Datos Redes y Conexiones'!$M$5</f>
        <v>153.99110368012438</v>
      </c>
      <c r="W12" s="59"/>
      <c r="AA12" s="59"/>
    </row>
    <row r="13" spans="1:28">
      <c r="B13" s="54" t="s">
        <v>57</v>
      </c>
      <c r="C13" s="62" cm="1">
        <f t="array" ref="C13:G13">TRANSPOSE('[2]ANÁLISIS TASA-PU AC'!$M$11:$M$15)</f>
        <v>27.902978529169005</v>
      </c>
      <c r="D13" s="62">
        <v>25.30736219266759</v>
      </c>
      <c r="E13" s="62">
        <v>24.505565784087416</v>
      </c>
      <c r="F13" s="62">
        <v>23.547268971001959</v>
      </c>
      <c r="G13" s="62">
        <v>30.79612532265643</v>
      </c>
      <c r="H13" s="62">
        <f>+AVERAGE(C13:G13)</f>
        <v>26.411860159916479</v>
      </c>
      <c r="I13" s="82">
        <f>+I14/I12</f>
        <v>24.249022976903944</v>
      </c>
      <c r="J13" s="82">
        <f>(+'[4]SSTT_Tasa y CU'!$C$7)/(+'[5]Datos Redes y Conexiones'!$B$2)</f>
        <v>23.131165976727111</v>
      </c>
      <c r="K13" s="83">
        <f>(+'[4]SSTT_Tasa y CU'!$D$7)/(+'[5]Datos Redes y Conexiones'!$B$2)</f>
        <v>22.288138364121707</v>
      </c>
      <c r="M13" s="61" t="s">
        <v>58</v>
      </c>
      <c r="N13" s="54" t="s">
        <v>59</v>
      </c>
      <c r="O13" s="63">
        <f>H21</f>
        <v>25.55493141285914</v>
      </c>
      <c r="Q13" s="61" t="s">
        <v>58</v>
      </c>
      <c r="R13" s="54" t="s">
        <v>59</v>
      </c>
      <c r="S13" s="63">
        <f>G21</f>
        <v>39.012225768043209</v>
      </c>
      <c r="W13" s="64"/>
      <c r="AA13" s="64"/>
    </row>
    <row r="14" spans="1:28" ht="15" thickBot="1">
      <c r="B14" s="54" t="s">
        <v>60</v>
      </c>
      <c r="C14" s="55" cm="1">
        <f t="array" ref="C14:G14">TRANSPOSE('[2]ANÁLISIS TASA-PU AC'!$L$11:$L$15)</f>
        <v>12444.728424009376</v>
      </c>
      <c r="D14" s="55">
        <v>11616.079246434423</v>
      </c>
      <c r="E14" s="55">
        <v>7351.6697352262245</v>
      </c>
      <c r="F14" s="55">
        <v>6758.0661946775617</v>
      </c>
      <c r="G14" s="55">
        <v>9516.0027247008366</v>
      </c>
      <c r="H14" s="55">
        <f>+AVERAGE(C14:G14)</f>
        <v>9537.3092650096842</v>
      </c>
      <c r="I14" s="105">
        <f>+SUM('[3]A 5.22 - 5.24'!$G$19:$H$19)</f>
        <v>67213.44188738236</v>
      </c>
      <c r="J14" s="105">
        <f>(+'[4]SSTT_Tasa y CU'!$C$8)/(+'[5]Datos Redes y Conexiones'!$B$2)</f>
        <v>20210.1918763789</v>
      </c>
      <c r="K14" s="106">
        <f>(+'[4]SSTT_Tasa y CU'!$D$8)/(+'[5]Datos Redes y Conexiones'!$B$2)</f>
        <v>18653.834801307265</v>
      </c>
      <c r="M14" s="67" t="s">
        <v>61</v>
      </c>
      <c r="N14" s="68" t="s">
        <v>62</v>
      </c>
      <c r="O14" s="69">
        <f>+O12*O13</f>
        <v>3935.2320927360593</v>
      </c>
      <c r="P14" s="47">
        <f>O14/$G$14</f>
        <v>0.41353835287597346</v>
      </c>
      <c r="Q14" s="67" t="s">
        <v>61</v>
      </c>
      <c r="R14" s="68" t="s">
        <v>62</v>
      </c>
      <c r="S14" s="69">
        <f>+S12*S13</f>
        <v>6007.5357030391615</v>
      </c>
      <c r="T14" s="47">
        <f>S14/$G$14</f>
        <v>0.63130874137365545</v>
      </c>
      <c r="W14" s="59"/>
      <c r="X14" s="60"/>
      <c r="AA14" s="59"/>
    </row>
    <row r="15" spans="1:28" ht="15" customHeight="1"/>
    <row r="16" spans="1:28" ht="15" thickBot="1">
      <c r="M16" s="44" t="s">
        <v>63</v>
      </c>
      <c r="Q16" s="44" t="s">
        <v>63</v>
      </c>
    </row>
    <row r="17" spans="2:20" ht="15.75" customHeight="1" thickBot="1">
      <c r="B17" t="s">
        <v>64</v>
      </c>
      <c r="M17" s="149" t="s">
        <v>42</v>
      </c>
      <c r="N17" s="150"/>
      <c r="O17" s="147" t="s">
        <v>43</v>
      </c>
      <c r="Q17" s="149" t="s">
        <v>42</v>
      </c>
      <c r="R17" s="150"/>
      <c r="S17" s="147" t="s">
        <v>43</v>
      </c>
    </row>
    <row r="18" spans="2:20" ht="28.9">
      <c r="B18" s="48" t="s">
        <v>44</v>
      </c>
      <c r="C18" s="49">
        <v>2019</v>
      </c>
      <c r="D18" s="49">
        <v>2020</v>
      </c>
      <c r="E18" s="49">
        <v>2021</v>
      </c>
      <c r="F18" s="49">
        <v>2022</v>
      </c>
      <c r="G18" s="49">
        <v>2023</v>
      </c>
      <c r="H18" s="50" t="s">
        <v>45</v>
      </c>
      <c r="M18" s="70" t="s">
        <v>49</v>
      </c>
      <c r="N18" s="70" t="s">
        <v>50</v>
      </c>
      <c r="O18" s="154"/>
      <c r="Q18" s="70" t="s">
        <v>49</v>
      </c>
      <c r="R18" s="70" t="s">
        <v>50</v>
      </c>
      <c r="S18" s="148"/>
    </row>
    <row r="19" spans="2:20">
      <c r="B19" s="54" t="s">
        <v>51</v>
      </c>
      <c r="C19" s="65" cm="1">
        <f t="array" ref="C19:G19">TRANSPOSE('[2]ANÁLISIS TASA-PU AC'!$O$29:$O$33)</f>
        <v>0.18420125896536824</v>
      </c>
      <c r="D19" s="65">
        <v>0.20083863519435982</v>
      </c>
      <c r="E19" s="65">
        <v>0.11715587053004325</v>
      </c>
      <c r="F19" s="65">
        <v>8.366738932979742E-2</v>
      </c>
      <c r="G19" s="65">
        <v>0.17363585750936408</v>
      </c>
      <c r="H19" s="65">
        <f>+AVERAGE(C19:G19)</f>
        <v>0.15189980230578656</v>
      </c>
      <c r="M19" s="61" t="s">
        <v>52</v>
      </c>
      <c r="N19" s="54" t="s">
        <v>53</v>
      </c>
      <c r="O19" s="71">
        <f>+H27</f>
        <v>0.15093670978057658</v>
      </c>
      <c r="Q19" s="61" t="s">
        <v>52</v>
      </c>
      <c r="R19" s="54" t="s">
        <v>53</v>
      </c>
      <c r="S19" s="71">
        <f>H27</f>
        <v>0.15093670978057658</v>
      </c>
    </row>
    <row r="20" spans="2:20">
      <c r="B20" s="54" t="s">
        <v>54</v>
      </c>
      <c r="C20" s="55" cm="1">
        <f t="array" ref="C20:G20">TRANSPOSE('[2]ANÁLISIS TASA-PU AC'!$K$29:$K$33)</f>
        <v>11</v>
      </c>
      <c r="D20" s="55">
        <v>12</v>
      </c>
      <c r="E20" s="55">
        <v>7</v>
      </c>
      <c r="F20" s="55">
        <v>5</v>
      </c>
      <c r="G20" s="55">
        <v>11</v>
      </c>
      <c r="H20" s="55">
        <f>+AVERAGE(C20:G20)</f>
        <v>9.1999999999999993</v>
      </c>
      <c r="M20" s="57" t="s">
        <v>55</v>
      </c>
      <c r="N20" s="58" t="s">
        <v>56</v>
      </c>
      <c r="O20" s="56">
        <f>+O19*'Datos Redes y Conexiones'!$M$5</f>
        <v>153.01475164640277</v>
      </c>
      <c r="Q20" s="57" t="s">
        <v>55</v>
      </c>
      <c r="R20" s="58" t="s">
        <v>56</v>
      </c>
      <c r="S20" s="56">
        <f>+S19*'Datos Redes y Conexiones'!$M$5</f>
        <v>153.01475164640277</v>
      </c>
    </row>
    <row r="21" spans="2:20">
      <c r="B21" s="54" t="s">
        <v>57</v>
      </c>
      <c r="C21" s="62" cm="1">
        <f t="array" ref="C21:G21">TRANSPOSE('[2]ANÁLISIS TASA-PU AC'!$M$29:$M$33)</f>
        <v>24.869279771762788</v>
      </c>
      <c r="D21" s="62">
        <v>24.016373968464293</v>
      </c>
      <c r="E21" s="62">
        <v>16.335606104815575</v>
      </c>
      <c r="F21" s="62">
        <v>23.541171451209848</v>
      </c>
      <c r="G21" s="62">
        <v>39.012225768043209</v>
      </c>
      <c r="H21" s="62">
        <f>+AVERAGE(C21:G21)</f>
        <v>25.55493141285914</v>
      </c>
      <c r="M21" s="61" t="s">
        <v>58</v>
      </c>
      <c r="N21" s="54" t="s">
        <v>59</v>
      </c>
      <c r="O21" s="63">
        <f>+H29</f>
        <v>19.083250304832028</v>
      </c>
      <c r="Q21" s="61" t="s">
        <v>58</v>
      </c>
      <c r="R21" s="54" t="s">
        <v>59</v>
      </c>
      <c r="S21" s="63">
        <f>G29</f>
        <v>23.286080540678064</v>
      </c>
    </row>
    <row r="22" spans="2:20" ht="15" thickBot="1">
      <c r="B22" s="54" t="s">
        <v>60</v>
      </c>
      <c r="C22" s="55" cm="1">
        <f t="array" ref="C22:G22">TRANSPOSE('[2]ANÁLISIS TASA-PU AC'!$L$29:$L$33)</f>
        <v>273.56207748939067</v>
      </c>
      <c r="D22" s="55">
        <v>288.19648762157152</v>
      </c>
      <c r="E22" s="55">
        <v>114.34924273370903</v>
      </c>
      <c r="F22" s="55">
        <v>117.70585725604924</v>
      </c>
      <c r="G22" s="55">
        <v>429.13448344847529</v>
      </c>
      <c r="H22" s="55">
        <f>+AVERAGE(C22:G22)</f>
        <v>244.58962970983916</v>
      </c>
      <c r="M22" s="67" t="s">
        <v>61</v>
      </c>
      <c r="N22" s="68" t="s">
        <v>62</v>
      </c>
      <c r="O22" s="69">
        <f>+O20*O21</f>
        <v>2920.0188060000128</v>
      </c>
      <c r="P22" s="47">
        <f>O22/$G$14</f>
        <v>0.30685350671668837</v>
      </c>
      <c r="Q22" s="67" t="s">
        <v>61</v>
      </c>
      <c r="R22" s="68" t="s">
        <v>62</v>
      </c>
      <c r="S22" s="69">
        <f>+S20*S21</f>
        <v>3563.1138307499864</v>
      </c>
      <c r="T22" s="47">
        <f>S22/$G$14</f>
        <v>0.37443388088794427</v>
      </c>
    </row>
    <row r="24" spans="2:20" ht="15" thickBot="1">
      <c r="M24" s="44" t="s">
        <v>65</v>
      </c>
      <c r="Q24" s="44" t="s">
        <v>65</v>
      </c>
    </row>
    <row r="25" spans="2:20" ht="15.75" customHeight="1" thickBot="1">
      <c r="B25" t="s">
        <v>66</v>
      </c>
      <c r="M25" s="149" t="s">
        <v>42</v>
      </c>
      <c r="N25" s="150"/>
      <c r="O25" s="147" t="s">
        <v>43</v>
      </c>
      <c r="Q25" s="149" t="s">
        <v>42</v>
      </c>
      <c r="R25" s="150"/>
      <c r="S25" s="147" t="s">
        <v>43</v>
      </c>
    </row>
    <row r="26" spans="2:20" ht="28.9">
      <c r="B26" s="48" t="s">
        <v>44</v>
      </c>
      <c r="C26" s="49">
        <v>2019</v>
      </c>
      <c r="D26" s="49">
        <v>2020</v>
      </c>
      <c r="E26" s="49">
        <v>2021</v>
      </c>
      <c r="F26" s="49">
        <v>2022</v>
      </c>
      <c r="G26" s="49">
        <v>2023</v>
      </c>
      <c r="H26" s="50" t="s">
        <v>45</v>
      </c>
      <c r="M26" s="70" t="s">
        <v>49</v>
      </c>
      <c r="N26" s="70" t="s">
        <v>50</v>
      </c>
      <c r="O26" s="148"/>
      <c r="Q26" s="70" t="s">
        <v>49</v>
      </c>
      <c r="R26" s="70" t="s">
        <v>50</v>
      </c>
      <c r="S26" s="148"/>
    </row>
    <row r="27" spans="2:20">
      <c r="B27" s="54" t="s">
        <v>51</v>
      </c>
      <c r="C27" s="65" cm="1">
        <f t="array" ref="C27:G27">TRANSPOSE('[2]ANÁLISIS TASA-PU AC'!$O$50:$O$54)</f>
        <v>0.25090634365620484</v>
      </c>
      <c r="D27" s="65">
        <v>0.21958297289749457</v>
      </c>
      <c r="E27" s="65">
        <v>0.14304927217740726</v>
      </c>
      <c r="F27" s="65">
        <v>6.0819183134944728E-2</v>
      </c>
      <c r="G27" s="65">
        <v>8.0325777036831497E-2</v>
      </c>
      <c r="H27" s="65">
        <f>+AVERAGE(C27:G27)</f>
        <v>0.15093670978057658</v>
      </c>
      <c r="M27" s="61" t="s">
        <v>52</v>
      </c>
      <c r="N27" s="54" t="s">
        <v>53</v>
      </c>
      <c r="O27" s="71">
        <f>+H35</f>
        <v>0.15111566199144569</v>
      </c>
      <c r="Q27" s="61" t="s">
        <v>52</v>
      </c>
      <c r="R27" s="54" t="s">
        <v>53</v>
      </c>
      <c r="S27" s="71">
        <f>H35</f>
        <v>0.15111566199144569</v>
      </c>
    </row>
    <row r="28" spans="2:20">
      <c r="B28" s="54" t="s">
        <v>54</v>
      </c>
      <c r="C28" s="55" cm="1">
        <f t="array" ref="C28:G28">TRANSPOSE('[2]ANÁLISIS TASA-PU AC'!$K$50:$K$54)</f>
        <v>113</v>
      </c>
      <c r="D28" s="55">
        <v>99</v>
      </c>
      <c r="E28" s="55">
        <v>65</v>
      </c>
      <c r="F28" s="55">
        <v>28</v>
      </c>
      <c r="G28" s="55">
        <v>37</v>
      </c>
      <c r="H28" s="55">
        <f>+AVERAGE(C28:G28)</f>
        <v>68.400000000000006</v>
      </c>
      <c r="M28" s="57" t="s">
        <v>55</v>
      </c>
      <c r="N28" s="58" t="s">
        <v>56</v>
      </c>
      <c r="O28" s="56">
        <f>+O27*'Datos Redes y Conexiones'!$M$5</f>
        <v>153.19616760639369</v>
      </c>
      <c r="Q28" s="57" t="s">
        <v>55</v>
      </c>
      <c r="R28" s="58" t="s">
        <v>56</v>
      </c>
      <c r="S28" s="56">
        <f>+S27*'Datos Redes y Conexiones'!$M$5</f>
        <v>153.19616760639369</v>
      </c>
    </row>
    <row r="29" spans="2:20">
      <c r="B29" s="54" t="s">
        <v>57</v>
      </c>
      <c r="C29" s="62" cm="1">
        <f t="array" ref="C29:G29">TRANSPOSE('[2]ANÁLISIS TASA-PU AC'!$M$50:$M$54)</f>
        <v>21.615317628110247</v>
      </c>
      <c r="D29" s="62">
        <v>19.480365254355434</v>
      </c>
      <c r="E29" s="62">
        <v>11.116113767484745</v>
      </c>
      <c r="F29" s="62">
        <v>19.918374333531641</v>
      </c>
      <c r="G29" s="62">
        <v>23.286080540678064</v>
      </c>
      <c r="H29" s="62">
        <f>+AVERAGE(C29:G29)</f>
        <v>19.083250304832028</v>
      </c>
      <c r="M29" s="61" t="s">
        <v>58</v>
      </c>
      <c r="N29" s="54" t="s">
        <v>59</v>
      </c>
      <c r="O29" s="63">
        <f>+H37</f>
        <v>20.171111271214912</v>
      </c>
      <c r="Q29" s="61" t="s">
        <v>58</v>
      </c>
      <c r="R29" s="54" t="s">
        <v>59</v>
      </c>
      <c r="S29" s="63">
        <f>G37</f>
        <v>26.889988821949245</v>
      </c>
    </row>
    <row r="30" spans="2:20" ht="15" thickBot="1">
      <c r="B30" s="54" t="s">
        <v>60</v>
      </c>
      <c r="C30" s="55" cm="1">
        <f t="array" ref="C30:G30">TRANSPOSE('[2]ANÁLISIS TASA-PU AC'!$L$50:$L$54)</f>
        <v>2442.530891976458</v>
      </c>
      <c r="D30" s="55">
        <v>1928.556160181188</v>
      </c>
      <c r="E30" s="55">
        <v>722.54739488650841</v>
      </c>
      <c r="F30" s="55">
        <v>557.714481338886</v>
      </c>
      <c r="G30" s="55">
        <v>861.58498000508837</v>
      </c>
      <c r="H30" s="55">
        <f>+AVERAGE(C30:G30)</f>
        <v>1302.5867816776258</v>
      </c>
      <c r="M30" s="67" t="s">
        <v>61</v>
      </c>
      <c r="N30" s="68" t="s">
        <v>62</v>
      </c>
      <c r="O30" s="69">
        <f>+O28*O29</f>
        <v>3090.1369431122566</v>
      </c>
      <c r="P30" s="47">
        <f>O30/$G$14</f>
        <v>0.32473056518690774</v>
      </c>
      <c r="Q30" s="67" t="s">
        <v>61</v>
      </c>
      <c r="R30" s="68" t="s">
        <v>62</v>
      </c>
      <c r="S30" s="69">
        <f>+S28*S29</f>
        <v>4119.4432345013893</v>
      </c>
      <c r="T30" s="47">
        <f>S30/$G$14</f>
        <v>0.43289639081423192</v>
      </c>
    </row>
    <row r="32" spans="2:20" ht="29.45" thickBot="1">
      <c r="M32" s="44" t="s">
        <v>67</v>
      </c>
      <c r="Q32" s="44" t="s">
        <v>67</v>
      </c>
    </row>
    <row r="33" spans="2:20" ht="15" thickBot="1">
      <c r="B33" t="s">
        <v>68</v>
      </c>
      <c r="M33" s="149" t="s">
        <v>42</v>
      </c>
      <c r="N33" s="150"/>
      <c r="O33" s="147" t="s">
        <v>43</v>
      </c>
      <c r="Q33" s="149" t="s">
        <v>42</v>
      </c>
      <c r="R33" s="150"/>
      <c r="S33" s="147" t="s">
        <v>43</v>
      </c>
    </row>
    <row r="34" spans="2:20" ht="28.9">
      <c r="B34" s="48" t="s">
        <v>44</v>
      </c>
      <c r="C34" s="49">
        <v>2019</v>
      </c>
      <c r="D34" s="49">
        <v>2020</v>
      </c>
      <c r="E34" s="49">
        <v>2021</v>
      </c>
      <c r="F34" s="49">
        <v>2022</v>
      </c>
      <c r="G34" s="49">
        <v>2023</v>
      </c>
      <c r="H34" s="50" t="s">
        <v>45</v>
      </c>
      <c r="M34" s="70" t="s">
        <v>49</v>
      </c>
      <c r="N34" s="70" t="s">
        <v>50</v>
      </c>
      <c r="O34" s="148"/>
      <c r="Q34" s="70" t="s">
        <v>49</v>
      </c>
      <c r="R34" s="70" t="s">
        <v>50</v>
      </c>
      <c r="S34" s="148"/>
    </row>
    <row r="35" spans="2:20">
      <c r="B35" s="54" t="s">
        <v>51</v>
      </c>
      <c r="C35" s="65" cm="1">
        <f t="array" ref="C35:G35">TRANSPOSE('[2]ANÁLISIS TASA-PU AC'!$P$85:$P$89)</f>
        <v>0.24309695800621581</v>
      </c>
      <c r="D35" s="65">
        <v>0.21738956301740542</v>
      </c>
      <c r="E35" s="65">
        <v>0.14004012733148569</v>
      </c>
      <c r="F35" s="65">
        <v>6.3444274298436049E-2</v>
      </c>
      <c r="G35" s="65">
        <v>9.160738730368552E-2</v>
      </c>
      <c r="H35" s="65">
        <f>+AVERAGE(C35:G35)</f>
        <v>0.15111566199144569</v>
      </c>
      <c r="M35" s="61" t="s">
        <v>52</v>
      </c>
      <c r="N35" s="54" t="s">
        <v>53</v>
      </c>
      <c r="O35" s="71">
        <f>+H43</f>
        <v>0.1262219128164635</v>
      </c>
      <c r="Q35" s="61" t="s">
        <v>52</v>
      </c>
      <c r="R35" s="54" t="s">
        <v>53</v>
      </c>
      <c r="S35" s="71">
        <f>H43</f>
        <v>0.1262219128164635</v>
      </c>
    </row>
    <row r="36" spans="2:20">
      <c r="B36" s="54" t="s">
        <v>54</v>
      </c>
      <c r="C36" s="55" cm="1">
        <f t="array" ref="C36:G36">TRANSPOSE('[2]ANÁLISIS TASA-PU AC'!$K$85:$K$89)</f>
        <v>124</v>
      </c>
      <c r="D36" s="55">
        <v>111</v>
      </c>
      <c r="E36" s="55">
        <v>72</v>
      </c>
      <c r="F36" s="55">
        <v>33</v>
      </c>
      <c r="G36" s="55">
        <v>48</v>
      </c>
      <c r="H36" s="55">
        <f>+AVERAGE(C36:G36)</f>
        <v>77.599999999999994</v>
      </c>
      <c r="M36" s="57" t="s">
        <v>55</v>
      </c>
      <c r="N36" s="58" t="s">
        <v>56</v>
      </c>
      <c r="O36" s="56">
        <f>+O35*'Datos Redes y Conexiones'!$M$5</f>
        <v>127.95969032333102</v>
      </c>
      <c r="Q36" s="57" t="s">
        <v>55</v>
      </c>
      <c r="R36" s="58" t="s">
        <v>56</v>
      </c>
      <c r="S36" s="56">
        <f>+S35*'Datos Redes y Conexiones'!$M$5</f>
        <v>127.95969032333102</v>
      </c>
    </row>
    <row r="37" spans="2:20">
      <c r="B37" s="54" t="s">
        <v>57</v>
      </c>
      <c r="C37" s="62" cm="1">
        <f t="array" ref="C37:G37">TRANSPOSE('[2]ANÁLISIS TASA-PU AC'!$M$85:$M$89)</f>
        <v>21.903975560208455</v>
      </c>
      <c r="D37" s="62">
        <v>19.970744574799635</v>
      </c>
      <c r="E37" s="62">
        <v>11.623564411391909</v>
      </c>
      <c r="F37" s="62">
        <v>20.467282987725309</v>
      </c>
      <c r="G37" s="62">
        <v>26.889988821949245</v>
      </c>
      <c r="H37" s="62">
        <f>+AVERAGE(C37:G37)</f>
        <v>20.171111271214912</v>
      </c>
      <c r="M37" s="61" t="s">
        <v>58</v>
      </c>
      <c r="N37" s="54" t="s">
        <v>59</v>
      </c>
      <c r="O37" s="63">
        <f>+H45</f>
        <v>19.243027817439106</v>
      </c>
      <c r="Q37" s="61" t="s">
        <v>58</v>
      </c>
      <c r="R37" s="54" t="s">
        <v>59</v>
      </c>
      <c r="S37" s="63">
        <f>G45</f>
        <v>24.787350407176355</v>
      </c>
    </row>
    <row r="38" spans="2:20" ht="15" thickBot="1">
      <c r="B38" s="54" t="s">
        <v>60</v>
      </c>
      <c r="C38" s="55" cm="1">
        <f t="array" ref="C38:G38">TRANSPOSE('[2]ANÁLISIS TASA-PU AC'!$L$85:$L$89)</f>
        <v>2716.0929694658485</v>
      </c>
      <c r="D38" s="55">
        <v>2216.7526478027594</v>
      </c>
      <c r="E38" s="55">
        <v>836.89663762021746</v>
      </c>
      <c r="F38" s="55">
        <v>675.42033859493517</v>
      </c>
      <c r="G38" s="55">
        <v>1290.7194634535638</v>
      </c>
      <c r="H38" s="55">
        <f>+AVERAGE(C38:G38)</f>
        <v>1547.1764113874647</v>
      </c>
      <c r="M38" s="67" t="s">
        <v>61</v>
      </c>
      <c r="N38" s="68" t="s">
        <v>62</v>
      </c>
      <c r="O38" s="69">
        <f>+O36*O37</f>
        <v>2462.3318804027522</v>
      </c>
      <c r="P38" s="47">
        <f>O38/$G$14</f>
        <v>0.25875695411595867</v>
      </c>
      <c r="Q38" s="67" t="s">
        <v>61</v>
      </c>
      <c r="R38" s="68" t="s">
        <v>62</v>
      </c>
      <c r="S38" s="69">
        <f>+S36*S37</f>
        <v>3171.7816820381795</v>
      </c>
      <c r="T38" s="47">
        <f>S38/$G$14</f>
        <v>0.33331029569854331</v>
      </c>
    </row>
    <row r="41" spans="2:20">
      <c r="B41" t="s">
        <v>69</v>
      </c>
    </row>
    <row r="42" spans="2:20" ht="28.9">
      <c r="B42" s="48" t="s">
        <v>44</v>
      </c>
      <c r="C42" s="49">
        <v>2019</v>
      </c>
      <c r="D42" s="49">
        <v>2020</v>
      </c>
      <c r="E42" s="49">
        <v>2021</v>
      </c>
      <c r="F42" s="49">
        <v>2022</v>
      </c>
      <c r="G42" s="49">
        <v>2023</v>
      </c>
      <c r="H42" s="50" t="s">
        <v>45</v>
      </c>
    </row>
    <row r="43" spans="2:20">
      <c r="B43" s="54" t="s">
        <v>51</v>
      </c>
      <c r="C43" s="65" cm="1">
        <f t="array" ref="C43:G43">TRANSPOSE('[2]ANÁLISIS TASA-PU AC'!$O$68:$O$72)</f>
        <v>0.21760019184343427</v>
      </c>
      <c r="D43" s="65">
        <v>0.17744078617979359</v>
      </c>
      <c r="E43" s="65">
        <v>0.11664017577542438</v>
      </c>
      <c r="F43" s="65">
        <v>4.778650103459943E-2</v>
      </c>
      <c r="G43" s="65">
        <v>7.1641909249065924E-2</v>
      </c>
      <c r="H43" s="65">
        <f>+AVERAGE(C43:G43)</f>
        <v>0.1262219128164635</v>
      </c>
    </row>
    <row r="44" spans="2:20">
      <c r="B44" s="54" t="s">
        <v>54</v>
      </c>
      <c r="C44" s="55" cm="1">
        <f t="array" ref="C44:G44">TRANSPOSE('[2]ANÁLISIS TASA-PU AC'!$K$68:$K$72)</f>
        <v>98</v>
      </c>
      <c r="D44" s="55">
        <v>80</v>
      </c>
      <c r="E44" s="55">
        <v>53</v>
      </c>
      <c r="F44" s="55">
        <v>22</v>
      </c>
      <c r="G44" s="55">
        <v>33</v>
      </c>
      <c r="H44" s="55">
        <f>+AVERAGE(C44:G44)</f>
        <v>57.2</v>
      </c>
    </row>
    <row r="45" spans="2:20">
      <c r="B45" s="54" t="s">
        <v>57</v>
      </c>
      <c r="C45" s="62" cm="1">
        <f t="array" ref="C45:G45">TRANSPOSE('[2]ANÁLISIS TASA-PU AC'!$M$68:$M$72)</f>
        <v>21.287048337950907</v>
      </c>
      <c r="D45" s="62">
        <v>19.379919749793</v>
      </c>
      <c r="E45" s="62">
        <v>11.653879997312979</v>
      </c>
      <c r="F45" s="62">
        <v>19.106940594962289</v>
      </c>
      <c r="G45" s="62">
        <v>24.787350407176355</v>
      </c>
      <c r="H45" s="62">
        <f>+AVERAGE(C45:G45)</f>
        <v>19.243027817439106</v>
      </c>
    </row>
    <row r="46" spans="2:20">
      <c r="B46" s="54" t="s">
        <v>60</v>
      </c>
      <c r="C46" s="55" cm="1">
        <f t="array" ref="C46:G46">TRANSPOSE('[2]ANÁLISIS TASA-PU AC'!$L$68:$L$72)</f>
        <v>2086.1307371191888</v>
      </c>
      <c r="D46" s="55">
        <v>1550.3935799834401</v>
      </c>
      <c r="E46" s="55">
        <v>617.65563985758786</v>
      </c>
      <c r="F46" s="55">
        <v>420.35269308917037</v>
      </c>
      <c r="G46" s="55">
        <v>817.98256343681976</v>
      </c>
      <c r="H46" s="55">
        <f>+AVERAGE(C46:G46)</f>
        <v>1098.5030426972412</v>
      </c>
    </row>
  </sheetData>
  <mergeCells count="17">
    <mergeCell ref="I9:K9"/>
    <mergeCell ref="M9:N9"/>
    <mergeCell ref="O9:O10"/>
    <mergeCell ref="S9:S10"/>
    <mergeCell ref="M17:N17"/>
    <mergeCell ref="O17:O18"/>
    <mergeCell ref="Q17:R17"/>
    <mergeCell ref="S17:S18"/>
    <mergeCell ref="Q9:R9"/>
    <mergeCell ref="S33:S34"/>
    <mergeCell ref="M25:N25"/>
    <mergeCell ref="O25:O26"/>
    <mergeCell ref="Q25:R25"/>
    <mergeCell ref="S25:S26"/>
    <mergeCell ref="M33:N33"/>
    <mergeCell ref="O33:O34"/>
    <mergeCell ref="Q33:R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0C66-47F1-4206-B267-3AAA3FC8779A}">
  <sheetPr>
    <tabColor theme="3" tint="0.499984740745262"/>
  </sheetPr>
  <dimension ref="A1:AA48"/>
  <sheetViews>
    <sheetView showGridLines="0" topLeftCell="A8" zoomScale="90" zoomScaleNormal="90" workbookViewId="0">
      <selection activeCell="G13" sqref="G13"/>
    </sheetView>
  </sheetViews>
  <sheetFormatPr defaultColWidth="11.42578125" defaultRowHeight="14.45"/>
  <cols>
    <col min="2" max="2" width="29.7109375" customWidth="1"/>
    <col min="3" max="7" width="9.28515625" customWidth="1"/>
    <col min="8" max="8" width="11.7109375" customWidth="1"/>
    <col min="13" max="13" width="12.5703125" customWidth="1"/>
    <col min="14" max="14" width="17.5703125" customWidth="1"/>
    <col min="17" max="17" width="12.5703125" customWidth="1"/>
    <col min="18" max="18" width="16.5703125" customWidth="1"/>
  </cols>
  <sheetData>
    <row r="1" spans="1:25" ht="15.6">
      <c r="A1" s="41" t="s">
        <v>70</v>
      </c>
      <c r="C1" s="42"/>
      <c r="D1" s="42"/>
      <c r="E1" s="42"/>
      <c r="F1" s="42"/>
      <c r="G1" s="42"/>
      <c r="H1" s="42"/>
    </row>
    <row r="3" spans="1:25">
      <c r="B3" s="43" t="s">
        <v>71</v>
      </c>
      <c r="M3" s="43" t="s">
        <v>34</v>
      </c>
      <c r="Q3" s="43" t="s">
        <v>35</v>
      </c>
      <c r="U3" s="43" t="s">
        <v>72</v>
      </c>
      <c r="Y3" s="43" t="s">
        <v>73</v>
      </c>
    </row>
    <row r="5" spans="1:25">
      <c r="M5" t="s">
        <v>36</v>
      </c>
      <c r="Q5" t="s">
        <v>36</v>
      </c>
      <c r="U5" t="s">
        <v>74</v>
      </c>
      <c r="Y5" t="s">
        <v>36</v>
      </c>
    </row>
    <row r="6" spans="1:25">
      <c r="M6" t="s">
        <v>75</v>
      </c>
      <c r="Q6" t="s">
        <v>38</v>
      </c>
      <c r="U6" t="s">
        <v>38</v>
      </c>
    </row>
    <row r="8" spans="1:25" ht="29.45" thickBot="1">
      <c r="M8" s="44" t="s">
        <v>76</v>
      </c>
      <c r="Q8" s="44" t="s">
        <v>76</v>
      </c>
    </row>
    <row r="9" spans="1:25" ht="15.75" customHeight="1" thickBot="1">
      <c r="B9" t="s">
        <v>40</v>
      </c>
      <c r="I9" s="151" t="s">
        <v>41</v>
      </c>
      <c r="J9" s="152"/>
      <c r="K9" s="153"/>
      <c r="M9" s="149" t="s">
        <v>42</v>
      </c>
      <c r="N9" s="150"/>
      <c r="O9" s="155" t="s">
        <v>43</v>
      </c>
      <c r="Q9" s="149" t="s">
        <v>42</v>
      </c>
      <c r="R9" s="150"/>
      <c r="S9" s="155" t="s">
        <v>43</v>
      </c>
    </row>
    <row r="10" spans="1:25" ht="29.45" thickBot="1">
      <c r="B10" s="94" t="s">
        <v>44</v>
      </c>
      <c r="C10" s="49">
        <v>2019</v>
      </c>
      <c r="D10" s="49">
        <v>2020</v>
      </c>
      <c r="E10" s="49">
        <v>2021</v>
      </c>
      <c r="F10" s="49">
        <v>2022</v>
      </c>
      <c r="G10" s="49">
        <v>2023</v>
      </c>
      <c r="H10" s="50" t="s">
        <v>45</v>
      </c>
      <c r="I10" s="51" t="s">
        <v>46</v>
      </c>
      <c r="J10" s="51" t="s">
        <v>47</v>
      </c>
      <c r="K10" s="51" t="s">
        <v>48</v>
      </c>
      <c r="M10" s="70" t="s">
        <v>49</v>
      </c>
      <c r="N10" s="70" t="s">
        <v>50</v>
      </c>
      <c r="O10" s="156"/>
      <c r="P10" s="45"/>
      <c r="Q10" s="70" t="s">
        <v>49</v>
      </c>
      <c r="R10" s="70" t="s">
        <v>50</v>
      </c>
      <c r="S10" s="156"/>
      <c r="T10" s="45"/>
    </row>
    <row r="11" spans="1:25" ht="15" thickBot="1">
      <c r="B11" s="54" t="s">
        <v>77</v>
      </c>
      <c r="C11" s="66" cm="1">
        <f t="array" ref="C11:G11">TRANSPOSE('[6]ANÁLISIS TF - PU'!$S$5:$S$9)</f>
        <v>4.0245471297938179E-2</v>
      </c>
      <c r="D11" s="66">
        <v>5.8810235727696267E-2</v>
      </c>
      <c r="E11" s="66">
        <v>5.2065224949586257E-2</v>
      </c>
      <c r="F11" s="66">
        <v>8.707518470230334E-2</v>
      </c>
      <c r="G11" s="66">
        <v>8.6804711114199351E-2</v>
      </c>
      <c r="H11" s="66">
        <f>+AVERAGE(C11:G11)</f>
        <v>6.5000165558344675E-2</v>
      </c>
      <c r="I11" s="103">
        <f>+SUMPRODUCT('[3]A 5.22 - 5.24'!$G$16:$H$16,'[3]A 5.22 - 5.24'!$G$18:$H$18)/SUM('[3]A 5.22 - 5.24'!$G$18:$H$18)</f>
        <v>0.22914237006383822</v>
      </c>
      <c r="J11" s="103">
        <f>+'[4]SSTT_Tasa y CU'!$C$5</f>
        <v>7.8308315373640108E-2</v>
      </c>
      <c r="K11" s="104">
        <f>+'[4]SSTT_Tasa y CU'!$D$5</f>
        <v>7.4999999999999997E-2</v>
      </c>
      <c r="M11" s="61" t="s">
        <v>52</v>
      </c>
      <c r="N11" s="54" t="s">
        <v>78</v>
      </c>
      <c r="O11" s="72">
        <f>+H19</f>
        <v>6.489933964721567E-2</v>
      </c>
      <c r="Q11" s="61" t="s">
        <v>52</v>
      </c>
      <c r="R11" s="54" t="s">
        <v>78</v>
      </c>
      <c r="S11" s="72">
        <f>+H19</f>
        <v>6.489933964721567E-2</v>
      </c>
    </row>
    <row r="12" spans="1:25">
      <c r="B12" s="54" t="s">
        <v>54</v>
      </c>
      <c r="C12" s="55" cm="1">
        <f t="array" ref="C12:G12">TRANSPOSE('[6]ANÁLISIS TF - PU'!$O$5:$O$9)</f>
        <v>2315</v>
      </c>
      <c r="D12" s="55">
        <v>3383</v>
      </c>
      <c r="E12" s="55">
        <v>2995</v>
      </c>
      <c r="F12" s="55">
        <v>5009</v>
      </c>
      <c r="G12" s="55">
        <v>4997</v>
      </c>
      <c r="H12" s="55">
        <f>+AVERAGE(C12:G12)</f>
        <v>3739.8</v>
      </c>
      <c r="I12" s="80">
        <f>+SUM('[3]A 5.22 - 5.24'!$G$18:$H$18)</f>
        <v>2771.8</v>
      </c>
      <c r="J12" s="80">
        <f>+'[4]SSTT_Tasa y CU'!$C$6</f>
        <v>873.72127703000001</v>
      </c>
      <c r="K12" s="81">
        <f>+'[4]SSTT_Tasa y CU'!$D$6</f>
        <v>836.94001251065652</v>
      </c>
      <c r="M12" s="57" t="s">
        <v>55</v>
      </c>
      <c r="N12" s="58" t="s">
        <v>79</v>
      </c>
      <c r="O12" s="56">
        <f>+O11*'Datos Redes y Conexiones'!$M$6</f>
        <v>3765.6770712514349</v>
      </c>
      <c r="Q12" s="57" t="s">
        <v>55</v>
      </c>
      <c r="R12" s="58" t="s">
        <v>79</v>
      </c>
      <c r="S12" s="56">
        <f>+S11*'Datos Redes y Conexiones'!$M$6</f>
        <v>3765.6770712514349</v>
      </c>
    </row>
    <row r="13" spans="1:25">
      <c r="B13" s="54" t="s">
        <v>57</v>
      </c>
      <c r="C13" s="62" cm="1">
        <f t="array" ref="C13:G13">TRANSPOSE('[6]ANÁLISIS TF - PU'!$Q$5:$Q$9)</f>
        <v>2.7829013787494903</v>
      </c>
      <c r="D13" s="62">
        <v>2.8369432185407524</v>
      </c>
      <c r="E13" s="62">
        <v>3.9441177591255068</v>
      </c>
      <c r="F13" s="62">
        <v>2.9648092521188829</v>
      </c>
      <c r="G13" s="62">
        <v>3.0507590587052991</v>
      </c>
      <c r="H13" s="62">
        <f>+AVERAGE(C13:G13)</f>
        <v>3.1159061334479867</v>
      </c>
      <c r="I13" s="82">
        <f>+I14/I12</f>
        <v>24.249022976903944</v>
      </c>
      <c r="J13" s="82">
        <f>(+'[4]SSTT_Tasa y CU'!$C$7)/(+'[5]Datos Redes y Conexiones'!$B$2)</f>
        <v>23.131165976727111</v>
      </c>
      <c r="K13" s="83">
        <f>(+'[4]SSTT_Tasa y CU'!$D$7)/(+'[5]Datos Redes y Conexiones'!$B$2)</f>
        <v>22.288138364121707</v>
      </c>
      <c r="M13" s="61" t="s">
        <v>58</v>
      </c>
      <c r="N13" s="54" t="s">
        <v>59</v>
      </c>
      <c r="O13" s="63">
        <f>H21</f>
        <v>3.1062832448117099</v>
      </c>
      <c r="Q13" s="61" t="s">
        <v>58</v>
      </c>
      <c r="R13" s="54" t="s">
        <v>59</v>
      </c>
      <c r="S13" s="63">
        <f>G21</f>
        <v>3.0467789828110967</v>
      </c>
    </row>
    <row r="14" spans="1:25" ht="15" thickBot="1">
      <c r="B14" s="54" t="s">
        <v>60</v>
      </c>
      <c r="C14" s="55" cm="1">
        <f t="array" ref="C14:G14">TRANSPOSE('[6]ANÁLISIS TF - PU'!$P$5:$P$9)</f>
        <v>6442.4166918050696</v>
      </c>
      <c r="D14" s="55">
        <v>9597.378908323366</v>
      </c>
      <c r="E14" s="55">
        <v>11812.632688580892</v>
      </c>
      <c r="F14" s="55">
        <v>14850.729543863485</v>
      </c>
      <c r="G14" s="55">
        <v>15244.643016350379</v>
      </c>
      <c r="H14" s="55">
        <f>+AVERAGE(C14:G14)</f>
        <v>11589.560169784638</v>
      </c>
      <c r="I14" s="105">
        <f>+SUM('[3]A 5.22 - 5.24'!$G$19:$H$19)</f>
        <v>67213.44188738236</v>
      </c>
      <c r="J14" s="105">
        <f>(+'[4]SSTT_Tasa y CU'!$C$8)/(+'[5]Datos Redes y Conexiones'!$B$2)</f>
        <v>20210.1918763789</v>
      </c>
      <c r="K14" s="106">
        <f>(+'[4]SSTT_Tasa y CU'!$D$8)/(+'[5]Datos Redes y Conexiones'!$B$2)</f>
        <v>18653.834801307265</v>
      </c>
      <c r="M14" s="67" t="s">
        <v>61</v>
      </c>
      <c r="N14" s="68" t="s">
        <v>62</v>
      </c>
      <c r="O14" s="69">
        <f>+O12*O13</f>
        <v>11697.259591799964</v>
      </c>
      <c r="P14" s="47">
        <f>O14/$G$14</f>
        <v>0.76730295220781952</v>
      </c>
      <c r="Q14" s="67" t="s">
        <v>61</v>
      </c>
      <c r="R14" s="68" t="s">
        <v>62</v>
      </c>
      <c r="S14" s="69">
        <f>+S12*S13</f>
        <v>11473.185756742516</v>
      </c>
      <c r="T14" s="47">
        <f>S14/$G$14</f>
        <v>0.75260442271013817</v>
      </c>
    </row>
    <row r="15" spans="1:25" ht="15" customHeight="1"/>
    <row r="16" spans="1:25" ht="15" thickBot="1">
      <c r="M16" s="44" t="s">
        <v>63</v>
      </c>
      <c r="Q16" s="44" t="s">
        <v>63</v>
      </c>
      <c r="U16" s="44" t="s">
        <v>63</v>
      </c>
      <c r="Y16" s="44" t="s">
        <v>63</v>
      </c>
    </row>
    <row r="17" spans="2:27" ht="15.75" customHeight="1" thickBot="1">
      <c r="B17" t="s">
        <v>80</v>
      </c>
      <c r="M17" s="149" t="s">
        <v>42</v>
      </c>
      <c r="N17" s="150"/>
      <c r="O17" s="155" t="s">
        <v>43</v>
      </c>
      <c r="Q17" s="149" t="s">
        <v>42</v>
      </c>
      <c r="R17" s="150"/>
      <c r="S17" s="155" t="s">
        <v>43</v>
      </c>
      <c r="U17" s="149" t="s">
        <v>42</v>
      </c>
      <c r="V17" s="150"/>
      <c r="W17" s="155" t="s">
        <v>43</v>
      </c>
      <c r="Y17" s="149" t="s">
        <v>42</v>
      </c>
      <c r="Z17" s="150"/>
      <c r="AA17" s="155" t="s">
        <v>43</v>
      </c>
    </row>
    <row r="18" spans="2:27" ht="28.9">
      <c r="B18" s="48" t="s">
        <v>44</v>
      </c>
      <c r="C18" s="49">
        <v>2019</v>
      </c>
      <c r="D18" s="49">
        <v>2020</v>
      </c>
      <c r="E18" s="49">
        <v>2021</v>
      </c>
      <c r="F18" s="49">
        <v>2022</v>
      </c>
      <c r="G18" s="49">
        <v>2023</v>
      </c>
      <c r="H18" s="50" t="s">
        <v>45</v>
      </c>
      <c r="M18" s="70" t="s">
        <v>49</v>
      </c>
      <c r="N18" s="70" t="s">
        <v>50</v>
      </c>
      <c r="O18" s="156"/>
      <c r="Q18" s="70" t="s">
        <v>49</v>
      </c>
      <c r="R18" s="70" t="s">
        <v>50</v>
      </c>
      <c r="S18" s="156"/>
      <c r="U18" s="70" t="s">
        <v>49</v>
      </c>
      <c r="V18" s="70" t="s">
        <v>50</v>
      </c>
      <c r="W18" s="156"/>
      <c r="Y18" s="70" t="s">
        <v>49</v>
      </c>
      <c r="Z18" s="70" t="s">
        <v>50</v>
      </c>
      <c r="AA18" s="156"/>
    </row>
    <row r="19" spans="2:27">
      <c r="B19" s="54" t="s">
        <v>77</v>
      </c>
      <c r="C19" s="66" cm="1">
        <f t="array" ref="C19:G19">TRANSPOSE('[6]ANÁLISIS TF - PU'!$S$19:$S$23)</f>
        <v>4.0089009422481836E-2</v>
      </c>
      <c r="D19" s="66">
        <v>5.8549475001738405E-2</v>
      </c>
      <c r="E19" s="66">
        <v>5.2030456852791881E-2</v>
      </c>
      <c r="F19" s="66">
        <v>8.7040417209908738E-2</v>
      </c>
      <c r="G19" s="66">
        <v>8.6787339749157491E-2</v>
      </c>
      <c r="H19" s="66">
        <f>+AVERAGE(C19:G19)</f>
        <v>6.489933964721567E-2</v>
      </c>
      <c r="M19" s="61" t="s">
        <v>52</v>
      </c>
      <c r="N19" s="54" t="s">
        <v>78</v>
      </c>
      <c r="O19" s="72">
        <f>+H27</f>
        <v>0.12513731721140017</v>
      </c>
      <c r="Q19" s="61" t="s">
        <v>52</v>
      </c>
      <c r="R19" s="54" t="s">
        <v>78</v>
      </c>
      <c r="S19" s="72">
        <f>+H27</f>
        <v>0.12513731721140017</v>
      </c>
      <c r="U19" s="61" t="s">
        <v>52</v>
      </c>
      <c r="V19" s="54" t="s">
        <v>78</v>
      </c>
      <c r="W19" s="72">
        <v>3.56E-2</v>
      </c>
      <c r="Y19" s="61" t="s">
        <v>52</v>
      </c>
      <c r="Z19" s="54" t="s">
        <v>78</v>
      </c>
      <c r="AA19" s="137">
        <f>H47</f>
        <v>3.7025638825008922E-2</v>
      </c>
    </row>
    <row r="20" spans="2:27">
      <c r="B20" s="54" t="s">
        <v>54</v>
      </c>
      <c r="C20" s="55" cm="1">
        <f t="array" ref="C20:G20">TRANSPOSE('[6]ANÁLISIS TF - PU'!$O$19:$O$23)</f>
        <v>2306</v>
      </c>
      <c r="D20" s="55">
        <v>3368</v>
      </c>
      <c r="E20" s="55">
        <v>2993</v>
      </c>
      <c r="F20" s="55">
        <v>5007</v>
      </c>
      <c r="G20" s="55">
        <v>4996</v>
      </c>
      <c r="H20" s="55">
        <f>+AVERAGE(C20:G20)</f>
        <v>3734</v>
      </c>
      <c r="M20" s="57" t="s">
        <v>55</v>
      </c>
      <c r="N20" s="58" t="s">
        <v>79</v>
      </c>
      <c r="O20" s="56">
        <f>+O19*'Datos Redes y Conexiones'!$M$6</f>
        <v>7260.8863008840162</v>
      </c>
      <c r="Q20" s="57" t="s">
        <v>55</v>
      </c>
      <c r="R20" s="58" t="s">
        <v>79</v>
      </c>
      <c r="S20" s="56">
        <f>+S19*'Datos Redes y Conexiones'!$M$6</f>
        <v>7260.8863008840162</v>
      </c>
      <c r="U20" s="57" t="s">
        <v>55</v>
      </c>
      <c r="V20" s="58" t="s">
        <v>79</v>
      </c>
      <c r="W20" s="56">
        <f>+W19*'Datos Redes y Conexiones'!$M$6</f>
        <v>2065.6312447133269</v>
      </c>
      <c r="Y20" s="57" t="s">
        <v>55</v>
      </c>
      <c r="Z20" s="58" t="s">
        <v>79</v>
      </c>
      <c r="AA20" s="56">
        <f>+AA19*'Datos Redes y Conexiones'!$M$6</f>
        <v>2148.3515846182377</v>
      </c>
    </row>
    <row r="21" spans="2:27">
      <c r="B21" s="54" t="s">
        <v>57</v>
      </c>
      <c r="C21" s="62" cm="1">
        <f t="array" ref="C21:G21">TRANSPOSE('[6]ANÁLISIS TF - PU'!$Q$19:$Q$23)</f>
        <v>2.7431731934759456</v>
      </c>
      <c r="D21" s="62">
        <v>2.8323468641954554</v>
      </c>
      <c r="E21" s="62">
        <v>3.9439027070974997</v>
      </c>
      <c r="F21" s="62">
        <v>2.9652144764785517</v>
      </c>
      <c r="G21" s="62">
        <v>3.0467789828110967</v>
      </c>
      <c r="H21" s="62">
        <f>+AVERAGE(C21:G21)</f>
        <v>3.1062832448117099</v>
      </c>
      <c r="M21" s="61" t="s">
        <v>58</v>
      </c>
      <c r="N21" s="54" t="s">
        <v>59</v>
      </c>
      <c r="O21" s="63">
        <f>H29</f>
        <v>2.6421467445383771</v>
      </c>
      <c r="Q21" s="61" t="s">
        <v>58</v>
      </c>
      <c r="R21" s="54" t="s">
        <v>59</v>
      </c>
      <c r="S21" s="63">
        <f>G29</f>
        <v>3.3810059994248336</v>
      </c>
      <c r="U21" s="61" t="s">
        <v>58</v>
      </c>
      <c r="V21" s="54" t="s">
        <v>59</v>
      </c>
      <c r="W21" s="63">
        <f>+G29</f>
        <v>3.3810059994248336</v>
      </c>
    </row>
    <row r="22" spans="2:27" ht="15" thickBot="1">
      <c r="B22" s="54" t="s">
        <v>60</v>
      </c>
      <c r="C22" s="55" cm="1">
        <f t="array" ref="C22:G22">TRANSPOSE('[6]ANÁLISIS TF - PU'!$P$19:$P$23)</f>
        <v>6325.7573841555304</v>
      </c>
      <c r="D22" s="55">
        <v>9539.3442386102943</v>
      </c>
      <c r="E22" s="55">
        <v>11804.100802342817</v>
      </c>
      <c r="F22" s="55">
        <v>14846.828883728109</v>
      </c>
      <c r="G22" s="55">
        <v>15221.70779812424</v>
      </c>
      <c r="H22" s="55">
        <f>+AVERAGE(C22:G22)</f>
        <v>11547.547821392198</v>
      </c>
      <c r="M22" s="67" t="s">
        <v>61</v>
      </c>
      <c r="N22" s="68" t="s">
        <v>62</v>
      </c>
      <c r="O22" s="69">
        <f>+O20*O21</f>
        <v>19184.327102344003</v>
      </c>
      <c r="P22" s="47">
        <f>O22/$G$14</f>
        <v>1.2584307209928225</v>
      </c>
      <c r="Q22" s="67" t="s">
        <v>61</v>
      </c>
      <c r="R22" s="68" t="s">
        <v>62</v>
      </c>
      <c r="S22" s="69">
        <f>+S20*S21</f>
        <v>24549.100144430446</v>
      </c>
      <c r="T22" s="47">
        <f>S22/$G$14</f>
        <v>1.6103427360090186</v>
      </c>
      <c r="U22" s="67" t="s">
        <v>61</v>
      </c>
      <c r="V22" s="68" t="s">
        <v>62</v>
      </c>
      <c r="W22" s="69">
        <f>+W20*W21</f>
        <v>6983.9116309751444</v>
      </c>
      <c r="X22" s="47">
        <f>W22/$G$14</f>
        <v>0.45812234655050105</v>
      </c>
    </row>
    <row r="24" spans="2:27" ht="29.45" thickBot="1">
      <c r="M24" s="44" t="s">
        <v>81</v>
      </c>
      <c r="Q24" s="44" t="s">
        <v>81</v>
      </c>
    </row>
    <row r="25" spans="2:27" ht="15.75" customHeight="1" thickBot="1">
      <c r="B25" t="s">
        <v>66</v>
      </c>
      <c r="M25" s="149" t="s">
        <v>42</v>
      </c>
      <c r="N25" s="150"/>
      <c r="O25" s="147" t="s">
        <v>43</v>
      </c>
      <c r="Q25" s="149" t="s">
        <v>42</v>
      </c>
      <c r="R25" s="150"/>
      <c r="S25" s="147" t="s">
        <v>43</v>
      </c>
    </row>
    <row r="26" spans="2:27" ht="28.9">
      <c r="B26" s="48" t="s">
        <v>44</v>
      </c>
      <c r="C26" s="49">
        <v>2019</v>
      </c>
      <c r="D26" s="49">
        <v>2020</v>
      </c>
      <c r="E26" s="49">
        <v>2021</v>
      </c>
      <c r="F26" s="49">
        <v>2022</v>
      </c>
      <c r="G26" s="49">
        <v>2023</v>
      </c>
      <c r="H26" s="50" t="s">
        <v>45</v>
      </c>
      <c r="M26" s="70" t="s">
        <v>49</v>
      </c>
      <c r="N26" s="70" t="s">
        <v>50</v>
      </c>
      <c r="O26" s="148"/>
      <c r="Q26" s="70" t="s">
        <v>49</v>
      </c>
      <c r="R26" s="70" t="s">
        <v>50</v>
      </c>
      <c r="S26" s="148"/>
    </row>
    <row r="27" spans="2:27">
      <c r="B27" s="54" t="s">
        <v>77</v>
      </c>
      <c r="C27" s="66" cm="1">
        <f t="array" ref="C27:G27">TRANSPOSE('[6]ANÁLISIS TF - PU - HDPE'!$S$19:$S$23)</f>
        <v>7.2972972972972977E-2</v>
      </c>
      <c r="D27" s="66">
        <v>0.13978494623655913</v>
      </c>
      <c r="E27" s="66">
        <v>8.0645161290322578E-2</v>
      </c>
      <c r="F27" s="66">
        <v>0.17694369973190349</v>
      </c>
      <c r="G27" s="66">
        <v>0.1553398058252427</v>
      </c>
      <c r="H27" s="66">
        <f>+AVERAGE(C27:G27)</f>
        <v>0.12513731721140017</v>
      </c>
      <c r="M27" s="61" t="s">
        <v>52</v>
      </c>
      <c r="N27" s="54" t="s">
        <v>78</v>
      </c>
      <c r="O27" s="72">
        <f>+H35</f>
        <v>8.5942188451010953E-2</v>
      </c>
      <c r="Q27" s="61" t="s">
        <v>52</v>
      </c>
      <c r="R27" s="54" t="s">
        <v>78</v>
      </c>
      <c r="S27" s="72">
        <f>+H35</f>
        <v>8.5942188451010953E-2</v>
      </c>
    </row>
    <row r="28" spans="2:27">
      <c r="B28" s="54" t="s">
        <v>54</v>
      </c>
      <c r="C28" s="55" cm="1">
        <f t="array" ref="C28:G28">TRANSPOSE('[6]ANÁLISIS TF - PU - HDPE'!$O$19:$O$23)</f>
        <v>27</v>
      </c>
      <c r="D28" s="55">
        <v>52</v>
      </c>
      <c r="E28" s="55">
        <v>30</v>
      </c>
      <c r="F28" s="55">
        <v>66</v>
      </c>
      <c r="G28" s="55">
        <v>64</v>
      </c>
      <c r="H28" s="55">
        <f>+AVERAGE(C28:G28)</f>
        <v>47.8</v>
      </c>
      <c r="M28" s="57" t="s">
        <v>55</v>
      </c>
      <c r="N28" s="58" t="s">
        <v>79</v>
      </c>
      <c r="O28" s="56">
        <f>+O27*'Datos Redes y Conexiones'!$M$6</f>
        <v>4986.653643355311</v>
      </c>
      <c r="Q28" s="57" t="s">
        <v>55</v>
      </c>
      <c r="R28" s="58" t="s">
        <v>79</v>
      </c>
      <c r="S28" s="56">
        <f>+S27*'Datos Redes y Conexiones'!$M$6</f>
        <v>4986.653643355311</v>
      </c>
    </row>
    <row r="29" spans="2:27">
      <c r="B29" s="54" t="s">
        <v>57</v>
      </c>
      <c r="C29" s="62" cm="1">
        <f t="array" ref="C29:G29">TRANSPOSE('[6]ANÁLISIS TF - PU - HDPE'!$Q$19:$Q$23)</f>
        <v>2.4294764783441201</v>
      </c>
      <c r="D29" s="62">
        <v>2.6626110116132415</v>
      </c>
      <c r="E29" s="62">
        <v>2.536964150232718</v>
      </c>
      <c r="F29" s="62">
        <v>2.2006760830769729</v>
      </c>
      <c r="G29" s="62">
        <v>3.3810059994248336</v>
      </c>
      <c r="H29" s="62">
        <f>+AVERAGE(C29:G29)</f>
        <v>2.6421467445383771</v>
      </c>
      <c r="M29" s="61" t="s">
        <v>58</v>
      </c>
      <c r="N29" s="54" t="s">
        <v>59</v>
      </c>
      <c r="O29" s="63">
        <f>H37</f>
        <v>2.5783832829898543</v>
      </c>
      <c r="Q29" s="61" t="s">
        <v>58</v>
      </c>
      <c r="R29" s="54" t="s">
        <v>59</v>
      </c>
      <c r="S29" s="63">
        <f>G37</f>
        <v>2.9994505999704346</v>
      </c>
    </row>
    <row r="30" spans="2:27" ht="15" thickBot="1">
      <c r="B30" s="54" t="s">
        <v>60</v>
      </c>
      <c r="C30" s="55" cm="1">
        <f t="array" ref="C30:G30">TRANSPOSE('[6]ANÁLISIS TF - PU - HDPE'!$P$19:$P$23)</f>
        <v>65.595864915291244</v>
      </c>
      <c r="D30" s="55">
        <v>138.45577260388856</v>
      </c>
      <c r="E30" s="55">
        <v>76.108924506981538</v>
      </c>
      <c r="F30" s="55">
        <v>145.24462148308021</v>
      </c>
      <c r="G30" s="55">
        <v>216.38438396318935</v>
      </c>
      <c r="H30" s="55">
        <f>+AVERAGE(C30:G30)</f>
        <v>128.35791349448618</v>
      </c>
      <c r="M30" s="67" t="s">
        <v>61</v>
      </c>
      <c r="N30" s="68" t="s">
        <v>62</v>
      </c>
      <c r="O30" s="69">
        <f>+O28*O29</f>
        <v>12857.504392087785</v>
      </c>
      <c r="P30" s="47">
        <f>O30/$G$14</f>
        <v>0.84341131361998378</v>
      </c>
      <c r="Q30" s="67" t="s">
        <v>61</v>
      </c>
      <c r="R30" s="68" t="s">
        <v>62</v>
      </c>
      <c r="S30" s="69">
        <f>+S28*S29</f>
        <v>14957.221262406842</v>
      </c>
      <c r="T30" s="47">
        <f>S30/$G$14</f>
        <v>0.98114604890155388</v>
      </c>
    </row>
    <row r="33" spans="2:8" ht="15.75" customHeight="1">
      <c r="B33" t="s">
        <v>82</v>
      </c>
    </row>
    <row r="34" spans="2:8" ht="28.9">
      <c r="B34" s="48" t="s">
        <v>44</v>
      </c>
      <c r="C34" s="49">
        <v>2019</v>
      </c>
      <c r="D34" s="49">
        <v>2020</v>
      </c>
      <c r="E34" s="49">
        <v>2021</v>
      </c>
      <c r="F34" s="49">
        <v>2022</v>
      </c>
      <c r="G34" s="49">
        <v>2023</v>
      </c>
      <c r="H34" s="50" t="s">
        <v>45</v>
      </c>
    </row>
    <row r="35" spans="2:8">
      <c r="B35" s="54" t="s">
        <v>77</v>
      </c>
      <c r="C35" s="66" cm="1">
        <f t="array" ref="C35:G35">TRANSPOSE('[6]ANÁLISIS TF - PU - HDPE'!$S$33:$S$37)</f>
        <v>4.8648648648648651E-2</v>
      </c>
      <c r="D35" s="66">
        <v>9.4086021505376344E-2</v>
      </c>
      <c r="E35" s="66">
        <v>5.9139784946236562E-2</v>
      </c>
      <c r="F35" s="66">
        <v>9.9195710455764072E-2</v>
      </c>
      <c r="G35" s="66">
        <v>0.12864077669902912</v>
      </c>
      <c r="H35" s="66">
        <f>+AVERAGE(C35:G35)</f>
        <v>8.5942188451010953E-2</v>
      </c>
    </row>
    <row r="36" spans="2:8">
      <c r="B36" s="54" t="s">
        <v>54</v>
      </c>
      <c r="C36" s="55" cm="1">
        <f t="array" ref="C36:G36">TRANSPOSE('[6]ANÁLISIS TF - PU - HDPE'!$O$33:$O$37)</f>
        <v>18</v>
      </c>
      <c r="D36" s="55">
        <v>35</v>
      </c>
      <c r="E36" s="55">
        <v>22</v>
      </c>
      <c r="F36" s="55">
        <v>37</v>
      </c>
      <c r="G36" s="55">
        <v>53</v>
      </c>
      <c r="H36" s="55">
        <f>+AVERAGE(C36:G36)</f>
        <v>33</v>
      </c>
    </row>
    <row r="37" spans="2:8">
      <c r="B37" s="54" t="s">
        <v>57</v>
      </c>
      <c r="C37" s="62" cm="1">
        <f t="array" ref="C37:G37">TRANSPOSE('[6]ANÁLISIS TF - PU - HDPE'!$Q$33:$Q$37)</f>
        <v>1.9962383844292459</v>
      </c>
      <c r="D37" s="62">
        <v>2.7396386625126028</v>
      </c>
      <c r="E37" s="62">
        <v>2.2526046089582694</v>
      </c>
      <c r="F37" s="62">
        <v>2.903984159078719</v>
      </c>
      <c r="G37" s="62">
        <v>2.9994505999704346</v>
      </c>
      <c r="H37" s="62">
        <f>+AVERAGE(C37:G37)</f>
        <v>2.5783832829898543</v>
      </c>
    </row>
    <row r="38" spans="2:8">
      <c r="B38" s="54" t="s">
        <v>60</v>
      </c>
      <c r="C38" s="55" cm="1">
        <f t="array" ref="C38:G38">TRANSPOSE('[6]ANÁLISIS TF - PU - HDPE'!$P$33:$P$37)</f>
        <v>35.932290919726427</v>
      </c>
      <c r="D38" s="55">
        <v>95.887353187941102</v>
      </c>
      <c r="E38" s="55">
        <v>49.557301397081929</v>
      </c>
      <c r="F38" s="55">
        <v>107.4474138859126</v>
      </c>
      <c r="G38" s="55">
        <v>158.97088179843303</v>
      </c>
      <c r="H38" s="55">
        <f>+AVERAGE(C38:G38)</f>
        <v>89.559048237819013</v>
      </c>
    </row>
    <row r="40" spans="2:8">
      <c r="B40" t="s">
        <v>83</v>
      </c>
    </row>
    <row r="41" spans="2:8" ht="28.9">
      <c r="B41" s="48" t="s">
        <v>44</v>
      </c>
      <c r="C41" s="49">
        <v>2019</v>
      </c>
      <c r="D41" s="49">
        <v>2020</v>
      </c>
      <c r="E41" s="49">
        <v>2021</v>
      </c>
      <c r="F41" s="49">
        <v>2022</v>
      </c>
      <c r="G41" s="49">
        <v>2023</v>
      </c>
      <c r="H41" s="50" t="s">
        <v>45</v>
      </c>
    </row>
    <row r="42" spans="2:8">
      <c r="B42" s="54" t="s">
        <v>77</v>
      </c>
      <c r="C42" s="66" cm="1">
        <f t="array" ref="C42:G42">TRANSPOSE('[7]Análisis Únicos Aux_19'!$N$52:$N$56)</f>
        <v>2.4790514933416781E-2</v>
      </c>
      <c r="D42" s="66">
        <v>2.0739169737848551E-2</v>
      </c>
      <c r="E42" s="66">
        <v>3.6280509004937067E-2</v>
      </c>
      <c r="F42" s="66">
        <v>3.8991742720556277E-2</v>
      </c>
      <c r="G42" s="66">
        <v>1.9073758815967758E-2</v>
      </c>
      <c r="H42" s="66">
        <f>+AVERAGE(C42:G42)</f>
        <v>2.797513904254529E-2</v>
      </c>
    </row>
    <row r="43" spans="2:8">
      <c r="B43" s="54" t="s">
        <v>54</v>
      </c>
      <c r="C43" s="55" cm="1">
        <f t="array" ref="C43:G43">TRANSPOSE('[7]Análisis Únicos Aux_19'!$K$52:$K$56)</f>
        <v>1426</v>
      </c>
      <c r="D43" s="55">
        <v>1193</v>
      </c>
      <c r="E43" s="55">
        <v>2087</v>
      </c>
      <c r="F43" s="55">
        <v>2243</v>
      </c>
      <c r="G43" s="55">
        <v>1098</v>
      </c>
      <c r="H43" s="55">
        <f>+AVERAGE(C43:G43)</f>
        <v>1609.4</v>
      </c>
    </row>
    <row r="45" spans="2:8">
      <c r="B45" t="s">
        <v>84</v>
      </c>
    </row>
    <row r="46" spans="2:8" ht="28.9">
      <c r="B46" s="48" t="s">
        <v>44</v>
      </c>
      <c r="C46" s="49">
        <v>2019</v>
      </c>
      <c r="D46" s="49">
        <v>2020</v>
      </c>
      <c r="E46" s="49">
        <v>2021</v>
      </c>
      <c r="F46" s="49">
        <v>2022</v>
      </c>
      <c r="G46" s="49">
        <v>2023</v>
      </c>
      <c r="H46" s="50" t="s">
        <v>45</v>
      </c>
    </row>
    <row r="47" spans="2:8">
      <c r="B47" s="54" t="s">
        <v>77</v>
      </c>
      <c r="C47" s="66" cm="1">
        <f t="array" ref="C47:G47">TRANSPOSE('[7]Análisis Únicos Aux_19'!$N$74:$N$78)</f>
        <v>3.5135135135135137E-2</v>
      </c>
      <c r="D47" s="66">
        <v>3.4946236559139782E-2</v>
      </c>
      <c r="E47" s="66">
        <v>4.8387096774193547E-2</v>
      </c>
      <c r="F47" s="66">
        <v>3.7533512064343161E-2</v>
      </c>
      <c r="G47" s="66">
        <v>2.9126213592233011E-2</v>
      </c>
      <c r="H47" s="66">
        <f>+AVERAGE(C47:G47)</f>
        <v>3.7025638825008922E-2</v>
      </c>
    </row>
    <row r="48" spans="2:8">
      <c r="B48" s="54" t="s">
        <v>54</v>
      </c>
      <c r="C48" s="55" cm="1">
        <f t="array" ref="C48:G48">TRANSPOSE('[7]Análisis Únicos Aux_19'!$K$74:$K$78)</f>
        <v>13</v>
      </c>
      <c r="D48" s="55">
        <v>13</v>
      </c>
      <c r="E48" s="55">
        <v>18</v>
      </c>
      <c r="F48" s="55">
        <v>14</v>
      </c>
      <c r="G48" s="55">
        <v>12</v>
      </c>
      <c r="H48" s="55">
        <f>+AVERAGE(C48:G48)</f>
        <v>14</v>
      </c>
    </row>
  </sheetData>
  <mergeCells count="17">
    <mergeCell ref="U17:V17"/>
    <mergeCell ref="W17:W18"/>
    <mergeCell ref="Y17:Z17"/>
    <mergeCell ref="AA17:AA18"/>
    <mergeCell ref="I9:K9"/>
    <mergeCell ref="M9:N9"/>
    <mergeCell ref="O9:O10"/>
    <mergeCell ref="S25:S26"/>
    <mergeCell ref="S9:S10"/>
    <mergeCell ref="M17:N17"/>
    <mergeCell ref="O17:O18"/>
    <mergeCell ref="Q17:R17"/>
    <mergeCell ref="S17:S18"/>
    <mergeCell ref="Q9:R9"/>
    <mergeCell ref="M25:N25"/>
    <mergeCell ref="O25:O26"/>
    <mergeCell ref="Q25:R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1E0F-DA6A-4300-81BD-8666B96E756A}">
  <sheetPr>
    <tabColor theme="5" tint="0.39997558519241921"/>
  </sheetPr>
  <dimension ref="A1:W18"/>
  <sheetViews>
    <sheetView showGridLines="0" topLeftCell="B1" workbookViewId="0">
      <selection activeCell="W9" sqref="W9"/>
    </sheetView>
  </sheetViews>
  <sheetFormatPr defaultColWidth="10.85546875" defaultRowHeight="12"/>
  <cols>
    <col min="1" max="1" width="10.85546875" style="1"/>
    <col min="2" max="2" width="26.7109375" style="1" customWidth="1"/>
    <col min="3" max="4" width="12.5703125" style="1" customWidth="1"/>
    <col min="5" max="5" width="13.5703125" style="1" bestFit="1" customWidth="1"/>
    <col min="6" max="8" width="12.570312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3">
      <c r="A1" s="8" t="s">
        <v>85</v>
      </c>
      <c r="C1" s="9">
        <f>+C11*'Datos Redes y Conexiones'!$B$1</f>
        <v>0</v>
      </c>
      <c r="D1" s="9">
        <f>+D11*'Datos Redes y Conexiones'!$B$1</f>
        <v>0</v>
      </c>
      <c r="E1" s="9">
        <f>+E11*'Datos Redes y Conexiones'!$B$1</f>
        <v>0</v>
      </c>
      <c r="F1" s="9">
        <f>+F11*'Datos Redes y Conexiones'!$B$1</f>
        <v>0</v>
      </c>
      <c r="G1" s="9">
        <f>+G11*'Datos Redes y Conexiones'!$B$1</f>
        <v>2110121.2272727275</v>
      </c>
      <c r="H1" s="9">
        <f>+H11*'Datos Redes y Conexiones'!$B$1</f>
        <v>422024.24545454548</v>
      </c>
    </row>
    <row r="3" spans="1:23">
      <c r="B3" s="10" t="s">
        <v>86</v>
      </c>
      <c r="M3" s="10" t="s">
        <v>34</v>
      </c>
      <c r="Q3" s="10" t="s">
        <v>35</v>
      </c>
      <c r="U3" s="10" t="s">
        <v>35</v>
      </c>
    </row>
    <row r="5" spans="1:23">
      <c r="M5" s="1" t="s">
        <v>87</v>
      </c>
      <c r="Q5" s="1" t="s">
        <v>88</v>
      </c>
    </row>
    <row r="6" spans="1:23" ht="12.6" thickBot="1">
      <c r="M6" s="1" t="s">
        <v>37</v>
      </c>
      <c r="Q6" s="1" t="s">
        <v>89</v>
      </c>
    </row>
    <row r="7" spans="1:23" ht="15" customHeight="1" thickBot="1">
      <c r="B7" s="1" t="s">
        <v>90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59" t="s">
        <v>43</v>
      </c>
      <c r="U7" s="157" t="s">
        <v>42</v>
      </c>
      <c r="V7" s="158"/>
      <c r="W7" s="159" t="s">
        <v>43</v>
      </c>
    </row>
    <row r="8" spans="1:23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>
        <v>2023</v>
      </c>
      <c r="Q8" s="15" t="s">
        <v>49</v>
      </c>
      <c r="R8" s="15" t="s">
        <v>50</v>
      </c>
      <c r="S8" s="160"/>
      <c r="T8" s="16">
        <v>2023</v>
      </c>
      <c r="U8" s="15" t="s">
        <v>49</v>
      </c>
      <c r="V8" s="15" t="s">
        <v>50</v>
      </c>
      <c r="W8" s="160"/>
    </row>
    <row r="9" spans="1:23" ht="12.6" thickBot="1">
      <c r="B9" s="3" t="s">
        <v>91</v>
      </c>
      <c r="C9" s="23" cm="1">
        <f t="array" ref="C9:G9">+TRANSPOSE( [8]Hoja1!$M$2:$M$6)</f>
        <v>0</v>
      </c>
      <c r="D9" s="23">
        <v>0</v>
      </c>
      <c r="E9" s="23">
        <v>0</v>
      </c>
      <c r="F9" s="23">
        <v>0</v>
      </c>
      <c r="G9" s="23">
        <v>1.8140444625101275E-2</v>
      </c>
      <c r="H9" s="23">
        <f>+AVERAGE(C9:G9)</f>
        <v>3.6280889250202551E-3</v>
      </c>
      <c r="I9" s="32" t="s">
        <v>92</v>
      </c>
      <c r="J9" s="26">
        <f>+'[3]5.5'!$D$4</f>
        <v>7.0000000000000007E-2</v>
      </c>
      <c r="K9" s="27">
        <v>0.2</v>
      </c>
      <c r="M9" s="38" t="s">
        <v>52</v>
      </c>
      <c r="N9" s="39" t="s">
        <v>93</v>
      </c>
      <c r="O9" s="27"/>
      <c r="Q9" s="38" t="s">
        <v>52</v>
      </c>
      <c r="R9" s="39" t="s">
        <v>93</v>
      </c>
      <c r="S9" s="27">
        <f>+G9</f>
        <v>1.8140444625101275E-2</v>
      </c>
      <c r="U9" s="24" t="s">
        <v>61</v>
      </c>
      <c r="V9" s="25" t="s">
        <v>62</v>
      </c>
      <c r="W9" s="37">
        <f>'[9]TD AC'!$O$6*('Datos Redes y Conexiones'!$M$5/'Datos Redes y Conexiones'!$J$5)</f>
        <v>1054.8034075808755</v>
      </c>
    </row>
    <row r="10" spans="1:23">
      <c r="B10" s="95" t="s">
        <v>94</v>
      </c>
      <c r="C10" s="4" cm="1">
        <f t="array" ref="C10:G10">+TRANSPOSE([8]Hoja1!$H$2:$H$6)</f>
        <v>0</v>
      </c>
      <c r="D10" s="4">
        <v>0</v>
      </c>
      <c r="E10" s="4">
        <v>0</v>
      </c>
      <c r="F10" s="4">
        <v>0</v>
      </c>
      <c r="G10" s="4">
        <v>22</v>
      </c>
      <c r="H10" s="4">
        <f t="shared" ref="H10:H11" si="0">+AVERAGE(C10:G10)</f>
        <v>4.4000000000000004</v>
      </c>
      <c r="I10" s="33" t="s">
        <v>92</v>
      </c>
      <c r="J10" s="17">
        <f>+'[3]5.5'!$D$5</f>
        <v>781.02164630000004</v>
      </c>
      <c r="K10" s="18">
        <f>+'[10]detección de fugas'!$F$12/1000</f>
        <v>2231.840033361751</v>
      </c>
      <c r="M10" s="19" t="s">
        <v>55</v>
      </c>
      <c r="N10" s="3" t="s">
        <v>95</v>
      </c>
      <c r="O10" s="18"/>
      <c r="Q10" s="19" t="s">
        <v>55</v>
      </c>
      <c r="R10" s="3" t="s">
        <v>95</v>
      </c>
      <c r="S10" s="18">
        <f>+S9*'Datos Redes y Conexiones'!$M$5</f>
        <v>18.390195685996026</v>
      </c>
    </row>
    <row r="11" spans="1:23">
      <c r="B11" s="3" t="s">
        <v>96</v>
      </c>
      <c r="C11" s="20" cm="1">
        <f t="array" ref="C11:G11">+TRANSPOSE([8]Hoja1!$N$2:$N$6)</f>
        <v>0</v>
      </c>
      <c r="D11" s="20">
        <v>0</v>
      </c>
      <c r="E11" s="20">
        <v>0</v>
      </c>
      <c r="F11" s="20">
        <v>0</v>
      </c>
      <c r="G11" s="20">
        <v>57.356834347559385</v>
      </c>
      <c r="H11" s="20">
        <f t="shared" si="0"/>
        <v>11.471366869511877</v>
      </c>
      <c r="I11" s="34" t="s">
        <v>92</v>
      </c>
      <c r="J11" s="21">
        <f>+J12/J10</f>
        <v>10.355511212843799</v>
      </c>
      <c r="K11" s="22" t="s">
        <v>92</v>
      </c>
      <c r="M11" s="19" t="s">
        <v>58</v>
      </c>
      <c r="N11" s="3" t="s">
        <v>97</v>
      </c>
      <c r="O11" s="22"/>
      <c r="Q11" s="19" t="s">
        <v>58</v>
      </c>
      <c r="R11" s="3" t="s">
        <v>97</v>
      </c>
      <c r="S11" s="22">
        <f>+G11</f>
        <v>57.356834347559385</v>
      </c>
    </row>
    <row r="12" spans="1:23" ht="12.6" thickBot="1">
      <c r="B12" s="3" t="s">
        <v>60</v>
      </c>
      <c r="C12" s="4" cm="1">
        <f t="array" ref="C12:G12">+TRANSPOSE([8]Hoja1!$K$2:$K$6)</f>
        <v>0</v>
      </c>
      <c r="D12" s="4">
        <v>0</v>
      </c>
      <c r="E12" s="4">
        <v>0</v>
      </c>
      <c r="F12" s="4">
        <v>0</v>
      </c>
      <c r="G12" s="4">
        <v>1261.8503556463065</v>
      </c>
      <c r="H12" s="4">
        <f>+AVERAGE(C12:G12)</f>
        <v>252.37007112926131</v>
      </c>
      <c r="I12" s="35" t="s">
        <v>92</v>
      </c>
      <c r="J12" s="36">
        <f>+'[3]5.5'!$D$7</f>
        <v>8087.8784157333739</v>
      </c>
      <c r="K12" s="37" t="s">
        <v>92</v>
      </c>
      <c r="M12" s="24" t="s">
        <v>61</v>
      </c>
      <c r="N12" s="25" t="s">
        <v>62</v>
      </c>
      <c r="O12" s="37"/>
      <c r="P12" s="7"/>
      <c r="Q12" s="24" t="s">
        <v>61</v>
      </c>
      <c r="R12" s="25" t="s">
        <v>62</v>
      </c>
      <c r="S12" s="37">
        <f>+S10*S11</f>
        <v>1054.8034075808753</v>
      </c>
      <c r="T12" s="7">
        <f>+S12/$G$12</f>
        <v>0.83591798572709208</v>
      </c>
    </row>
    <row r="14" spans="1:23">
      <c r="B14" s="96" t="s">
        <v>98</v>
      </c>
      <c r="C14" s="4">
        <v>47241.599999999999</v>
      </c>
    </row>
    <row r="15" spans="1:23">
      <c r="B15" s="96" t="s">
        <v>99</v>
      </c>
      <c r="C15" s="11" t="s">
        <v>100</v>
      </c>
      <c r="D15" s="11" t="s">
        <v>101</v>
      </c>
      <c r="E15" s="11" t="s">
        <v>102</v>
      </c>
      <c r="F15" s="11" t="s">
        <v>103</v>
      </c>
    </row>
    <row r="16" spans="1:23">
      <c r="B16" s="3" t="s">
        <v>104</v>
      </c>
      <c r="C16" s="144">
        <f>('[11]803'!$V$9+'[11]803'!$V$12)/1000</f>
        <v>4244.1299899999995</v>
      </c>
      <c r="D16" s="144">
        <f>('[11]803'!$V$21+'[11]803'!$V$24)/1000</f>
        <v>523.97521000000052</v>
      </c>
      <c r="E16" s="144">
        <f>('[11]803'!$V$33+'[11]803'!$V$36)/1000</f>
        <v>204.51859999999999</v>
      </c>
      <c r="F16" s="144">
        <f>SUM(C16:E16)</f>
        <v>4972.6238000000003</v>
      </c>
    </row>
    <row r="17" spans="2:6">
      <c r="B17" s="3" t="s">
        <v>105</v>
      </c>
      <c r="C17" s="23">
        <f>C16/$F$16</f>
        <v>0.85349911046960747</v>
      </c>
      <c r="D17" s="23">
        <f t="shared" ref="D17:F17" si="1">D16/$F$16</f>
        <v>0.10537197887360802</v>
      </c>
      <c r="E17" s="23">
        <f t="shared" si="1"/>
        <v>4.1128910656784451E-2</v>
      </c>
      <c r="F17" s="23">
        <f t="shared" si="1"/>
        <v>1</v>
      </c>
    </row>
    <row r="18" spans="2:6">
      <c r="B18" s="3" t="s">
        <v>106</v>
      </c>
      <c r="C18" s="144">
        <f>$C$14*C17</f>
        <v>40320.663577161009</v>
      </c>
      <c r="D18" s="144">
        <f t="shared" ref="D18:F18" si="2">$C$14*D17</f>
        <v>4977.9408771554408</v>
      </c>
      <c r="E18" s="144">
        <f t="shared" si="2"/>
        <v>1942.9955456835482</v>
      </c>
      <c r="F18" s="144">
        <f t="shared" si="2"/>
        <v>47241.599999999999</v>
      </c>
    </row>
  </sheetData>
  <mergeCells count="7">
    <mergeCell ref="U7:V7"/>
    <mergeCell ref="W7:W8"/>
    <mergeCell ref="S7:S8"/>
    <mergeCell ref="Q7:R7"/>
    <mergeCell ref="I7:K7"/>
    <mergeCell ref="M7:N7"/>
    <mergeCell ref="O7:O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5AB-3644-4F81-B11E-C5E557AAF456}">
  <sheetPr>
    <tabColor theme="5" tint="0.39997558519241921"/>
  </sheetPr>
  <dimension ref="A1:AF33"/>
  <sheetViews>
    <sheetView showGridLines="0" topLeftCell="O1" workbookViewId="0">
      <selection activeCell="AE9" sqref="AE9:AE12"/>
    </sheetView>
  </sheetViews>
  <sheetFormatPr defaultColWidth="10.85546875" defaultRowHeight="12"/>
  <cols>
    <col min="1" max="1" width="10.85546875" style="1"/>
    <col min="2" max="2" width="30.7109375" style="1" customWidth="1"/>
    <col min="3" max="3" width="15.7109375" style="1" bestFit="1" customWidth="1"/>
    <col min="4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32">
      <c r="A1" s="8" t="s">
        <v>107</v>
      </c>
      <c r="C1" s="9">
        <f>+C11*'Datos Redes y Conexiones'!$B$1</f>
        <v>189919.68870557277</v>
      </c>
      <c r="D1" s="9">
        <f>+D11*'Datos Redes y Conexiones'!$B$1</f>
        <v>198965.56938818196</v>
      </c>
      <c r="E1" s="9">
        <f>+E11*'Datos Redes y Conexiones'!$B$1</f>
        <v>270717.78107735858</v>
      </c>
      <c r="F1" s="9">
        <f>+F11*'Datos Redes y Conexiones'!$B$1</f>
        <v>66752.37869700593</v>
      </c>
      <c r="G1" s="9">
        <f>+G11*'Datos Redes y Conexiones'!$B$1</f>
        <v>59908.471153846149</v>
      </c>
      <c r="H1" s="9">
        <f>+H11*'Datos Redes y Conexiones'!$B$1</f>
        <v>157252.77780439306</v>
      </c>
    </row>
    <row r="3" spans="1:32">
      <c r="B3" s="10" t="s">
        <v>108</v>
      </c>
      <c r="M3" s="10" t="s">
        <v>34</v>
      </c>
      <c r="Q3" s="10" t="s">
        <v>35</v>
      </c>
      <c r="U3" s="10" t="s">
        <v>72</v>
      </c>
      <c r="Y3" s="10" t="s">
        <v>109</v>
      </c>
      <c r="AC3" s="10" t="s">
        <v>110</v>
      </c>
    </row>
    <row r="5" spans="1:32">
      <c r="M5" s="1" t="s">
        <v>36</v>
      </c>
      <c r="Q5" s="1" t="s">
        <v>36</v>
      </c>
      <c r="U5" s="1" t="s">
        <v>111</v>
      </c>
      <c r="Y5" s="1" t="s">
        <v>111</v>
      </c>
      <c r="AC5" s="1" t="s">
        <v>112</v>
      </c>
    </row>
    <row r="6" spans="1:32" ht="12.6" thickBot="1">
      <c r="M6" s="1" t="s">
        <v>37</v>
      </c>
      <c r="Q6" s="1" t="s">
        <v>89</v>
      </c>
      <c r="U6" s="1" t="s">
        <v>89</v>
      </c>
      <c r="Y6" s="1" t="s">
        <v>113</v>
      </c>
      <c r="AC6" s="1" t="s">
        <v>89</v>
      </c>
    </row>
    <row r="7" spans="1:32" ht="12.6" thickBot="1">
      <c r="B7" s="1" t="s">
        <v>40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59" t="s">
        <v>43</v>
      </c>
      <c r="U7" s="157" t="s">
        <v>42</v>
      </c>
      <c r="V7" s="158"/>
      <c r="W7" s="159" t="s">
        <v>43</v>
      </c>
      <c r="Y7" s="157" t="s">
        <v>42</v>
      </c>
      <c r="Z7" s="158"/>
      <c r="AA7" s="159" t="s">
        <v>43</v>
      </c>
      <c r="AC7" s="157" t="s">
        <v>42</v>
      </c>
      <c r="AD7" s="158"/>
      <c r="AE7" s="159" t="s">
        <v>43</v>
      </c>
    </row>
    <row r="8" spans="1:32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>
        <v>2023</v>
      </c>
      <c r="Q8" s="15" t="s">
        <v>49</v>
      </c>
      <c r="R8" s="15" t="s">
        <v>50</v>
      </c>
      <c r="S8" s="160"/>
      <c r="T8" s="16">
        <v>2023</v>
      </c>
      <c r="U8" s="15" t="s">
        <v>49</v>
      </c>
      <c r="V8" s="15" t="s">
        <v>50</v>
      </c>
      <c r="W8" s="160"/>
      <c r="X8" s="16">
        <v>2023</v>
      </c>
      <c r="Y8" s="15" t="s">
        <v>49</v>
      </c>
      <c r="Z8" s="15" t="s">
        <v>50</v>
      </c>
      <c r="AA8" s="160"/>
      <c r="AB8" s="16">
        <v>2023</v>
      </c>
      <c r="AC8" s="15" t="s">
        <v>49</v>
      </c>
      <c r="AD8" s="15" t="s">
        <v>50</v>
      </c>
      <c r="AE8" s="160"/>
    </row>
    <row r="9" spans="1:32">
      <c r="B9" s="3" t="s">
        <v>114</v>
      </c>
      <c r="C9" s="20" cm="1">
        <f t="array" ref="C9:G9">TRANSPOSE('[12]Análisis ER'!$O$17:$O$21)</f>
        <v>0.59571382923286875</v>
      </c>
      <c r="D9" s="20">
        <v>0.74870041883386473</v>
      </c>
      <c r="E9" s="20">
        <v>0.66704519950165109</v>
      </c>
      <c r="F9" s="20">
        <v>3.1801285564711139</v>
      </c>
      <c r="G9" s="20">
        <v>0.55999483684760487</v>
      </c>
      <c r="H9" s="20">
        <f>+AVERAGE(C9:G9)</f>
        <v>1.1503165681774208</v>
      </c>
      <c r="I9" s="109">
        <f>+SUMPRODUCT('[3]A 5.32'!$I$5:$J$5,'[3]A 5.32'!$I$7:$J$7)/SUM('[3]A 5.32'!$I$7:$J$7)</f>
        <v>1.5311643065857494</v>
      </c>
      <c r="J9" s="110">
        <f>+'[4]SSTT_Tasa y CU'!$C$23</f>
        <v>1.1600833446861254</v>
      </c>
      <c r="K9" s="111">
        <f>+'[4]SSTT_Tasa y CU'!$D$23</f>
        <v>0.80766233464389381</v>
      </c>
      <c r="M9" s="38" t="s">
        <v>52</v>
      </c>
      <c r="N9" s="39" t="s">
        <v>115</v>
      </c>
      <c r="O9" s="40">
        <f>+H17</f>
        <v>1.1204586998794872</v>
      </c>
      <c r="Q9" s="38" t="s">
        <v>52</v>
      </c>
      <c r="R9" s="39" t="s">
        <v>115</v>
      </c>
      <c r="S9" s="40">
        <f>+H17</f>
        <v>1.1204586998794872</v>
      </c>
      <c r="U9" s="38" t="s">
        <v>52</v>
      </c>
      <c r="V9" s="39" t="s">
        <v>115</v>
      </c>
      <c r="W9" s="40">
        <f>+G17</f>
        <v>0.5363027475963601</v>
      </c>
      <c r="Y9" s="38" t="s">
        <v>52</v>
      </c>
      <c r="Z9" s="39" t="s">
        <v>115</v>
      </c>
      <c r="AA9" s="40">
        <f>+G17</f>
        <v>0.5363027475963601</v>
      </c>
      <c r="AC9" s="38" t="s">
        <v>52</v>
      </c>
      <c r="AD9" s="39" t="s">
        <v>115</v>
      </c>
      <c r="AE9" s="40">
        <f>AVERAGE(C17:E17,G17)</f>
        <v>0.61662204093056017</v>
      </c>
    </row>
    <row r="10" spans="1:32">
      <c r="B10" s="95" t="s">
        <v>116</v>
      </c>
      <c r="C10" s="4" cm="1">
        <f t="array" ref="C10:G10">TRANSPOSE('[12]Análisis ER'!$D$17:$D$21)</f>
        <v>549</v>
      </c>
      <c r="D10" s="4">
        <v>690</v>
      </c>
      <c r="E10" s="4">
        <v>617</v>
      </c>
      <c r="F10" s="4">
        <v>2941.6921530964323</v>
      </c>
      <c r="G10" s="4">
        <v>520</v>
      </c>
      <c r="H10" s="4">
        <f>+AVERAGE(C10:G10)</f>
        <v>1063.5384306192864</v>
      </c>
      <c r="I10" s="112">
        <f>+SUM('[3]A 5.32'!$I$7:$J$7)</f>
        <v>13347</v>
      </c>
      <c r="J10" s="113">
        <f>+'[4]SSTT_Tasa y CU'!$C$24</f>
        <v>10939.569374400002</v>
      </c>
      <c r="K10" s="114">
        <f>+'[4]SSTT_Tasa y CU'!$D$24</f>
        <v>6363.8417754171314</v>
      </c>
      <c r="M10" s="19" t="s">
        <v>55</v>
      </c>
      <c r="N10" s="3" t="s">
        <v>117</v>
      </c>
      <c r="O10" s="18">
        <f>+O9*'Datos Redes y Conexiones'!$M$7</f>
        <v>990.80917763326113</v>
      </c>
      <c r="Q10" s="19" t="s">
        <v>55</v>
      </c>
      <c r="R10" s="3" t="s">
        <v>117</v>
      </c>
      <c r="S10" s="18">
        <f>+S9*'Datos Redes y Conexiones'!$M$7</f>
        <v>990.80917763326113</v>
      </c>
      <c r="U10" s="19" t="s">
        <v>55</v>
      </c>
      <c r="V10" s="3" t="s">
        <v>117</v>
      </c>
      <c r="W10" s="18">
        <f>+W9*'Datos Redes y Conexiones'!$M$7</f>
        <v>474.24656023962393</v>
      </c>
      <c r="Y10" s="19" t="s">
        <v>55</v>
      </c>
      <c r="Z10" s="3" t="s">
        <v>117</v>
      </c>
      <c r="AA10" s="18">
        <f>+AA9*'Datos Redes y Conexiones'!$M$7</f>
        <v>474.24656023962393</v>
      </c>
      <c r="AC10" s="19" t="s">
        <v>55</v>
      </c>
      <c r="AD10" s="3" t="s">
        <v>117</v>
      </c>
      <c r="AE10" s="18">
        <f>+AE9*'Datos Redes y Conexiones'!$M$7</f>
        <v>545.27201881752865</v>
      </c>
    </row>
    <row r="11" spans="1:32">
      <c r="B11" s="3" t="s">
        <v>118</v>
      </c>
      <c r="C11" s="20">
        <f>C12/C10</f>
        <v>5.1623536996993904</v>
      </c>
      <c r="D11" s="20">
        <f t="shared" ref="D11:G11" si="0">D12/D10</f>
        <v>5.4082367670484608</v>
      </c>
      <c r="E11" s="20">
        <f t="shared" si="0"/>
        <v>7.3585890343664193</v>
      </c>
      <c r="F11" s="20">
        <f t="shared" si="0"/>
        <v>1.8144479462813685</v>
      </c>
      <c r="G11" s="20">
        <f t="shared" si="0"/>
        <v>1.6284184110255289</v>
      </c>
      <c r="H11" s="20">
        <f>+AVERAGE(C11:G11)</f>
        <v>4.2744091716842334</v>
      </c>
      <c r="I11" s="115">
        <f>+I12/I10</f>
        <v>2.2663519892110586</v>
      </c>
      <c r="J11" s="116">
        <f>(+'[4]SSTT_Tasa y CU'!$C$25)/(+'Datos Redes y Conexiones'!$B$2)</f>
        <v>2.2587963916331284</v>
      </c>
      <c r="K11" s="117">
        <f>(+'[4]SSTT_Tasa y CU'!$D$25)/(+'Datos Redes y Conexiones'!$B$2)</f>
        <v>2.3438259950923546</v>
      </c>
      <c r="M11" s="19" t="s">
        <v>58</v>
      </c>
      <c r="N11" s="3" t="s">
        <v>119</v>
      </c>
      <c r="O11" s="22">
        <f>+H11</f>
        <v>4.2744091716842334</v>
      </c>
      <c r="Q11" s="19" t="s">
        <v>58</v>
      </c>
      <c r="R11" s="3" t="s">
        <v>119</v>
      </c>
      <c r="S11" s="22">
        <f>+G11</f>
        <v>1.6284184110255289</v>
      </c>
      <c r="U11" s="19" t="s">
        <v>58</v>
      </c>
      <c r="V11" s="3" t="s">
        <v>119</v>
      </c>
      <c r="W11" s="22">
        <f>+G11</f>
        <v>1.6284184110255289</v>
      </c>
      <c r="Y11" s="19" t="s">
        <v>58</v>
      </c>
      <c r="Z11" s="3" t="s">
        <v>119</v>
      </c>
      <c r="AA11" s="22">
        <f>75000/'Datos Redes y Conexiones'!$B$1</f>
        <v>2.038632909080234</v>
      </c>
      <c r="AC11" s="19" t="s">
        <v>58</v>
      </c>
      <c r="AD11" s="3" t="s">
        <v>119</v>
      </c>
      <c r="AE11" s="22">
        <f>G11</f>
        <v>1.6284184110255289</v>
      </c>
    </row>
    <row r="12" spans="1:32" ht="12.6" thickBot="1">
      <c r="B12" s="3" t="s">
        <v>60</v>
      </c>
      <c r="C12" s="4" cm="1">
        <f t="array" ref="C12:G12">TRANSPOSE('[12]Análisis ER'!$J$17:$J$21)</f>
        <v>2834.1321811349653</v>
      </c>
      <c r="D12" s="4">
        <v>3731.6833692634377</v>
      </c>
      <c r="E12" s="4">
        <v>4540.2494342040809</v>
      </c>
      <c r="F12" s="4">
        <v>5337.5472857778386</v>
      </c>
      <c r="G12" s="4">
        <v>846.77757373327506</v>
      </c>
      <c r="H12" s="4">
        <f>+AVERAGE(C12:G12)</f>
        <v>3458.0779688227194</v>
      </c>
      <c r="I12" s="118">
        <f>+SUM('[3]A 5.32'!$I$8:$J$8)</f>
        <v>30249</v>
      </c>
      <c r="J12" s="119">
        <f>(+'[4]SSTT_Tasa y CU'!$C$26)/(+'Datos Redes y Conexiones'!$B$2)</f>
        <v>24710.259828915001</v>
      </c>
      <c r="K12" s="120">
        <f>(+'[4]SSTT_Tasa y CU'!$D$26)/(+'Datos Redes y Conexiones'!$B$2)</f>
        <v>14915.737781877353</v>
      </c>
      <c r="M12" s="24" t="s">
        <v>61</v>
      </c>
      <c r="N12" s="25" t="s">
        <v>62</v>
      </c>
      <c r="O12" s="37">
        <f>+O10*O11</f>
        <v>4235.1238362645245</v>
      </c>
      <c r="P12" s="7">
        <f>+O12/$G$12</f>
        <v>5.0014596130512761</v>
      </c>
      <c r="Q12" s="24" t="s">
        <v>61</v>
      </c>
      <c r="R12" s="25" t="s">
        <v>62</v>
      </c>
      <c r="S12" s="37">
        <f>+S10*S11</f>
        <v>1613.4519066710661</v>
      </c>
      <c r="T12" s="7">
        <f>+S12/$H$12</f>
        <v>0.46657476240200435</v>
      </c>
      <c r="U12" s="24" t="s">
        <v>61</v>
      </c>
      <c r="V12" s="25" t="s">
        <v>62</v>
      </c>
      <c r="W12" s="37">
        <f>+W10*W11</f>
        <v>772.2718300597312</v>
      </c>
      <c r="X12" s="7">
        <f>+W12/$G$12</f>
        <v>0.91201261584543059</v>
      </c>
      <c r="Y12" s="24" t="s">
        <v>61</v>
      </c>
      <c r="Z12" s="25" t="s">
        <v>62</v>
      </c>
      <c r="AA12" s="37">
        <f>+AA10*AA11</f>
        <v>966.81464472259893</v>
      </c>
      <c r="AB12" s="7">
        <f>+AA12/$G$12</f>
        <v>1.1417574989145074</v>
      </c>
      <c r="AC12" s="24" t="s">
        <v>61</v>
      </c>
      <c r="AD12" s="25" t="s">
        <v>62</v>
      </c>
      <c r="AE12" s="37">
        <f>+AE10*AE11</f>
        <v>887.93099445952225</v>
      </c>
      <c r="AF12" s="7">
        <f>+AE12/$G$12</f>
        <v>1.0486000361875549</v>
      </c>
    </row>
    <row r="13" spans="1:32">
      <c r="T13" s="139">
        <f>H12/S12</f>
        <v>2.1432792353616255</v>
      </c>
    </row>
    <row r="15" spans="1:32" ht="15" customHeight="1">
      <c r="B15" s="1" t="s">
        <v>120</v>
      </c>
    </row>
    <row r="16" spans="1:32" ht="24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>
      <c r="B17" s="3" t="s">
        <v>114</v>
      </c>
      <c r="C17" s="20" cm="1">
        <f t="array" ref="C17:G17">TRANSPOSE('[12]Análisis EM'!$H$17:$H$21)</f>
        <v>0.55882080520023203</v>
      </c>
      <c r="D17" s="20">
        <v>0.73350939584303265</v>
      </c>
      <c r="E17" s="20">
        <v>0.63785521508261611</v>
      </c>
      <c r="F17" s="20">
        <v>3.1358053356751947</v>
      </c>
      <c r="G17" s="20">
        <v>0.5363027475963601</v>
      </c>
      <c r="H17" s="20">
        <f>+AVERAGE(C17:G17)</f>
        <v>1.1204586998794872</v>
      </c>
    </row>
    <row r="18" spans="2:8" ht="15" customHeight="1">
      <c r="B18" s="3" t="s">
        <v>116</v>
      </c>
      <c r="C18" s="4" cm="1">
        <f t="array" ref="C18:G18">TRANSPOSE('[12]Análisis EM'!$C$17:$C$21)</f>
        <v>515</v>
      </c>
      <c r="D18" s="4">
        <v>676</v>
      </c>
      <c r="E18" s="4">
        <v>590</v>
      </c>
      <c r="F18" s="4">
        <v>2900.6921530964323</v>
      </c>
      <c r="G18" s="4">
        <v>498</v>
      </c>
      <c r="H18" s="4">
        <f>+AVERAGE(C18:G18)</f>
        <v>1035.9384306192865</v>
      </c>
    </row>
    <row r="21" spans="2:8">
      <c r="B21" s="10" t="s">
        <v>121</v>
      </c>
    </row>
    <row r="23" spans="2:8" ht="15" customHeight="1">
      <c r="B23" s="1" t="s">
        <v>40</v>
      </c>
    </row>
    <row r="24" spans="2:8" ht="24">
      <c r="B24" s="12" t="s">
        <v>44</v>
      </c>
      <c r="C24" s="11">
        <v>2019</v>
      </c>
      <c r="D24" s="11">
        <v>2020</v>
      </c>
      <c r="E24" s="11">
        <v>2021</v>
      </c>
      <c r="F24" s="11">
        <v>2022</v>
      </c>
      <c r="G24" s="11">
        <v>2023</v>
      </c>
      <c r="H24" s="13" t="s">
        <v>45</v>
      </c>
    </row>
    <row r="25" spans="2:8">
      <c r="B25" s="3" t="s">
        <v>114</v>
      </c>
      <c r="C25" s="20" cm="1">
        <f t="array" ref="C25:G25">TRANSPOSE('[12]Análisis ER'!$AN$17:$AN$21)</f>
        <v>0.31142052639313905</v>
      </c>
      <c r="D25" s="20">
        <v>0.40581732846937013</v>
      </c>
      <c r="E25" s="20">
        <v>0.60434078852742779</v>
      </c>
      <c r="F25" s="20">
        <v>0.36107209136187712</v>
      </c>
      <c r="G25" s="20">
        <v>0.30153568137947956</v>
      </c>
      <c r="H25" s="20">
        <f>+AVERAGE(C25:G25)</f>
        <v>0.39683728322625877</v>
      </c>
    </row>
    <row r="26" spans="2:8">
      <c r="B26" s="3" t="s">
        <v>116</v>
      </c>
      <c r="C26" s="4" cm="1">
        <f t="array" ref="C26:G26">TRANSPOSE('[12]Análisis ER'!$AI$17:$AI$21)</f>
        <v>287</v>
      </c>
      <c r="D26" s="4">
        <v>374</v>
      </c>
      <c r="E26" s="4">
        <v>559</v>
      </c>
      <c r="F26" s="4">
        <v>334</v>
      </c>
      <c r="G26" s="4">
        <v>280</v>
      </c>
      <c r="H26" s="4">
        <f>+AVERAGE(C26:G26)</f>
        <v>366.8</v>
      </c>
    </row>
    <row r="29" spans="2:8" ht="15" customHeight="1"/>
    <row r="30" spans="2:8" ht="15" customHeight="1">
      <c r="B30" s="1" t="s">
        <v>120</v>
      </c>
    </row>
    <row r="31" spans="2:8" ht="24">
      <c r="B31" s="12" t="s">
        <v>44</v>
      </c>
      <c r="C31" s="11">
        <v>2019</v>
      </c>
      <c r="D31" s="11">
        <v>2020</v>
      </c>
      <c r="E31" s="11">
        <v>2021</v>
      </c>
      <c r="F31" s="11">
        <v>2022</v>
      </c>
      <c r="G31" s="11">
        <v>2023</v>
      </c>
      <c r="H31" s="13" t="s">
        <v>45</v>
      </c>
    </row>
    <row r="32" spans="2:8">
      <c r="B32" s="3" t="s">
        <v>114</v>
      </c>
      <c r="C32" s="20" cm="1">
        <f t="array" ref="C32:G32">TRANSPOSE('[12]Análisis EM'!$Q$17:$Q$21)</f>
        <v>0.31142052639313905</v>
      </c>
      <c r="D32" s="20">
        <v>0.40581732846937013</v>
      </c>
      <c r="E32" s="20">
        <v>0.60434078852742779</v>
      </c>
      <c r="F32" s="20">
        <v>0.36107209136187712</v>
      </c>
      <c r="G32" s="20">
        <v>0.30153568137947956</v>
      </c>
      <c r="H32" s="20">
        <f>+AVERAGE(C32:G32)</f>
        <v>0.39683728322625877</v>
      </c>
    </row>
    <row r="33" spans="2:8">
      <c r="B33" s="3" t="s">
        <v>116</v>
      </c>
      <c r="C33" s="4" cm="1">
        <f t="array" ref="C33:G33">TRANSPOSE('[12]Análisis EM'!$L$17:$L$21)</f>
        <v>287</v>
      </c>
      <c r="D33" s="4">
        <v>374</v>
      </c>
      <c r="E33" s="4">
        <v>559</v>
      </c>
      <c r="F33" s="4">
        <v>334</v>
      </c>
      <c r="G33" s="4">
        <v>280</v>
      </c>
      <c r="H33" s="4">
        <f>+AVERAGE(C33:G33)</f>
        <v>366.8</v>
      </c>
    </row>
  </sheetData>
  <mergeCells count="11">
    <mergeCell ref="AC7:AD7"/>
    <mergeCell ref="AE7:AE8"/>
    <mergeCell ref="U7:V7"/>
    <mergeCell ref="W7:W8"/>
    <mergeCell ref="Y7:Z7"/>
    <mergeCell ref="AA7:AA8"/>
    <mergeCell ref="I7:K7"/>
    <mergeCell ref="Q7:R7"/>
    <mergeCell ref="S7:S8"/>
    <mergeCell ref="M7:N7"/>
    <mergeCell ref="O7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30-5B71-471C-9081-863E235402E5}">
  <sheetPr>
    <tabColor theme="5" tint="0.39997558519241921"/>
  </sheetPr>
  <dimension ref="A1:AB25"/>
  <sheetViews>
    <sheetView showGridLines="0" zoomScaleNormal="100" workbookViewId="0">
      <selection activeCell="G11" sqref="G11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8">
      <c r="A1" s="8" t="s">
        <v>122</v>
      </c>
      <c r="C1" s="9">
        <f>+C11*'Datos Redes y Conexiones'!$B$1</f>
        <v>51840.754948701862</v>
      </c>
      <c r="D1" s="9">
        <f>+D11*'Datos Redes y Conexiones'!$B$1</f>
        <v>52770.005089424536</v>
      </c>
      <c r="E1" s="9">
        <f>+E11*'Datos Redes y Conexiones'!$B$1</f>
        <v>59077.926643514787</v>
      </c>
      <c r="F1" s="9">
        <f>+F11*'Datos Redes y Conexiones'!$B$1</f>
        <v>45540.2320199436</v>
      </c>
      <c r="G1" s="9">
        <f>+G11*'Datos Redes y Conexiones'!$B$1</f>
        <v>53910.363747954179</v>
      </c>
      <c r="H1" s="9">
        <f>+H11*'Datos Redes y Conexiones'!$B$1</f>
        <v>52627.856489907797</v>
      </c>
    </row>
    <row r="3" spans="1:28">
      <c r="B3" s="10" t="s">
        <v>123</v>
      </c>
      <c r="M3" s="10" t="s">
        <v>34</v>
      </c>
      <c r="Q3" s="10" t="s">
        <v>35</v>
      </c>
      <c r="U3" s="10" t="s">
        <v>72</v>
      </c>
      <c r="Y3" s="10" t="s">
        <v>109</v>
      </c>
    </row>
    <row r="5" spans="1:28">
      <c r="M5" s="1" t="s">
        <v>36</v>
      </c>
      <c r="Q5" s="1" t="s">
        <v>36</v>
      </c>
      <c r="U5" s="1" t="s">
        <v>111</v>
      </c>
      <c r="Y5" s="1" t="s">
        <v>124</v>
      </c>
    </row>
    <row r="6" spans="1:28" ht="12.6" thickBot="1">
      <c r="M6" s="1" t="s">
        <v>75</v>
      </c>
      <c r="Q6" s="1" t="s">
        <v>38</v>
      </c>
      <c r="U6" s="1" t="s">
        <v>38</v>
      </c>
      <c r="Y6" s="1" t="s">
        <v>38</v>
      </c>
    </row>
    <row r="7" spans="1:28" ht="12.6" thickBot="1">
      <c r="B7" s="1" t="s">
        <v>40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64" t="s">
        <v>43</v>
      </c>
      <c r="U7" s="157" t="s">
        <v>42</v>
      </c>
      <c r="V7" s="158"/>
      <c r="W7" s="159" t="s">
        <v>43</v>
      </c>
      <c r="Y7" s="157" t="s">
        <v>42</v>
      </c>
      <c r="Z7" s="158"/>
      <c r="AA7" s="159" t="s">
        <v>43</v>
      </c>
    </row>
    <row r="8" spans="1:28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>
        <v>2023</v>
      </c>
      <c r="Q8" s="15" t="s">
        <v>49</v>
      </c>
      <c r="R8" s="15" t="s">
        <v>50</v>
      </c>
      <c r="S8" s="165"/>
      <c r="T8" s="16">
        <v>2023</v>
      </c>
      <c r="U8" s="15" t="s">
        <v>49</v>
      </c>
      <c r="V8" s="15" t="s">
        <v>50</v>
      </c>
      <c r="W8" s="160"/>
      <c r="X8" s="16">
        <v>2023</v>
      </c>
      <c r="Y8" s="15" t="s">
        <v>49</v>
      </c>
      <c r="Z8" s="15" t="s">
        <v>50</v>
      </c>
      <c r="AA8" s="160"/>
      <c r="AB8" s="16">
        <v>2023</v>
      </c>
    </row>
    <row r="9" spans="1:28">
      <c r="B9" s="3" t="s">
        <v>125</v>
      </c>
      <c r="C9" s="23" cm="1">
        <f t="array" ref="C9:G9">TRANSPOSE('[13]Análisis ER'!$L$17:$L$21)</f>
        <v>3.2641970835975004E-2</v>
      </c>
      <c r="D9" s="23">
        <v>2.6210919102996052E-2</v>
      </c>
      <c r="E9" s="23">
        <v>3.0159218939627221E-2</v>
      </c>
      <c r="F9" s="23">
        <v>4.6334703932472333E-2</v>
      </c>
      <c r="G9" s="23">
        <v>4.4224888261585507E-2</v>
      </c>
      <c r="H9" s="23">
        <f>+AVERAGE(C9:G9)</f>
        <v>3.5914340214531229E-2</v>
      </c>
      <c r="I9" s="121">
        <f>+SUMPRODUCT('[3]A 5.35'!$D$5:$E$5,'[3]A 5.35'!$D$7:$E$7)/SUM('[3]A 5.35'!$D$7:$E$7)</f>
        <v>2.7862846068490568E-2</v>
      </c>
      <c r="J9" s="122">
        <f>+'[4]SSTT_Tasa y CU'!$C$32</f>
        <v>2.0602170096461769E-2</v>
      </c>
      <c r="K9" s="123">
        <f>+'[4]SSTT_Tasa y CU'!$D$32</f>
        <v>2.5717309989208674E-3</v>
      </c>
      <c r="M9" s="38" t="s">
        <v>52</v>
      </c>
      <c r="N9" s="39" t="s">
        <v>93</v>
      </c>
      <c r="O9" s="27">
        <f>+H17</f>
        <v>3.310348234459478E-2</v>
      </c>
      <c r="Q9" s="38" t="s">
        <v>52</v>
      </c>
      <c r="R9" s="39" t="s">
        <v>93</v>
      </c>
      <c r="S9" s="27">
        <f>+H17</f>
        <v>3.310348234459478E-2</v>
      </c>
      <c r="U9" s="38" t="s">
        <v>52</v>
      </c>
      <c r="V9" s="39" t="s">
        <v>93</v>
      </c>
      <c r="W9" s="27">
        <f>+G17</f>
        <v>4.2107739355445775E-2</v>
      </c>
      <c r="Y9" s="38" t="s">
        <v>52</v>
      </c>
      <c r="Z9" s="39" t="s">
        <v>93</v>
      </c>
      <c r="AA9" s="27">
        <f>+H17*0.93</f>
        <v>3.0786238580473146E-2</v>
      </c>
    </row>
    <row r="10" spans="1:28">
      <c r="B10" s="95" t="s">
        <v>116</v>
      </c>
      <c r="C10" s="4" cm="1">
        <f t="array" ref="C10:G10">TRANSPOSE('[13]Análisis ER'!$D$17:$D$21)</f>
        <v>1802</v>
      </c>
      <c r="D10" s="4">
        <v>1447</v>
      </c>
      <c r="E10" s="4">
        <v>1665</v>
      </c>
      <c r="F10" s="4">
        <v>2558</v>
      </c>
      <c r="G10" s="4">
        <v>2444</v>
      </c>
      <c r="H10" s="4">
        <f>+AVERAGE(C10:G10)</f>
        <v>1983.2</v>
      </c>
      <c r="I10" s="112">
        <f>+SUM('[3]A 5.35'!$D$7:$E$7)</f>
        <v>31949.671851056228</v>
      </c>
      <c r="J10" s="113">
        <f>+'[4]SSTT_Tasa y CU'!$C$33</f>
        <v>26344.922000000006</v>
      </c>
      <c r="K10" s="114">
        <f>+'[4]SSTT_Tasa y CU'!$D$33</f>
        <v>3288.9751875734</v>
      </c>
      <c r="M10" s="19" t="s">
        <v>55</v>
      </c>
      <c r="N10" s="3" t="s">
        <v>117</v>
      </c>
      <c r="O10" s="18">
        <f>+O9*'Datos Redes y Conexiones'!$M$8</f>
        <v>1932.2931797686495</v>
      </c>
      <c r="Q10" s="19" t="s">
        <v>55</v>
      </c>
      <c r="R10" s="3" t="s">
        <v>117</v>
      </c>
      <c r="S10" s="18">
        <f>+S9*'Datos Redes y Conexiones'!$M$8</f>
        <v>1932.2931797686495</v>
      </c>
      <c r="U10" s="19" t="s">
        <v>55</v>
      </c>
      <c r="V10" s="3" t="s">
        <v>117</v>
      </c>
      <c r="W10" s="18">
        <f>+W9*'Datos Redes y Conexiones'!$M$8</f>
        <v>2457.8833345999692</v>
      </c>
      <c r="Y10" s="19" t="s">
        <v>55</v>
      </c>
      <c r="Z10" s="3" t="s">
        <v>117</v>
      </c>
      <c r="AA10" s="18">
        <f>+AA9*'Datos Redes y Conexiones'!$M$8</f>
        <v>1797.0326571848441</v>
      </c>
    </row>
    <row r="11" spans="1:28" ht="11.65" customHeight="1">
      <c r="B11" s="3" t="s">
        <v>118</v>
      </c>
      <c r="C11" s="20">
        <f>C12/C10</f>
        <v>1.4091235875998349</v>
      </c>
      <c r="D11" s="20">
        <f t="shared" ref="D11:G11" si="0">D12/D10</f>
        <v>1.4343822531684307</v>
      </c>
      <c r="E11" s="20">
        <f t="shared" si="0"/>
        <v>1.6058427394092962</v>
      </c>
      <c r="F11" s="20">
        <f t="shared" si="0"/>
        <v>1.2378642091067527</v>
      </c>
      <c r="G11" s="20">
        <f t="shared" si="0"/>
        <v>1.4653792223608721</v>
      </c>
      <c r="H11" s="20">
        <f>+AVERAGE(C11:G11)</f>
        <v>1.4305184023290374</v>
      </c>
      <c r="I11" s="115">
        <f>+I12/I10</f>
        <v>1.4788969950510589</v>
      </c>
      <c r="J11" s="116">
        <f>(+'[4]SSTT_Tasa y CU'!$C$34)/(+'Datos Redes y Conexiones'!$B$2)</f>
        <v>1.4771693618982817</v>
      </c>
      <c r="K11" s="117">
        <f>(+'[4]SSTT_Tasa y CU'!$D$34)/(+'Datos Redes y Conexiones'!$B$2)</f>
        <v>1.4675631895721739</v>
      </c>
      <c r="M11" s="19" t="s">
        <v>58</v>
      </c>
      <c r="N11" s="3" t="s">
        <v>119</v>
      </c>
      <c r="O11" s="22">
        <f>+H24</f>
        <v>1.4111045954630661</v>
      </c>
      <c r="Q11" s="19" t="s">
        <v>58</v>
      </c>
      <c r="R11" s="3" t="s">
        <v>119</v>
      </c>
      <c r="S11" s="22">
        <f>+G24</f>
        <v>1.4619228053861781</v>
      </c>
      <c r="U11" s="19" t="s">
        <v>58</v>
      </c>
      <c r="V11" s="3" t="s">
        <v>119</v>
      </c>
      <c r="W11" s="22">
        <f>+G24</f>
        <v>1.4619228053861781</v>
      </c>
      <c r="Y11" s="19" t="s">
        <v>58</v>
      </c>
      <c r="Z11" s="3" t="s">
        <v>119</v>
      </c>
      <c r="AA11" s="22">
        <f>+G24</f>
        <v>1.4619228053861781</v>
      </c>
    </row>
    <row r="12" spans="1:28" ht="12.4" customHeight="1" thickBot="1">
      <c r="B12" s="3" t="s">
        <v>60</v>
      </c>
      <c r="C12" s="4" cm="1">
        <f t="array" ref="C12:G12">TRANSPOSE('[13]Análisis ER'!$J$17:$J$21)</f>
        <v>2539.2407048549026</v>
      </c>
      <c r="D12" s="4">
        <v>2075.5511203347191</v>
      </c>
      <c r="E12" s="4">
        <v>2673.7281611164781</v>
      </c>
      <c r="F12" s="4">
        <v>3166.4566468950734</v>
      </c>
      <c r="G12" s="4">
        <v>3581.3868194499714</v>
      </c>
      <c r="H12" s="4">
        <f>+AVERAGE(C12:G12)</f>
        <v>2807.2726905302288</v>
      </c>
      <c r="I12" s="118">
        <f>+SUM('[3]A 5.35'!$D$8:$E$8)</f>
        <v>47250.273693394454</v>
      </c>
      <c r="J12" s="119">
        <f>(+'[4]SSTT_Tasa y CU'!$C$35)/(+'Datos Redes y Conexiones'!$B$2)</f>
        <v>38915.911620000013</v>
      </c>
      <c r="K12" s="120">
        <f>(+'[4]SSTT_Tasa y CU'!$D$35)/(+'Datos Redes y Conexiones'!$B$2)</f>
        <v>4826.7789166989587</v>
      </c>
      <c r="M12" s="24" t="s">
        <v>61</v>
      </c>
      <c r="N12" s="25" t="s">
        <v>62</v>
      </c>
      <c r="O12" s="37">
        <f>+O10*O11</f>
        <v>2726.6677857534819</v>
      </c>
      <c r="P12" s="7">
        <f>+O12/$G$12</f>
        <v>0.76134411701784366</v>
      </c>
      <c r="Q12" s="24" t="s">
        <v>61</v>
      </c>
      <c r="R12" s="25" t="s">
        <v>62</v>
      </c>
      <c r="S12" s="37">
        <f>+S10*S11</f>
        <v>2824.8634661959627</v>
      </c>
      <c r="T12" s="7">
        <f>+S12/$G$12</f>
        <v>0.78876245672613621</v>
      </c>
      <c r="U12" s="24" t="s">
        <v>61</v>
      </c>
      <c r="V12" s="25" t="s">
        <v>62</v>
      </c>
      <c r="W12" s="37">
        <f>+W10*W11</f>
        <v>3593.2356998303212</v>
      </c>
      <c r="X12" s="7">
        <f>+W12/$G$12</f>
        <v>1.003308461492068</v>
      </c>
      <c r="Y12" s="24" t="s">
        <v>61</v>
      </c>
      <c r="Z12" s="25" t="s">
        <v>62</v>
      </c>
      <c r="AA12" s="37">
        <f>+AA10*AA11</f>
        <v>2627.1230235622452</v>
      </c>
      <c r="AB12" s="7">
        <f>+AA12/$G$12</f>
        <v>0.73354908475530667</v>
      </c>
    </row>
    <row r="15" spans="1:28" ht="15" customHeight="1">
      <c r="B15" s="1" t="s">
        <v>126</v>
      </c>
    </row>
    <row r="16" spans="1:28" ht="24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>
      <c r="B17" s="3" t="s">
        <v>125</v>
      </c>
      <c r="C17" s="23">
        <f>'[14]Tipo Obs'!N20</f>
        <v>2.7425052078616067E-2</v>
      </c>
      <c r="D17" s="23">
        <f>'[14]Tipo Obs'!O20</f>
        <v>2.2932289968481685E-2</v>
      </c>
      <c r="E17" s="23">
        <f>'[14]Tipo Obs'!P20</f>
        <v>2.8329740793739924E-2</v>
      </c>
      <c r="F17" s="23">
        <f>'[14]Tipo Obs'!Q20</f>
        <v>4.4722589526690455E-2</v>
      </c>
      <c r="G17" s="23">
        <f>'[14]Tipo Obs'!R20</f>
        <v>4.2107739355445775E-2</v>
      </c>
      <c r="H17" s="23">
        <f>+AVERAGE(C17:G17)</f>
        <v>3.310348234459478E-2</v>
      </c>
    </row>
    <row r="18" spans="2:8" ht="15" customHeight="1">
      <c r="B18" s="3" t="s">
        <v>116</v>
      </c>
      <c r="C18" s="4">
        <f>'[14]Tipo Obs'!N19</f>
        <v>1514</v>
      </c>
      <c r="D18" s="4">
        <f>'[14]Tipo Obs'!O19</f>
        <v>1266</v>
      </c>
      <c r="E18" s="4">
        <f>'[14]Tipo Obs'!P19</f>
        <v>1564</v>
      </c>
      <c r="F18" s="4">
        <f>'[14]Tipo Obs'!Q19</f>
        <v>2469</v>
      </c>
      <c r="G18" s="4">
        <f>'[14]Tipo Obs'!R19</f>
        <v>2327</v>
      </c>
      <c r="H18" s="4">
        <f>+AVERAGE(C18:G18)</f>
        <v>1828</v>
      </c>
    </row>
    <row r="21" spans="2:8">
      <c r="B21" s="1" t="s">
        <v>127</v>
      </c>
    </row>
    <row r="22" spans="2:8" ht="24">
      <c r="B22" s="12" t="s">
        <v>44</v>
      </c>
      <c r="C22" s="11">
        <v>2019</v>
      </c>
      <c r="D22" s="11">
        <v>2020</v>
      </c>
      <c r="E22" s="11">
        <v>2021</v>
      </c>
      <c r="F22" s="11">
        <v>2022</v>
      </c>
      <c r="G22" s="11">
        <v>2023</v>
      </c>
      <c r="H22" s="13" t="s">
        <v>45</v>
      </c>
    </row>
    <row r="23" spans="2:8">
      <c r="B23" s="3" t="s">
        <v>116</v>
      </c>
      <c r="C23" s="4">
        <f>[14]Resumen!K15</f>
        <v>1521</v>
      </c>
      <c r="D23" s="4">
        <f>[14]Resumen!L15</f>
        <v>1301</v>
      </c>
      <c r="E23" s="4">
        <f>[14]Resumen!M15</f>
        <v>1576</v>
      </c>
      <c r="F23" s="4">
        <f>[14]Resumen!N15</f>
        <v>2477</v>
      </c>
      <c r="G23" s="4">
        <f>[14]Resumen!O15</f>
        <v>2329</v>
      </c>
      <c r="H23" s="4">
        <f>+AVERAGE(C23:G23)</f>
        <v>1840.8</v>
      </c>
    </row>
    <row r="24" spans="2:8">
      <c r="B24" s="3" t="s">
        <v>118</v>
      </c>
      <c r="C24" s="20">
        <f>[14]Resumen!K16</f>
        <v>1.3553757739368872</v>
      </c>
      <c r="D24" s="20">
        <f>[14]Resumen!L16</f>
        <v>1.3917424659237039</v>
      </c>
      <c r="E24" s="20">
        <f>[14]Resumen!M16</f>
        <v>1.6113469815024137</v>
      </c>
      <c r="F24" s="20">
        <f>[14]Resumen!N16</f>
        <v>1.2351349505661471</v>
      </c>
      <c r="G24" s="20">
        <f>[14]Resumen!O16</f>
        <v>1.4619228053861781</v>
      </c>
      <c r="H24" s="20">
        <f>+AVERAGE(C24:G24)</f>
        <v>1.4111045954630661</v>
      </c>
    </row>
    <row r="25" spans="2:8">
      <c r="B25" s="3" t="s">
        <v>60</v>
      </c>
      <c r="C25" s="4">
        <f>[14]Resumen!K14</f>
        <v>2061.5265521580054</v>
      </c>
      <c r="D25" s="4">
        <f>[14]Resumen!L14</f>
        <v>1810.6569481667389</v>
      </c>
      <c r="E25" s="4">
        <f>[14]Resumen!M14</f>
        <v>2539.482842847804</v>
      </c>
      <c r="F25" s="4">
        <f>[14]Resumen!N14</f>
        <v>3059.4292725523464</v>
      </c>
      <c r="G25" s="4">
        <f>[14]Resumen!O14</f>
        <v>3404.8182137444087</v>
      </c>
      <c r="H25" s="4">
        <f>+AVERAGE(C25:G25)</f>
        <v>2575.182765893861</v>
      </c>
    </row>
  </sheetData>
  <mergeCells count="9">
    <mergeCell ref="I7:K7"/>
    <mergeCell ref="M7:N7"/>
    <mergeCell ref="O7:O8"/>
    <mergeCell ref="Y7:Z7"/>
    <mergeCell ref="AA7:AA8"/>
    <mergeCell ref="U7:V7"/>
    <mergeCell ref="W7:W8"/>
    <mergeCell ref="S7:S8"/>
    <mergeCell ref="Q7:R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5237-6E39-45BD-A19B-988A4E5A7C8B}">
  <sheetPr>
    <tabColor theme="5" tint="0.39997558519241921"/>
  </sheetPr>
  <dimension ref="A1:AF22"/>
  <sheetViews>
    <sheetView showGridLines="0" workbookViewId="0">
      <selection activeCell="W11" sqref="W11"/>
    </sheetView>
  </sheetViews>
  <sheetFormatPr defaultColWidth="10.85546875" defaultRowHeight="12"/>
  <cols>
    <col min="1" max="1" width="10.85546875" style="1"/>
    <col min="2" max="2" width="21.28515625" style="1" customWidth="1"/>
    <col min="3" max="7" width="9.28515625" style="1" customWidth="1"/>
    <col min="8" max="8" width="12.570312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32">
      <c r="A1" s="8" t="s">
        <v>128</v>
      </c>
      <c r="C1" s="9">
        <f>+C11*'Datos Redes y Conexiones'!$B$1</f>
        <v>0</v>
      </c>
      <c r="D1" s="9">
        <f>+D11*'Datos Redes y Conexiones'!$B$1</f>
        <v>0</v>
      </c>
      <c r="E1" s="9">
        <f>+E11*'Datos Redes y Conexiones'!$B$1</f>
        <v>1983593.7110985056</v>
      </c>
      <c r="F1" s="9">
        <f>+F11*'Datos Redes y Conexiones'!$B$1</f>
        <v>0</v>
      </c>
      <c r="G1" s="9">
        <f>+G11*'Datos Redes y Conexiones'!$B$1</f>
        <v>2081000</v>
      </c>
      <c r="H1" s="9">
        <f>+H11*'Datos Redes y Conexiones'!$B$1</f>
        <v>2032296.8555492528</v>
      </c>
    </row>
    <row r="3" spans="1:32">
      <c r="B3" s="10" t="s">
        <v>129</v>
      </c>
      <c r="M3" s="10" t="s">
        <v>34</v>
      </c>
      <c r="Q3" s="10" t="s">
        <v>35</v>
      </c>
      <c r="U3" s="10" t="s">
        <v>72</v>
      </c>
      <c r="Y3" s="10" t="s">
        <v>109</v>
      </c>
      <c r="AC3" s="128" t="s">
        <v>110</v>
      </c>
    </row>
    <row r="5" spans="1:32">
      <c r="M5" s="1" t="s">
        <v>130</v>
      </c>
      <c r="Q5" s="1" t="s">
        <v>130</v>
      </c>
      <c r="U5" s="1" t="s">
        <v>131</v>
      </c>
      <c r="Y5" s="1" t="s">
        <v>132</v>
      </c>
      <c r="AC5" s="1" t="s">
        <v>132</v>
      </c>
    </row>
    <row r="6" spans="1:32" ht="12.6" thickBot="1">
      <c r="M6" s="1" t="s">
        <v>133</v>
      </c>
      <c r="Q6" s="1" t="s">
        <v>89</v>
      </c>
      <c r="U6" s="1" t="s">
        <v>89</v>
      </c>
      <c r="Y6" s="1" t="s">
        <v>89</v>
      </c>
      <c r="AC6" s="1" t="s">
        <v>89</v>
      </c>
    </row>
    <row r="7" spans="1:32" ht="15" customHeight="1" thickBot="1">
      <c r="B7" s="1" t="s">
        <v>40</v>
      </c>
      <c r="H7" s="1" t="s">
        <v>134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59" t="s">
        <v>43</v>
      </c>
      <c r="U7" s="157" t="s">
        <v>42</v>
      </c>
      <c r="V7" s="158"/>
      <c r="W7" s="159" t="s">
        <v>43</v>
      </c>
      <c r="Y7" s="157" t="s">
        <v>42</v>
      </c>
      <c r="Z7" s="158"/>
      <c r="AA7" s="159" t="s">
        <v>43</v>
      </c>
      <c r="AC7" s="157" t="s">
        <v>42</v>
      </c>
      <c r="AD7" s="158"/>
      <c r="AE7" s="159" t="s">
        <v>43</v>
      </c>
    </row>
    <row r="8" spans="1:32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>
        <v>2023</v>
      </c>
      <c r="Q8" s="15" t="s">
        <v>49</v>
      </c>
      <c r="R8" s="15" t="s">
        <v>50</v>
      </c>
      <c r="S8" s="160"/>
      <c r="T8" s="16">
        <v>2023</v>
      </c>
      <c r="U8" s="15" t="s">
        <v>49</v>
      </c>
      <c r="V8" s="15" t="s">
        <v>50</v>
      </c>
      <c r="W8" s="160"/>
      <c r="X8" s="16">
        <v>2023</v>
      </c>
      <c r="Y8" s="15" t="s">
        <v>49</v>
      </c>
      <c r="Z8" s="15" t="s">
        <v>50</v>
      </c>
      <c r="AA8" s="160"/>
      <c r="AB8" s="16">
        <v>2023</v>
      </c>
      <c r="AC8" s="15" t="s">
        <v>49</v>
      </c>
      <c r="AD8" s="15" t="s">
        <v>50</v>
      </c>
      <c r="AE8" s="160"/>
      <c r="AF8" s="16">
        <v>2023</v>
      </c>
    </row>
    <row r="9" spans="1:32">
      <c r="B9" s="3" t="s">
        <v>135</v>
      </c>
      <c r="C9" s="23" cm="1">
        <f t="array" ref="C9:G9">TRANSPOSE([15]Análisis!$O$22:$O$26)</f>
        <v>0</v>
      </c>
      <c r="D9" s="23">
        <v>0</v>
      </c>
      <c r="E9" s="23">
        <v>1.1896612751646973E-3</v>
      </c>
      <c r="F9" s="23">
        <v>0</v>
      </c>
      <c r="G9" s="23">
        <v>4.2085521721994645E-2</v>
      </c>
      <c r="H9" s="23">
        <f>+AVERAGE(E9,G9)</f>
        <v>2.1637591498579672E-2</v>
      </c>
      <c r="I9" s="121">
        <f>+'[3]A 5.10'!$D$5</f>
        <v>4.2941410989008645E-2</v>
      </c>
      <c r="J9" s="122">
        <f>+'[3]5.7'!$D$5</f>
        <v>4.2900000000000001E-2</v>
      </c>
      <c r="K9" s="123">
        <v>0.2</v>
      </c>
      <c r="M9" s="38" t="s">
        <v>52</v>
      </c>
      <c r="N9" s="39" t="s">
        <v>93</v>
      </c>
      <c r="O9" s="27">
        <f>+H9</f>
        <v>2.1637591498579672E-2</v>
      </c>
      <c r="Q9" s="38" t="s">
        <v>52</v>
      </c>
      <c r="R9" s="39" t="s">
        <v>93</v>
      </c>
      <c r="S9" s="27">
        <f>+H9</f>
        <v>2.1637591498579672E-2</v>
      </c>
      <c r="U9" s="38" t="s">
        <v>52</v>
      </c>
      <c r="V9" s="39" t="s">
        <v>93</v>
      </c>
      <c r="W9" s="27">
        <f>+G9</f>
        <v>4.2085521721994645E-2</v>
      </c>
      <c r="Y9" s="38" t="s">
        <v>52</v>
      </c>
      <c r="Z9" s="39" t="s">
        <v>93</v>
      </c>
      <c r="AA9" s="27">
        <v>7.0000000000000007E-2</v>
      </c>
      <c r="AC9" s="38" t="s">
        <v>52</v>
      </c>
      <c r="AD9" s="39" t="s">
        <v>93</v>
      </c>
      <c r="AE9" s="27">
        <f>+AE10/'Datos Redes y Conexiones'!F7</f>
        <v>7.3888150109137407E-2</v>
      </c>
    </row>
    <row r="10" spans="1:32">
      <c r="B10" s="95" t="s">
        <v>136</v>
      </c>
      <c r="C10" s="4" cm="1">
        <f t="array" ref="C10:G10">TRANSPOSE([15]Análisis!$D$22:$D$26)/1000</f>
        <v>0</v>
      </c>
      <c r="D10" s="4">
        <v>0</v>
      </c>
      <c r="E10" s="4">
        <v>1.0579485338120884</v>
      </c>
      <c r="F10" s="4">
        <v>0</v>
      </c>
      <c r="G10" s="4">
        <v>37.584955790485346</v>
      </c>
      <c r="H10" s="126">
        <f t="shared" ref="H10:H12" si="0">+AVERAGE(E10,G10)</f>
        <v>19.321452162148717</v>
      </c>
      <c r="I10" s="112">
        <f>+'[3]A 5.10'!$D$7</f>
        <v>406.68961353053299</v>
      </c>
      <c r="J10" s="113">
        <f>+'[3]5.7'!$D$7</f>
        <v>404.54638738800003</v>
      </c>
      <c r="K10" s="114">
        <f>+'[10]dim lavado colectores'!$F$11/1000</f>
        <v>1577.2760714288759</v>
      </c>
      <c r="M10" s="19" t="s">
        <v>55</v>
      </c>
      <c r="N10" s="3" t="s">
        <v>95</v>
      </c>
      <c r="O10" s="18">
        <f>+O9*'Datos Redes y Conexiones'!$M$7</f>
        <v>19.133881722706999</v>
      </c>
      <c r="Q10" s="19" t="s">
        <v>55</v>
      </c>
      <c r="R10" s="3" t="s">
        <v>95</v>
      </c>
      <c r="S10" s="18">
        <f>+S9*'Datos Redes y Conexiones'!$M$7</f>
        <v>19.133881722706999</v>
      </c>
      <c r="U10" s="19" t="s">
        <v>55</v>
      </c>
      <c r="V10" s="3" t="s">
        <v>95</v>
      </c>
      <c r="W10" s="18">
        <f>+W9*'Datos Redes y Conexiones'!$M$7</f>
        <v>37.215759199443262</v>
      </c>
      <c r="Y10" s="19" t="s">
        <v>55</v>
      </c>
      <c r="Z10" s="3" t="s">
        <v>95</v>
      </c>
      <c r="AA10" s="18">
        <f>+AA9*'Datos Redes y Conexiones'!$M$7</f>
        <v>61.900222151684893</v>
      </c>
      <c r="AC10" s="19" t="s">
        <v>55</v>
      </c>
      <c r="AD10" s="3" t="s">
        <v>95</v>
      </c>
      <c r="AE10" s="18">
        <f>141*5</f>
        <v>705</v>
      </c>
    </row>
    <row r="11" spans="1:32">
      <c r="B11" s="3" t="s">
        <v>96</v>
      </c>
      <c r="C11" s="125">
        <f>IF(C10=0,0,C12/C10)</f>
        <v>0</v>
      </c>
      <c r="D11" s="125">
        <f t="shared" ref="D11:G11" si="1">IF(D10=0,0,D12/D10)</f>
        <v>0</v>
      </c>
      <c r="E11" s="125">
        <f t="shared" si="1"/>
        <v>53.917592235866721</v>
      </c>
      <c r="F11" s="125">
        <f t="shared" si="1"/>
        <v>0</v>
      </c>
      <c r="G11" s="125">
        <f t="shared" si="1"/>
        <v>56.565267783946226</v>
      </c>
      <c r="H11" s="127">
        <f t="shared" si="0"/>
        <v>55.241430009906473</v>
      </c>
      <c r="I11" s="115">
        <f>+I12/I10</f>
        <v>14.140907238521599</v>
      </c>
      <c r="J11" s="116">
        <f>+J12/J10</f>
        <v>14.099999999999998</v>
      </c>
      <c r="K11" s="117" t="s">
        <v>92</v>
      </c>
      <c r="M11" s="19" t="s">
        <v>58</v>
      </c>
      <c r="N11" s="3" t="s">
        <v>97</v>
      </c>
      <c r="O11" s="22">
        <f>+H11</f>
        <v>55.241430009906473</v>
      </c>
      <c r="Q11" s="19" t="s">
        <v>58</v>
      </c>
      <c r="R11" s="3" t="s">
        <v>97</v>
      </c>
      <c r="S11" s="22">
        <f>+G11</f>
        <v>56.565267783946226</v>
      </c>
      <c r="U11" s="19" t="s">
        <v>58</v>
      </c>
      <c r="V11" s="3" t="s">
        <v>97</v>
      </c>
      <c r="W11" s="22">
        <f>+G11</f>
        <v>56.565267783946226</v>
      </c>
      <c r="Y11" s="19" t="s">
        <v>58</v>
      </c>
      <c r="Z11" s="3" t="s">
        <v>97</v>
      </c>
      <c r="AA11" s="22">
        <f>+G11</f>
        <v>56.565267783946226</v>
      </c>
      <c r="AC11" s="19" t="s">
        <v>58</v>
      </c>
      <c r="AD11" s="3" t="s">
        <v>97</v>
      </c>
      <c r="AE11" s="22">
        <f>+AA11</f>
        <v>56.565267783946226</v>
      </c>
    </row>
    <row r="12" spans="1:32" ht="12.4" customHeight="1" thickBot="1">
      <c r="B12" s="3" t="s">
        <v>60</v>
      </c>
      <c r="C12" s="4" cm="1">
        <f t="array" ref="C12:G12">TRANSPOSE([15]Análisis!$J$22:$J$26)</f>
        <v>0</v>
      </c>
      <c r="D12" s="4">
        <v>0</v>
      </c>
      <c r="E12" s="4">
        <v>57.042037652613239</v>
      </c>
      <c r="F12" s="4">
        <v>0</v>
      </c>
      <c r="G12" s="4">
        <v>2126.0030889365839</v>
      </c>
      <c r="H12" s="124">
        <f t="shared" si="0"/>
        <v>1091.5225632945985</v>
      </c>
      <c r="I12" s="118">
        <f>+'[3]A 5.10'!$D$8</f>
        <v>5750.9600998054657</v>
      </c>
      <c r="J12" s="119">
        <f>+'[3]5.7'!$D$8</f>
        <v>5704.1040621707998</v>
      </c>
      <c r="K12" s="120" t="s">
        <v>92</v>
      </c>
      <c r="M12" s="24" t="s">
        <v>61</v>
      </c>
      <c r="N12" s="25" t="s">
        <v>62</v>
      </c>
      <c r="O12" s="37">
        <f>+O10*O11</f>
        <v>1056.9829880027473</v>
      </c>
      <c r="P12" s="7">
        <f>+O12/$G$12</f>
        <v>0.49716907444920266</v>
      </c>
      <c r="Q12" s="24" t="s">
        <v>61</v>
      </c>
      <c r="R12" s="25" t="s">
        <v>62</v>
      </c>
      <c r="S12" s="37">
        <f>+S10*S11</f>
        <v>1082.3131433912756</v>
      </c>
      <c r="T12" s="7">
        <f>+S12/$G$12</f>
        <v>0.50908352345463581</v>
      </c>
      <c r="U12" s="24" t="s">
        <v>61</v>
      </c>
      <c r="V12" s="25" t="s">
        <v>62</v>
      </c>
      <c r="W12" s="37">
        <f>+W10*W11</f>
        <v>2105.1193848993685</v>
      </c>
      <c r="X12" s="7">
        <f>+W12/$G$12</f>
        <v>0.99017701143244274</v>
      </c>
      <c r="Y12" s="24" t="s">
        <v>61</v>
      </c>
      <c r="Z12" s="25" t="s">
        <v>62</v>
      </c>
      <c r="AA12" s="37">
        <f>+AA10*AA11</f>
        <v>3501.402641895816</v>
      </c>
      <c r="AB12" s="7">
        <f>+AA12/$G$12</f>
        <v>1.6469414650037975</v>
      </c>
      <c r="AC12" s="24" t="s">
        <v>61</v>
      </c>
      <c r="AD12" s="25" t="s">
        <v>62</v>
      </c>
      <c r="AE12" s="37">
        <f>+AE10*AE11</f>
        <v>39878.513787682088</v>
      </c>
      <c r="AF12" s="7">
        <f>+AE12/$G$12</f>
        <v>18.757505102040618</v>
      </c>
    </row>
    <row r="15" spans="1:32">
      <c r="B15" s="10" t="s">
        <v>137</v>
      </c>
    </row>
    <row r="19" spans="2:8">
      <c r="B19" s="1" t="s">
        <v>40</v>
      </c>
    </row>
    <row r="20" spans="2:8" ht="24">
      <c r="B20" s="12" t="s">
        <v>44</v>
      </c>
      <c r="C20" s="11">
        <v>2019</v>
      </c>
      <c r="D20" s="11">
        <v>2020</v>
      </c>
      <c r="E20" s="11">
        <v>2021</v>
      </c>
      <c r="F20" s="11">
        <v>2022</v>
      </c>
      <c r="G20" s="11">
        <v>2023</v>
      </c>
      <c r="H20" s="13" t="s">
        <v>45</v>
      </c>
    </row>
    <row r="21" spans="2:8">
      <c r="B21" s="3" t="s">
        <v>135</v>
      </c>
      <c r="C21" s="23" cm="1">
        <f t="array" ref="C21:G21">TRANSPOSE([15]Análisis!$AN$22:$AN$26)</f>
        <v>3.4317672835710075E-3</v>
      </c>
      <c r="D21" s="23">
        <v>1.2658435576746068E-2</v>
      </c>
      <c r="E21" s="23">
        <v>2.8658849956972755E-2</v>
      </c>
      <c r="F21" s="23">
        <v>3.4477623642269348E-2</v>
      </c>
      <c r="G21" s="23">
        <v>1.4737900109938706E-2</v>
      </c>
      <c r="H21" s="23">
        <f>+AVERAGE(C21:G21)</f>
        <v>1.8792915313899577E-2</v>
      </c>
    </row>
    <row r="22" spans="2:8">
      <c r="B22" s="3" t="s">
        <v>136</v>
      </c>
      <c r="C22" s="4" cm="1">
        <f t="array" ref="C22:G22">TRANSPOSE([15]Análisis!$AI$22:$AI$26)/1000</f>
        <v>3.0405500000000001</v>
      </c>
      <c r="D22" s="4">
        <v>11.21556</v>
      </c>
      <c r="E22" s="4">
        <v>25.485900000000001</v>
      </c>
      <c r="F22" s="4">
        <v>30.667999999999999</v>
      </c>
      <c r="G22" s="4">
        <v>13.161850000000001</v>
      </c>
      <c r="H22" s="4">
        <f>+AVERAGE(C22:G22)</f>
        <v>16.714372000000001</v>
      </c>
    </row>
  </sheetData>
  <mergeCells count="11">
    <mergeCell ref="Q7:R7"/>
    <mergeCell ref="I7:K7"/>
    <mergeCell ref="M7:N7"/>
    <mergeCell ref="O7:O8"/>
    <mergeCell ref="S7:S8"/>
    <mergeCell ref="AE7:AE8"/>
    <mergeCell ref="U7:V7"/>
    <mergeCell ref="W7:W8"/>
    <mergeCell ref="Y7:Z7"/>
    <mergeCell ref="AA7:AA8"/>
    <mergeCell ref="AC7:A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18D2-9B84-43B0-BB28-5D6EE4555BB3}">
  <sheetPr>
    <tabColor theme="5" tint="0.39997558519241921"/>
  </sheetPr>
  <dimension ref="A1:X12"/>
  <sheetViews>
    <sheetView showGridLines="0" topLeftCell="B1" workbookViewId="0">
      <selection activeCell="S10" sqref="S10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4">
      <c r="A1" s="8" t="s">
        <v>138</v>
      </c>
      <c r="C1" s="9"/>
      <c r="D1" s="9"/>
      <c r="E1" s="9"/>
      <c r="F1" s="9"/>
      <c r="G1" s="9"/>
      <c r="H1" s="9"/>
    </row>
    <row r="3" spans="1:24">
      <c r="B3" s="10" t="s">
        <v>139</v>
      </c>
      <c r="M3" s="10" t="s">
        <v>34</v>
      </c>
      <c r="Q3" s="10" t="s">
        <v>35</v>
      </c>
      <c r="U3" s="10" t="s">
        <v>72</v>
      </c>
    </row>
    <row r="5" spans="1:24">
      <c r="M5" s="1" t="s">
        <v>87</v>
      </c>
      <c r="Q5" s="1" t="s">
        <v>87</v>
      </c>
      <c r="U5" s="1" t="s">
        <v>140</v>
      </c>
    </row>
    <row r="6" spans="1:24" ht="12.6" thickBot="1">
      <c r="M6" s="1" t="s">
        <v>37</v>
      </c>
      <c r="Q6" s="1" t="s">
        <v>89</v>
      </c>
      <c r="U6" s="1" t="s">
        <v>89</v>
      </c>
    </row>
    <row r="7" spans="1:24" ht="12.6" thickBot="1">
      <c r="B7" s="1" t="s">
        <v>40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64" t="s">
        <v>43</v>
      </c>
      <c r="U7" s="157" t="s">
        <v>42</v>
      </c>
      <c r="V7" s="158"/>
      <c r="W7" s="159" t="s">
        <v>43</v>
      </c>
    </row>
    <row r="8" spans="1:24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/>
      <c r="Q8" s="15" t="s">
        <v>49</v>
      </c>
      <c r="R8" s="15" t="s">
        <v>50</v>
      </c>
      <c r="S8" s="165"/>
      <c r="T8" s="16"/>
      <c r="U8" s="15" t="s">
        <v>49</v>
      </c>
      <c r="V8" s="15" t="s">
        <v>50</v>
      </c>
      <c r="W8" s="160"/>
      <c r="X8" s="16"/>
    </row>
    <row r="9" spans="1:24">
      <c r="B9" s="3" t="s">
        <v>141</v>
      </c>
      <c r="C9" s="134" cm="1">
        <f t="array" ref="C9:G9">TRANSPOSE('[16]Análisis SCR'!$K$21:$K$25)</f>
        <v>1.8446512016318341E-2</v>
      </c>
      <c r="D9" s="134">
        <v>5.4253653538685843E-3</v>
      </c>
      <c r="E9" s="134">
        <v>1.9459989612689983E-2</v>
      </c>
      <c r="F9" s="134">
        <v>7.7835899934296862E-2</v>
      </c>
      <c r="G9" s="134">
        <v>7.3230094049302183E-2</v>
      </c>
      <c r="H9" s="134">
        <f>+AVERAGE(C9:G9)</f>
        <v>3.8879572193295187E-2</v>
      </c>
      <c r="I9" s="121"/>
      <c r="J9" s="122"/>
      <c r="K9" s="123"/>
      <c r="M9" s="38" t="s">
        <v>52</v>
      </c>
      <c r="N9" s="39" t="s">
        <v>142</v>
      </c>
      <c r="O9" s="135">
        <f>H9</f>
        <v>3.8879572193295187E-2</v>
      </c>
      <c r="Q9" s="38" t="s">
        <v>52</v>
      </c>
      <c r="R9" s="39" t="s">
        <v>142</v>
      </c>
      <c r="S9" s="135">
        <f>H9</f>
        <v>3.8879572193295187E-2</v>
      </c>
      <c r="U9" s="38" t="s">
        <v>52</v>
      </c>
      <c r="V9" s="39" t="s">
        <v>93</v>
      </c>
      <c r="W9" s="135">
        <f>AVERAGE(F9:G9)</f>
        <v>7.5532996991799523E-2</v>
      </c>
    </row>
    <row r="10" spans="1:24">
      <c r="B10" s="95" t="s">
        <v>143</v>
      </c>
      <c r="C10" s="4" cm="1">
        <f t="array" ref="C10:G10">TRANSPOSE('[16]Análisis SCR'!$D$21:$D$25)</f>
        <v>17</v>
      </c>
      <c r="D10" s="4">
        <v>5</v>
      </c>
      <c r="E10" s="4">
        <v>18</v>
      </c>
      <c r="F10" s="4">
        <v>72</v>
      </c>
      <c r="G10" s="4">
        <v>68</v>
      </c>
      <c r="H10" s="4">
        <f>+AVERAGE(C10:G10)</f>
        <v>36</v>
      </c>
      <c r="I10" s="112"/>
      <c r="J10" s="113"/>
      <c r="K10" s="114"/>
      <c r="M10" s="19" t="s">
        <v>55</v>
      </c>
      <c r="N10" s="3" t="s">
        <v>144</v>
      </c>
      <c r="O10" s="18">
        <f>+O9*'[17]Datos Redes y Conexiones'!$M$7</f>
        <v>34.380773656106321</v>
      </c>
      <c r="Q10" s="19" t="s">
        <v>55</v>
      </c>
      <c r="R10" s="3" t="s">
        <v>144</v>
      </c>
      <c r="S10" s="18">
        <f>+S9*'[17]Datos Redes y Conexiones'!$M$7</f>
        <v>34.380773656106321</v>
      </c>
      <c r="U10" s="19" t="s">
        <v>55</v>
      </c>
      <c r="V10" s="3" t="s">
        <v>117</v>
      </c>
      <c r="W10" s="18">
        <f>+W9*'[17]Datos Redes y Conexiones'!$M$7</f>
        <v>66.792989908213386</v>
      </c>
    </row>
    <row r="11" spans="1:24" ht="11.65" customHeight="1">
      <c r="B11" s="3" t="s">
        <v>145</v>
      </c>
      <c r="C11" s="20" cm="1">
        <f t="array" ref="C11:G11">TRANSPOSE('[16]Análisis SCR'!$E$21:$E$25)</f>
        <v>4.9152430310384849</v>
      </c>
      <c r="D11" s="20">
        <v>4.8688473780655395</v>
      </c>
      <c r="E11" s="20">
        <v>3.5171522046411936</v>
      </c>
      <c r="F11" s="20">
        <v>2.4141565623567831</v>
      </c>
      <c r="G11" s="20">
        <v>1.9167542399407296</v>
      </c>
      <c r="H11" s="20">
        <f>+AVERAGE(C11:G11)</f>
        <v>3.5264306832085466</v>
      </c>
      <c r="I11" s="115"/>
      <c r="J11" s="116"/>
      <c r="K11" s="117"/>
      <c r="M11" s="19" t="s">
        <v>58</v>
      </c>
      <c r="N11" s="3" t="s">
        <v>146</v>
      </c>
      <c r="O11" s="22">
        <f>+H11</f>
        <v>3.5264306832085466</v>
      </c>
      <c r="Q11" s="19" t="s">
        <v>58</v>
      </c>
      <c r="R11" s="3" t="s">
        <v>146</v>
      </c>
      <c r="S11" s="22">
        <f>+G11</f>
        <v>1.9167542399407296</v>
      </c>
      <c r="U11" s="19" t="s">
        <v>58</v>
      </c>
      <c r="V11" s="3" t="s">
        <v>119</v>
      </c>
      <c r="W11" s="22">
        <f>G11</f>
        <v>1.9167542399407296</v>
      </c>
    </row>
    <row r="12" spans="1:24" ht="12.4" customHeight="1" thickBot="1">
      <c r="B12" s="3" t="s">
        <v>60</v>
      </c>
      <c r="C12" s="4" cm="1">
        <f t="array" ref="C12:G12">TRANSPOSE('[16]Análisis SCR'!$C$21:$C$25)</f>
        <v>83.559131527654245</v>
      </c>
      <c r="D12" s="4">
        <v>24.344236890327696</v>
      </c>
      <c r="E12" s="4">
        <v>63.308739683541482</v>
      </c>
      <c r="F12" s="4">
        <v>173.81927248968839</v>
      </c>
      <c r="G12" s="4">
        <v>130.33928831596961</v>
      </c>
      <c r="H12" s="4">
        <f>+AVERAGE(C12:G12)</f>
        <v>95.074133781436288</v>
      </c>
      <c r="I12" s="118"/>
      <c r="J12" s="119"/>
      <c r="K12" s="120"/>
      <c r="M12" s="24" t="s">
        <v>61</v>
      </c>
      <c r="N12" s="25" t="s">
        <v>62</v>
      </c>
      <c r="O12" s="37">
        <f>+O10*O11</f>
        <v>121.24141513334142</v>
      </c>
      <c r="P12" s="7">
        <f>+O12/$G$12</f>
        <v>0.93019853568194222</v>
      </c>
      <c r="Q12" s="24" t="s">
        <v>61</v>
      </c>
      <c r="R12" s="25" t="s">
        <v>62</v>
      </c>
      <c r="S12" s="37">
        <f>+S10*S11</f>
        <v>65.899493677784335</v>
      </c>
      <c r="T12" s="7">
        <f>+S12/$G$12</f>
        <v>0.50559961258979891</v>
      </c>
      <c r="U12" s="24" t="s">
        <v>61</v>
      </c>
      <c r="V12" s="25" t="s">
        <v>62</v>
      </c>
      <c r="W12" s="37">
        <f>+W10*W11</f>
        <v>128.02574660488636</v>
      </c>
      <c r="X12" s="7">
        <f>+W12/$G$12</f>
        <v>0.98224985159137324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1323-72A0-4653-86E2-12BAB0E1CDE0}">
  <sheetPr>
    <tabColor theme="5" tint="0.39997558519241921"/>
  </sheetPr>
  <dimension ref="A1:AE19"/>
  <sheetViews>
    <sheetView showGridLines="0" tabSelected="1" topLeftCell="N1" workbookViewId="0">
      <selection activeCell="AD15" sqref="AD15"/>
    </sheetView>
  </sheetViews>
  <sheetFormatPr defaultColWidth="10.85546875" defaultRowHeight="12"/>
  <cols>
    <col min="1" max="1" width="10.85546875" style="1"/>
    <col min="2" max="2" width="23.7109375" style="1" customWidth="1"/>
    <col min="3" max="8" width="12.570312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22" width="10.85546875" style="1"/>
    <col min="23" max="24" width="10.85546875" style="1" customWidth="1"/>
    <col min="25" max="16384" width="10.85546875" style="1"/>
  </cols>
  <sheetData>
    <row r="1" spans="1:31">
      <c r="A1" s="8" t="s">
        <v>147</v>
      </c>
      <c r="C1" s="9"/>
      <c r="D1" s="9"/>
      <c r="E1" s="9"/>
      <c r="F1" s="9"/>
      <c r="G1" s="9"/>
      <c r="H1" s="9"/>
    </row>
    <row r="3" spans="1:31">
      <c r="B3" s="10" t="s">
        <v>148</v>
      </c>
      <c r="M3" s="10" t="s">
        <v>34</v>
      </c>
      <c r="Q3" s="10" t="s">
        <v>35</v>
      </c>
      <c r="U3" s="10" t="s">
        <v>72</v>
      </c>
      <c r="Y3" s="10" t="s">
        <v>109</v>
      </c>
      <c r="AC3" s="10" t="s">
        <v>110</v>
      </c>
    </row>
    <row r="5" spans="1:31">
      <c r="M5" s="1" t="s">
        <v>149</v>
      </c>
      <c r="Q5" s="1" t="s">
        <v>150</v>
      </c>
      <c r="U5" s="1" t="s">
        <v>151</v>
      </c>
      <c r="Y5" s="1" t="s">
        <v>151</v>
      </c>
      <c r="AC5" s="1" t="s">
        <v>151</v>
      </c>
    </row>
    <row r="6" spans="1:31" ht="12.6" thickBot="1">
      <c r="B6" s="1" t="s">
        <v>40</v>
      </c>
      <c r="M6" s="1" t="s">
        <v>152</v>
      </c>
      <c r="Q6" s="1" t="s">
        <v>153</v>
      </c>
      <c r="U6" s="1" t="s">
        <v>152</v>
      </c>
      <c r="Y6" s="1" t="s">
        <v>154</v>
      </c>
      <c r="AC6" s="1" t="s">
        <v>154</v>
      </c>
    </row>
    <row r="7" spans="1:31" ht="15" customHeight="1" thickBot="1">
      <c r="C7" s="11">
        <v>2019</v>
      </c>
      <c r="D7" s="11">
        <v>2020</v>
      </c>
      <c r="E7" s="11">
        <v>2021</v>
      </c>
      <c r="F7" s="131">
        <v>2022</v>
      </c>
      <c r="G7" s="166">
        <v>2023</v>
      </c>
      <c r="H7" s="167"/>
      <c r="I7" s="161" t="s">
        <v>41</v>
      </c>
      <c r="J7" s="162"/>
      <c r="K7" s="163"/>
      <c r="M7" s="157" t="s">
        <v>42</v>
      </c>
      <c r="N7" s="158"/>
      <c r="O7" s="164" t="s">
        <v>43</v>
      </c>
      <c r="Q7" s="157" t="s">
        <v>42</v>
      </c>
      <c r="R7" s="158"/>
      <c r="S7" s="164" t="s">
        <v>43</v>
      </c>
      <c r="U7" s="157" t="s">
        <v>42</v>
      </c>
      <c r="V7" s="158"/>
      <c r="W7" s="164" t="s">
        <v>43</v>
      </c>
      <c r="Y7" s="157" t="s">
        <v>42</v>
      </c>
      <c r="Z7" s="158"/>
      <c r="AA7" s="164" t="s">
        <v>43</v>
      </c>
      <c r="AC7" s="157" t="s">
        <v>42</v>
      </c>
      <c r="AD7" s="158"/>
      <c r="AE7" s="164" t="s">
        <v>43</v>
      </c>
    </row>
    <row r="8" spans="1:31" ht="24.6" thickBot="1">
      <c r="B8" s="96" t="s">
        <v>44</v>
      </c>
      <c r="C8" s="13" t="s">
        <v>155</v>
      </c>
      <c r="D8" s="13" t="s">
        <v>92</v>
      </c>
      <c r="E8" s="13" t="s">
        <v>92</v>
      </c>
      <c r="F8" s="13" t="s">
        <v>155</v>
      </c>
      <c r="G8" s="13" t="s">
        <v>155</v>
      </c>
      <c r="H8" s="28" t="s">
        <v>156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5"/>
      <c r="P8" s="16"/>
      <c r="Q8" s="15" t="s">
        <v>49</v>
      </c>
      <c r="R8" s="15" t="s">
        <v>50</v>
      </c>
      <c r="S8" s="165"/>
      <c r="T8" s="16"/>
      <c r="U8" s="15" t="s">
        <v>49</v>
      </c>
      <c r="V8" s="15" t="s">
        <v>50</v>
      </c>
      <c r="W8" s="165"/>
      <c r="X8" s="16"/>
      <c r="Y8" s="15" t="s">
        <v>49</v>
      </c>
      <c r="Z8" s="15" t="s">
        <v>50</v>
      </c>
      <c r="AA8" s="165"/>
      <c r="AB8" s="16"/>
      <c r="AC8" s="15" t="s">
        <v>49</v>
      </c>
      <c r="AD8" s="15" t="s">
        <v>50</v>
      </c>
      <c r="AE8" s="165"/>
    </row>
    <row r="9" spans="1:31">
      <c r="B9" s="3" t="s">
        <v>91</v>
      </c>
      <c r="C9" s="133">
        <f>'[18]Análisis SCR (Tipo Insp)'!$C$75</f>
        <v>1.2246066255468941E-4</v>
      </c>
      <c r="D9" s="23" t="s">
        <v>92</v>
      </c>
      <c r="E9" s="23" t="s">
        <v>92</v>
      </c>
      <c r="F9" s="23">
        <f>'[18]Análisis SCR (Tipo Insp)'!$F$75</f>
        <v>9.8734210739325045E-3</v>
      </c>
      <c r="G9" s="23">
        <f>'[18]Análisis SCR (Tipo Insp)'!$G$75</f>
        <v>2.7399608253242213E-3</v>
      </c>
      <c r="H9" s="29">
        <f>'[18]Análisis SCR (Tipo Insp)'!$G$76</f>
        <v>3.7820672178082802E-3</v>
      </c>
      <c r="I9" s="121">
        <f>+'[3]A 5.12'!$D$5</f>
        <v>0.1</v>
      </c>
      <c r="J9" s="122">
        <f>+'[3]5.8'!$D$5</f>
        <v>0.1</v>
      </c>
      <c r="K9" s="123">
        <f>+'[4]SSTT_Tasa y CU'!$D$41</f>
        <v>0.2</v>
      </c>
      <c r="M9" s="38" t="s">
        <v>52</v>
      </c>
      <c r="N9" s="39" t="s">
        <v>93</v>
      </c>
      <c r="O9" s="27">
        <f>+AVERAGE(C16,F16:G16)</f>
        <v>5.5059699265398989E-3</v>
      </c>
      <c r="Q9" s="38" t="s">
        <v>52</v>
      </c>
      <c r="R9" s="39" t="s">
        <v>93</v>
      </c>
      <c r="S9" s="27">
        <f>AVERAGE(F16:G16)</f>
        <v>8.1977245585325032E-3</v>
      </c>
      <c r="U9" s="38" t="s">
        <v>52</v>
      </c>
      <c r="V9" s="39" t="s">
        <v>93</v>
      </c>
      <c r="W9" s="27">
        <v>0.01</v>
      </c>
      <c r="Y9" s="38" t="s">
        <v>52</v>
      </c>
      <c r="Z9" s="39" t="s">
        <v>93</v>
      </c>
      <c r="AA9" s="27">
        <v>0.01</v>
      </c>
      <c r="AC9" s="38" t="s">
        <v>52</v>
      </c>
      <c r="AD9" s="39" t="s">
        <v>93</v>
      </c>
      <c r="AE9" s="27">
        <v>0.01</v>
      </c>
    </row>
    <row r="10" spans="1:31">
      <c r="B10" s="95" t="s">
        <v>94</v>
      </c>
      <c r="C10" s="20">
        <f>'[18]Análisis SCR (Tipo Insp)'!$C$57</f>
        <v>0.11285771866182991</v>
      </c>
      <c r="D10" s="132" t="s">
        <v>92</v>
      </c>
      <c r="E10" s="132" t="s">
        <v>92</v>
      </c>
      <c r="F10" s="20">
        <f>'[18]Análisis SCR (Tipo Insp)'!$F$57</f>
        <v>9.1331418782748894</v>
      </c>
      <c r="G10" s="20">
        <f>'[18]Análisis SCR (Tipo Insp)'!$G$57</f>
        <v>2.5442727957799542</v>
      </c>
      <c r="H10" s="31">
        <f>'[18]Análisis SCR (Tipo Insp)'!$G$58</f>
        <v>3.5119519392917367</v>
      </c>
      <c r="I10" s="112">
        <f>+'[3]A 5.12'!$D$7</f>
        <v>947.08022899999798</v>
      </c>
      <c r="J10" s="113">
        <f>+'[3]5.8'!$D$7</f>
        <v>942.99857200000008</v>
      </c>
      <c r="K10" s="114">
        <f>+'[4]SSTT_Tasa y CU'!$D$42/1000</f>
        <v>1577.2760714288759</v>
      </c>
      <c r="M10" s="19" t="s">
        <v>55</v>
      </c>
      <c r="N10" s="3" t="s">
        <v>95</v>
      </c>
      <c r="O10" s="18">
        <f>+O9*'Datos Redes y Conexiones'!$M$7</f>
        <v>4.8688680230473693</v>
      </c>
      <c r="Q10" s="19" t="s">
        <v>55</v>
      </c>
      <c r="R10" s="3" t="s">
        <v>95</v>
      </c>
      <c r="S10" s="18">
        <f>+S9*'Datos Redes y Conexiones'!$M$7</f>
        <v>7.2491567330212119</v>
      </c>
      <c r="U10" s="19" t="s">
        <v>55</v>
      </c>
      <c r="V10" s="3" t="s">
        <v>95</v>
      </c>
      <c r="W10" s="18">
        <f>+W9*'Datos Redes y Conexiones'!$M$7</f>
        <v>8.8428888788121274</v>
      </c>
      <c r="Y10" s="19" t="s">
        <v>55</v>
      </c>
      <c r="Z10" s="3" t="s">
        <v>95</v>
      </c>
      <c r="AA10" s="18">
        <f>+AA9*'Datos Redes y Conexiones'!$M$7</f>
        <v>8.8428888788121274</v>
      </c>
      <c r="AC10" s="19" t="s">
        <v>55</v>
      </c>
      <c r="AD10" s="3" t="s">
        <v>95</v>
      </c>
      <c r="AE10" s="18">
        <f>+AE9*'Datos Redes y Conexiones'!$M$7</f>
        <v>8.8428888788121274</v>
      </c>
    </row>
    <row r="11" spans="1:31">
      <c r="B11" s="3" t="s">
        <v>96</v>
      </c>
      <c r="C11" s="20">
        <f>'[18]Análisis SCR (Tipo Insp)'!$C$66</f>
        <v>87.637063165799717</v>
      </c>
      <c r="D11" s="23" t="s">
        <v>92</v>
      </c>
      <c r="E11" s="23" t="s">
        <v>92</v>
      </c>
      <c r="F11" s="20">
        <f>'[18]Análisis SCR (Tipo Insp)'!$F$66</f>
        <v>70.661656268210109</v>
      </c>
      <c r="G11" s="20">
        <f>'[18]Análisis SCR (Tipo Insp)'!$G$66</f>
        <v>72.140423209319223</v>
      </c>
      <c r="H11" s="31">
        <f>'[18]Análisis SCR (Tipo Insp)'!$G$67</f>
        <v>96.7127452067663</v>
      </c>
      <c r="I11" s="115">
        <f>+I12/I10</f>
        <v>1.608614177963632</v>
      </c>
      <c r="J11" s="116">
        <f>+J12/J10</f>
        <v>1.5782959207337299</v>
      </c>
      <c r="K11" s="117">
        <f>(+'[4]SSTT_Tasa y CU'!$D$43)/(+'Datos Redes y Conexiones'!$B$2)*1000</f>
        <v>11.704959393103371</v>
      </c>
      <c r="M11" s="19" t="s">
        <v>58</v>
      </c>
      <c r="N11" s="3" t="s">
        <v>97</v>
      </c>
      <c r="O11" s="22">
        <f>+AVERAGE(C18,F18:G18)</f>
        <v>81.562806001096234</v>
      </c>
      <c r="Q11" s="19" t="s">
        <v>58</v>
      </c>
      <c r="R11" s="3" t="s">
        <v>97</v>
      </c>
      <c r="S11" s="22">
        <f>AVERAGE(F18:G18)</f>
        <v>78.525677418744493</v>
      </c>
      <c r="U11" s="19" t="s">
        <v>58</v>
      </c>
      <c r="V11" s="3" t="s">
        <v>97</v>
      </c>
      <c r="W11" s="22">
        <f>AVERAGE(C18,F18:G18)</f>
        <v>81.562806001096234</v>
      </c>
      <c r="Y11" s="19" t="s">
        <v>58</v>
      </c>
      <c r="Z11" s="3" t="s">
        <v>97</v>
      </c>
      <c r="AA11" s="22">
        <f>AVERAGE(G11:H11)</f>
        <v>84.426584208042755</v>
      </c>
      <c r="AC11" s="19" t="s">
        <v>58</v>
      </c>
      <c r="AD11" s="3" t="s">
        <v>97</v>
      </c>
      <c r="AE11" s="117">
        <f>AD15*1000/AE15</f>
        <v>467.5529062737989</v>
      </c>
    </row>
    <row r="12" spans="1:31" ht="12.6" thickBot="1">
      <c r="B12" s="3" t="s">
        <v>60</v>
      </c>
      <c r="C12" s="4">
        <f>'[18]Análisis SCR (Tipo Insp)'!$C$48</f>
        <v>9.8905190191148407</v>
      </c>
      <c r="D12" s="23" t="s">
        <v>92</v>
      </c>
      <c r="E12" s="23" t="s">
        <v>92</v>
      </c>
      <c r="F12" s="4">
        <f>'[18]Análisis SCR (Tipo Insp)'!$F$48</f>
        <v>645.36293205145512</v>
      </c>
      <c r="G12" s="4">
        <f>'[18]Análisis SCR (Tipo Insp)'!$G$48</f>
        <v>183.54491624752373</v>
      </c>
      <c r="H12" s="30">
        <f>'[18]Análisis SCR (Tipo Insp)'!$G$49</f>
        <v>339.65051308313053</v>
      </c>
      <c r="I12" s="118">
        <f>+'[3]A 5.12'!$D$8</f>
        <v>1523.4866840384402</v>
      </c>
      <c r="J12" s="119">
        <f>+'[3]5.8'!$D$8</f>
        <v>1488.3307994453326</v>
      </c>
      <c r="K12" s="120">
        <f>(+'[4]SSTT_Tasa y CU'!$D$44)/(+'Datos Redes y Conexiones'!$B$2)</f>
        <v>18461.952367788603</v>
      </c>
      <c r="M12" s="24" t="s">
        <v>61</v>
      </c>
      <c r="N12" s="25" t="s">
        <v>62</v>
      </c>
      <c r="O12" s="37">
        <f>+O10*O11</f>
        <v>397.11853800875355</v>
      </c>
      <c r="P12" s="7">
        <f>+O12/SUM($G$12:$H$12)</f>
        <v>0.75902524323808374</v>
      </c>
      <c r="Q12" s="24" t="s">
        <v>61</v>
      </c>
      <c r="R12" s="25" t="s">
        <v>62</v>
      </c>
      <c r="S12" s="37">
        <f>+S10*S11</f>
        <v>569.24494317514336</v>
      </c>
      <c r="T12" s="7">
        <f>+S12/SUM($G$12:$H$12)</f>
        <v>1.0880158947554304</v>
      </c>
      <c r="U12" s="24" t="s">
        <v>61</v>
      </c>
      <c r="V12" s="25" t="s">
        <v>62</v>
      </c>
      <c r="W12" s="37">
        <f>+W10*W11</f>
        <v>721.25083011180493</v>
      </c>
      <c r="X12" s="7">
        <f>+W12/SUM($G$12:$H$12)</f>
        <v>1.3785495623203956</v>
      </c>
      <c r="Y12" s="24" t="s">
        <v>61</v>
      </c>
      <c r="Z12" s="25" t="s">
        <v>62</v>
      </c>
      <c r="AA12" s="37">
        <f>+AA10*AA11</f>
        <v>746.57490256939684</v>
      </c>
      <c r="AB12" s="7">
        <f>+AA12/SUM($G$12:$H$12)</f>
        <v>1.4269522643279227</v>
      </c>
      <c r="AC12" s="24" t="s">
        <v>61</v>
      </c>
      <c r="AD12" s="25" t="s">
        <v>62</v>
      </c>
      <c r="AE12" s="37">
        <f>+AE10*AE11</f>
        <v>4134.5183951448653</v>
      </c>
    </row>
    <row r="14" spans="1:31">
      <c r="B14" s="1" t="s">
        <v>40</v>
      </c>
      <c r="AC14" s="1" t="s">
        <v>157</v>
      </c>
      <c r="AD14" s="1" t="s">
        <v>58</v>
      </c>
      <c r="AE14" s="1" t="s">
        <v>158</v>
      </c>
    </row>
    <row r="15" spans="1:31">
      <c r="B15" s="12" t="s">
        <v>44</v>
      </c>
      <c r="C15" s="11">
        <v>2019</v>
      </c>
      <c r="D15" s="11">
        <v>2020</v>
      </c>
      <c r="E15" s="11">
        <v>2021</v>
      </c>
      <c r="F15" s="11">
        <v>2022</v>
      </c>
      <c r="G15" s="11">
        <v>2023</v>
      </c>
      <c r="AC15" s="145">
        <v>4464000000</v>
      </c>
      <c r="AD15" s="145">
        <f>AC15/68200/4</f>
        <v>16363.636363636364</v>
      </c>
      <c r="AE15" s="146">
        <v>34998.47</v>
      </c>
    </row>
    <row r="16" spans="1:31">
      <c r="B16" s="3" t="s">
        <v>91</v>
      </c>
      <c r="C16" s="133">
        <f>C9</f>
        <v>1.2246066255468941E-4</v>
      </c>
      <c r="D16" s="23" t="str">
        <f t="shared" ref="D16:F16" si="0">D9</f>
        <v>-</v>
      </c>
      <c r="E16" s="23" t="str">
        <f t="shared" si="0"/>
        <v>-</v>
      </c>
      <c r="F16" s="23">
        <f t="shared" si="0"/>
        <v>9.8734210739325045E-3</v>
      </c>
      <c r="G16" s="23">
        <f>SUM(G9:H9)</f>
        <v>6.5220280431325019E-3</v>
      </c>
      <c r="AC16" s="16">
        <f>AC15/AE15</f>
        <v>127548.43283149235</v>
      </c>
    </row>
    <row r="17" spans="2:8">
      <c r="B17" s="3" t="s">
        <v>94</v>
      </c>
      <c r="C17" s="20">
        <f t="shared" ref="C17:F19" si="1">C10</f>
        <v>0.11285771866182991</v>
      </c>
      <c r="D17" s="132" t="str">
        <f t="shared" si="1"/>
        <v>-</v>
      </c>
      <c r="E17" s="132" t="str">
        <f t="shared" si="1"/>
        <v>-</v>
      </c>
      <c r="F17" s="20">
        <f t="shared" si="1"/>
        <v>9.1331418782748894</v>
      </c>
      <c r="G17" s="4">
        <f>SUM(G10:H10)</f>
        <v>6.0562247350716909</v>
      </c>
    </row>
    <row r="18" spans="2:8">
      <c r="B18" s="3" t="s">
        <v>96</v>
      </c>
      <c r="C18" s="20">
        <f t="shared" si="1"/>
        <v>87.637063165799717</v>
      </c>
      <c r="D18" s="23" t="str">
        <f t="shared" si="1"/>
        <v>-</v>
      </c>
      <c r="E18" s="23" t="str">
        <f t="shared" si="1"/>
        <v>-</v>
      </c>
      <c r="F18" s="20">
        <f t="shared" si="1"/>
        <v>70.661656268210109</v>
      </c>
      <c r="G18" s="20">
        <f>G19/G17</f>
        <v>86.389698569278892</v>
      </c>
      <c r="H18" s="140"/>
    </row>
    <row r="19" spans="2:8">
      <c r="B19" s="3" t="s">
        <v>60</v>
      </c>
      <c r="C19" s="4">
        <f t="shared" si="1"/>
        <v>9.8905190191148407</v>
      </c>
      <c r="D19" s="23" t="str">
        <f t="shared" si="1"/>
        <v>-</v>
      </c>
      <c r="E19" s="23" t="str">
        <f t="shared" si="1"/>
        <v>-</v>
      </c>
      <c r="F19" s="4">
        <f t="shared" si="1"/>
        <v>645.36293205145512</v>
      </c>
      <c r="G19" s="4">
        <f>SUM(G12:H12)</f>
        <v>523.19542933065429</v>
      </c>
    </row>
  </sheetData>
  <mergeCells count="12">
    <mergeCell ref="AC7:AD7"/>
    <mergeCell ref="AE7:AE8"/>
    <mergeCell ref="Y7:Z7"/>
    <mergeCell ref="AA7:AA8"/>
    <mergeCell ref="G7:H7"/>
    <mergeCell ref="S7:S8"/>
    <mergeCell ref="U7:V7"/>
    <mergeCell ref="W7:W8"/>
    <mergeCell ref="I7:K7"/>
    <mergeCell ref="M7:N7"/>
    <mergeCell ref="O7:O8"/>
    <mergeCell ref="Q7:R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31C3-06F4-47B1-B14D-E7383DD53A71}">
  <sheetPr>
    <tabColor theme="5" tint="0.39997558519241921"/>
  </sheetPr>
  <dimension ref="A1:X12"/>
  <sheetViews>
    <sheetView showGridLines="0" workbookViewId="0">
      <selection activeCell="T20" sqref="T20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4">
      <c r="A1" s="8" t="s">
        <v>159</v>
      </c>
      <c r="C1" s="9"/>
      <c r="D1" s="9"/>
      <c r="E1" s="9"/>
      <c r="F1" s="9"/>
      <c r="G1" s="9"/>
      <c r="H1" s="9"/>
    </row>
    <row r="3" spans="1:24">
      <c r="B3" s="10" t="s">
        <v>160</v>
      </c>
      <c r="M3" s="10" t="s">
        <v>34</v>
      </c>
      <c r="Q3" s="10" t="s">
        <v>35</v>
      </c>
      <c r="U3" s="10" t="s">
        <v>72</v>
      </c>
    </row>
    <row r="5" spans="1:24">
      <c r="M5" s="1" t="s">
        <v>87</v>
      </c>
      <c r="Q5" s="1" t="s">
        <v>87</v>
      </c>
      <c r="U5" s="1" t="s">
        <v>140</v>
      </c>
    </row>
    <row r="6" spans="1:24" ht="12.6" thickBot="1">
      <c r="M6" s="1" t="s">
        <v>37</v>
      </c>
      <c r="Q6" s="1" t="s">
        <v>89</v>
      </c>
      <c r="U6" s="1" t="s">
        <v>89</v>
      </c>
    </row>
    <row r="7" spans="1:24" ht="12.6" thickBot="1">
      <c r="B7" s="1" t="s">
        <v>40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64" t="s">
        <v>43</v>
      </c>
      <c r="U7" s="157" t="s">
        <v>42</v>
      </c>
      <c r="V7" s="158"/>
      <c r="W7" s="159" t="s">
        <v>43</v>
      </c>
    </row>
    <row r="8" spans="1:24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/>
      <c r="Q8" s="15" t="s">
        <v>49</v>
      </c>
      <c r="R8" s="15" t="s">
        <v>50</v>
      </c>
      <c r="S8" s="165"/>
      <c r="T8" s="16"/>
      <c r="U8" s="15" t="s">
        <v>49</v>
      </c>
      <c r="V8" s="15" t="s">
        <v>50</v>
      </c>
      <c r="W8" s="160"/>
      <c r="X8" s="16"/>
    </row>
    <row r="9" spans="1:24">
      <c r="B9" s="3" t="s">
        <v>161</v>
      </c>
      <c r="C9" s="134" cm="1">
        <f t="array" ref="C9:G9">TRANSPOSE('[19]Análisis SCR'!$K$21:$K$25)</f>
        <v>0.26329686650008127</v>
      </c>
      <c r="D9" s="134">
        <v>0.25677510566132655</v>
      </c>
      <c r="E9" s="134">
        <v>0.31149448121333945</v>
      </c>
      <c r="F9" s="134">
        <v>0.46710898167659981</v>
      </c>
      <c r="G9" s="134">
        <v>0.46108837133190222</v>
      </c>
      <c r="H9" s="134">
        <f>+AVERAGE(C9:G9)</f>
        <v>0.35195276127664987</v>
      </c>
      <c r="I9" s="121"/>
      <c r="J9" s="122"/>
      <c r="K9" s="123"/>
      <c r="M9" s="38" t="s">
        <v>52</v>
      </c>
      <c r="N9" s="39" t="s">
        <v>162</v>
      </c>
      <c r="O9" s="135">
        <f>H9</f>
        <v>0.35195276127664987</v>
      </c>
      <c r="Q9" s="38" t="s">
        <v>52</v>
      </c>
      <c r="R9" s="39" t="s">
        <v>162</v>
      </c>
      <c r="S9" s="135">
        <f>H9</f>
        <v>0.35195276127664987</v>
      </c>
      <c r="U9" s="38" t="s">
        <v>52</v>
      </c>
      <c r="V9" s="39" t="s">
        <v>162</v>
      </c>
      <c r="W9" s="135">
        <f>AVERAGE(F9:G9)</f>
        <v>0.46409867650425102</v>
      </c>
    </row>
    <row r="10" spans="1:24">
      <c r="B10" s="95" t="s">
        <v>163</v>
      </c>
      <c r="C10" s="4" cm="1">
        <f t="array" ref="C10:G10">TRANSPOSE('[19]Análisis SCR'!$D$21:$D$25)</f>
        <v>202</v>
      </c>
      <c r="D10" s="4">
        <v>197</v>
      </c>
      <c r="E10" s="4">
        <v>240</v>
      </c>
      <c r="F10" s="4">
        <v>360</v>
      </c>
      <c r="G10" s="4">
        <v>357</v>
      </c>
      <c r="H10" s="4">
        <f>+AVERAGE(C10:G10)</f>
        <v>271.2</v>
      </c>
      <c r="I10" s="112"/>
      <c r="J10" s="113"/>
      <c r="K10" s="114"/>
      <c r="M10" s="19" t="s">
        <v>55</v>
      </c>
      <c r="N10" s="3" t="s">
        <v>79</v>
      </c>
      <c r="O10" s="18">
        <f>+O9*'Datos Redes y Conexiones'!$M$7</f>
        <v>311.22791585605063</v>
      </c>
      <c r="Q10" s="19" t="s">
        <v>55</v>
      </c>
      <c r="R10" s="3" t="s">
        <v>79</v>
      </c>
      <c r="S10" s="18">
        <f>+S9*'Datos Redes y Conexiones'!$M$7</f>
        <v>311.22791585605063</v>
      </c>
      <c r="U10" s="19" t="s">
        <v>55</v>
      </c>
      <c r="V10" s="3" t="s">
        <v>79</v>
      </c>
      <c r="W10" s="18">
        <f>+W9*'Datos Redes y Conexiones'!$M$7</f>
        <v>410.3973025130868</v>
      </c>
    </row>
    <row r="11" spans="1:24" ht="11.65" customHeight="1">
      <c r="B11" s="3" t="s">
        <v>57</v>
      </c>
      <c r="C11" s="20" cm="1">
        <f t="array" ref="C11:G11">TRANSPOSE('[19]Análisis SCR'!$E$21:$E$25)</f>
        <v>7.5782803978509543</v>
      </c>
      <c r="D11" s="20">
        <v>6.0084837035188006</v>
      </c>
      <c r="E11" s="20">
        <v>6.8376832020402851</v>
      </c>
      <c r="F11" s="20">
        <v>5.6983161361172163</v>
      </c>
      <c r="G11" s="20">
        <v>6.2643590947154797</v>
      </c>
      <c r="H11" s="20">
        <f>+AVERAGE(C11:G11)</f>
        <v>6.4774245068485472</v>
      </c>
      <c r="I11" s="115"/>
      <c r="J11" s="116"/>
      <c r="K11" s="117"/>
      <c r="M11" s="19" t="s">
        <v>58</v>
      </c>
      <c r="N11" s="3" t="s">
        <v>59</v>
      </c>
      <c r="O11" s="22">
        <f>+H11</f>
        <v>6.4774245068485472</v>
      </c>
      <c r="Q11" s="19" t="s">
        <v>58</v>
      </c>
      <c r="R11" s="3" t="s">
        <v>59</v>
      </c>
      <c r="S11" s="22">
        <f>+G11</f>
        <v>6.2643590947154797</v>
      </c>
      <c r="U11" s="19" t="s">
        <v>58</v>
      </c>
      <c r="V11" s="3" t="s">
        <v>59</v>
      </c>
      <c r="W11" s="22">
        <f>G11</f>
        <v>6.2643590947154797</v>
      </c>
    </row>
    <row r="12" spans="1:24" ht="12.4" customHeight="1" thickBot="1">
      <c r="B12" s="3" t="s">
        <v>60</v>
      </c>
      <c r="C12" s="4" cm="1">
        <f t="array" ref="C12:G12">TRANSPOSE('[19]Análisis SCR'!$C$21:$C$25)</f>
        <v>1530.8126403658928</v>
      </c>
      <c r="D12" s="4">
        <v>1183.6712895932037</v>
      </c>
      <c r="E12" s="4">
        <v>1641.0439684896685</v>
      </c>
      <c r="F12" s="4">
        <v>2051.3938090021979</v>
      </c>
      <c r="G12" s="4">
        <v>2236.3761968134263</v>
      </c>
      <c r="H12" s="4">
        <f>+AVERAGE(C12:G12)</f>
        <v>1728.6595808528778</v>
      </c>
      <c r="I12" s="118"/>
      <c r="J12" s="119"/>
      <c r="K12" s="120"/>
      <c r="M12" s="24" t="s">
        <v>61</v>
      </c>
      <c r="N12" s="25" t="s">
        <v>62</v>
      </c>
      <c r="O12" s="37">
        <f>+O10*O11</f>
        <v>2015.9553293813799</v>
      </c>
      <c r="P12" s="7">
        <f>+O12/$G$12</f>
        <v>0.90143837707353514</v>
      </c>
      <c r="Q12" s="24" t="s">
        <v>61</v>
      </c>
      <c r="R12" s="25" t="s">
        <v>62</v>
      </c>
      <c r="S12" s="37">
        <f>+S10*S11</f>
        <v>1949.6434252221948</v>
      </c>
      <c r="T12" s="7">
        <f>+S12/$G$12</f>
        <v>0.8717868791486012</v>
      </c>
      <c r="U12" s="24" t="s">
        <v>61</v>
      </c>
      <c r="V12" s="25" t="s">
        <v>62</v>
      </c>
      <c r="W12" s="37">
        <f>+W10*W11</f>
        <v>2570.8760744445553</v>
      </c>
      <c r="X12" s="7">
        <f>+W12/$G$12</f>
        <v>1.1495722759470219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4231-D7D9-47FD-8E36-137CAE63AB77}">
  <sheetPr>
    <tabColor theme="5" tint="0.39997558519241921"/>
  </sheetPr>
  <dimension ref="A1:X12"/>
  <sheetViews>
    <sheetView showGridLines="0" workbookViewId="0">
      <selection activeCell="S14" sqref="S14"/>
    </sheetView>
  </sheetViews>
  <sheetFormatPr defaultColWidth="10.85546875" defaultRowHeight="12"/>
  <cols>
    <col min="1" max="1" width="10.85546875" style="1"/>
    <col min="2" max="2" width="25" style="1" customWidth="1"/>
    <col min="3" max="7" width="9.28515625" style="1" customWidth="1"/>
    <col min="8" max="8" width="11.85546875" style="1" customWidth="1"/>
    <col min="9" max="12" width="10.85546875" style="1"/>
    <col min="13" max="13" width="12.5703125" style="1" customWidth="1"/>
    <col min="14" max="14" width="11.7109375" style="1" customWidth="1"/>
    <col min="15" max="16" width="10.85546875" style="1"/>
    <col min="17" max="17" width="12.5703125" style="1" customWidth="1"/>
    <col min="18" max="18" width="11.7109375" style="1" customWidth="1"/>
    <col min="19" max="16384" width="10.85546875" style="1"/>
  </cols>
  <sheetData>
    <row r="1" spans="1:24">
      <c r="A1" s="8" t="s">
        <v>164</v>
      </c>
      <c r="C1" s="9">
        <f>+C11*'[17]Datos Redes y Conexiones'!$B$1</f>
        <v>60703.778940780343</v>
      </c>
      <c r="D1" s="9">
        <f>+D11*'[17]Datos Redes y Conexiones'!$B$1</f>
        <v>50687.709597885805</v>
      </c>
      <c r="E1" s="9">
        <f>+E11*'[17]Datos Redes y Conexiones'!$B$1</f>
        <v>80333.149706729877</v>
      </c>
      <c r="F1" s="9">
        <f>+F11*'[17]Datos Redes y Conexiones'!$B$1</f>
        <v>210234.67001112559</v>
      </c>
      <c r="G1" s="9">
        <f>+G11*'[17]Datos Redes y Conexiones'!$B$1</f>
        <v>187267.70629370629</v>
      </c>
      <c r="H1" s="9">
        <f>+H11*'[17]Datos Redes y Conexiones'!$B$1</f>
        <v>117845.40291004558</v>
      </c>
    </row>
    <row r="3" spans="1:24">
      <c r="B3" s="10" t="s">
        <v>165</v>
      </c>
      <c r="M3" s="10" t="s">
        <v>34</v>
      </c>
      <c r="Q3" s="10" t="s">
        <v>35</v>
      </c>
      <c r="U3" s="10" t="s">
        <v>72</v>
      </c>
    </row>
    <row r="5" spans="1:24">
      <c r="M5" s="1" t="s">
        <v>166</v>
      </c>
      <c r="Q5" s="1" t="s">
        <v>167</v>
      </c>
      <c r="U5" s="1" t="s">
        <v>168</v>
      </c>
    </row>
    <row r="6" spans="1:24" ht="12.6" thickBot="1">
      <c r="M6" s="1" t="s">
        <v>89</v>
      </c>
      <c r="Q6" s="1" t="s">
        <v>89</v>
      </c>
      <c r="U6" s="1" t="s">
        <v>89</v>
      </c>
    </row>
    <row r="7" spans="1:24" ht="12.6" thickBot="1">
      <c r="B7" s="1" t="s">
        <v>40</v>
      </c>
      <c r="I7" s="161" t="s">
        <v>41</v>
      </c>
      <c r="J7" s="162"/>
      <c r="K7" s="163"/>
      <c r="M7" s="157" t="s">
        <v>42</v>
      </c>
      <c r="N7" s="158"/>
      <c r="O7" s="159" t="s">
        <v>43</v>
      </c>
      <c r="Q7" s="157" t="s">
        <v>42</v>
      </c>
      <c r="R7" s="158"/>
      <c r="S7" s="164" t="s">
        <v>43</v>
      </c>
      <c r="U7" s="157" t="s">
        <v>42</v>
      </c>
      <c r="V7" s="158"/>
      <c r="W7" s="164" t="s">
        <v>43</v>
      </c>
    </row>
    <row r="8" spans="1:24" ht="24.6" thickBot="1">
      <c r="B8" s="96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60"/>
      <c r="P8" s="16">
        <v>2023</v>
      </c>
      <c r="Q8" s="15" t="s">
        <v>49</v>
      </c>
      <c r="R8" s="15" t="s">
        <v>50</v>
      </c>
      <c r="S8" s="165"/>
      <c r="T8" s="16">
        <v>2023</v>
      </c>
      <c r="U8" s="15" t="s">
        <v>49</v>
      </c>
      <c r="V8" s="15" t="s">
        <v>50</v>
      </c>
      <c r="W8" s="165"/>
      <c r="X8" s="16">
        <v>2023</v>
      </c>
    </row>
    <row r="9" spans="1:24">
      <c r="B9" s="3" t="s">
        <v>169</v>
      </c>
      <c r="C9" s="133">
        <f>[20]Resumen!K9</f>
        <v>8.2057784620958238E-3</v>
      </c>
      <c r="D9" s="133">
        <f>[20]Resumen!L9</f>
        <v>1.177408252726153E-2</v>
      </c>
      <c r="E9" s="133">
        <f>[20]Resumen!M9</f>
        <v>9.0205952143749893E-3</v>
      </c>
      <c r="F9" s="133">
        <f>[20]Resumen!N9</f>
        <v>5.5608890176970308E-3</v>
      </c>
      <c r="G9" s="133">
        <f>[20]Resumen!O9</f>
        <v>5.1752528816748997E-3</v>
      </c>
      <c r="H9" s="23">
        <f>+AVERAGE(C9:G9)</f>
        <v>7.9473196206208546E-3</v>
      </c>
      <c r="I9" s="32"/>
      <c r="J9" s="26"/>
      <c r="K9" s="27"/>
      <c r="M9" s="38" t="s">
        <v>52</v>
      </c>
      <c r="N9" s="39" t="s">
        <v>93</v>
      </c>
      <c r="O9" s="136">
        <v>1.7253900470254285E-3</v>
      </c>
      <c r="Q9" s="38" t="s">
        <v>52</v>
      </c>
      <c r="R9" s="39" t="s">
        <v>93</v>
      </c>
      <c r="S9" s="136">
        <v>2.6495760666117134E-3</v>
      </c>
      <c r="U9" s="38" t="s">
        <v>52</v>
      </c>
      <c r="V9" s="39" t="s">
        <v>93</v>
      </c>
      <c r="W9" s="136">
        <f>H9</f>
        <v>7.9473196206208546E-3</v>
      </c>
    </row>
    <row r="10" spans="1:24">
      <c r="B10" s="95" t="s">
        <v>170</v>
      </c>
      <c r="C10" s="4">
        <f>[20]Resumen!K7</f>
        <v>453</v>
      </c>
      <c r="D10" s="4">
        <f>[20]Resumen!L7</f>
        <v>650</v>
      </c>
      <c r="E10" s="4">
        <f>[20]Resumen!M7</f>
        <v>498</v>
      </c>
      <c r="F10" s="4">
        <f>[20]Resumen!N7</f>
        <v>307</v>
      </c>
      <c r="G10" s="4">
        <f>[20]Resumen!O7</f>
        <v>286</v>
      </c>
      <c r="H10" s="4">
        <f>+AVERAGE(C10:G10)</f>
        <v>438.8</v>
      </c>
      <c r="I10" s="33"/>
      <c r="J10" s="17"/>
      <c r="K10" s="18"/>
      <c r="M10" s="19" t="s">
        <v>55</v>
      </c>
      <c r="N10" s="3" t="s">
        <v>117</v>
      </c>
      <c r="O10" s="18">
        <f>+O9*'[17]Datos Redes y Conexiones'!$M$8</f>
        <v>100.71325383845371</v>
      </c>
      <c r="Q10" s="19" t="s">
        <v>55</v>
      </c>
      <c r="R10" s="3" t="s">
        <v>117</v>
      </c>
      <c r="S10" s="18">
        <f>+S9*'[17]Datos Redes y Conexiones'!$M$8</f>
        <v>154.65918991534815</v>
      </c>
      <c r="U10" s="19" t="s">
        <v>55</v>
      </c>
      <c r="V10" s="3" t="s">
        <v>117</v>
      </c>
      <c r="W10" s="18">
        <f>+W9*'[17]Datos Redes y Conexiones'!$M$8</f>
        <v>463.89534915122624</v>
      </c>
    </row>
    <row r="11" spans="1:24" ht="11.65" customHeight="1">
      <c r="B11" s="3" t="s">
        <v>57</v>
      </c>
      <c r="C11" s="20">
        <f>[20]Resumen!K8</f>
        <v>1.6500362860560864</v>
      </c>
      <c r="D11" s="20">
        <f>[20]Resumen!L8</f>
        <v>1.3777817716286938</v>
      </c>
      <c r="E11" s="20">
        <f>[20]Resumen!M8</f>
        <v>2.1835973690961157</v>
      </c>
      <c r="F11" s="20">
        <f>[20]Resumen!N8</f>
        <v>5.7145508921907204</v>
      </c>
      <c r="G11" s="20">
        <f>[20]Resumen!O8</f>
        <v>5.0902681181109504</v>
      </c>
      <c r="H11" s="20">
        <f>+AVERAGE(C11:G11)</f>
        <v>3.2032468874165132</v>
      </c>
      <c r="I11" s="34"/>
      <c r="J11" s="21"/>
      <c r="K11" s="22"/>
      <c r="M11" s="19" t="s">
        <v>58</v>
      </c>
      <c r="N11" s="3" t="s">
        <v>119</v>
      </c>
      <c r="O11" s="22">
        <f>G11</f>
        <v>5.0902681181109504</v>
      </c>
      <c r="Q11" s="19" t="s">
        <v>58</v>
      </c>
      <c r="R11" s="3" t="s">
        <v>119</v>
      </c>
      <c r="S11" s="22">
        <f>+G11</f>
        <v>5.0902681181109504</v>
      </c>
      <c r="U11" s="19" t="s">
        <v>58</v>
      </c>
      <c r="V11" s="3" t="s">
        <v>119</v>
      </c>
      <c r="W11" s="22">
        <f>+G11</f>
        <v>5.0902681181109504</v>
      </c>
    </row>
    <row r="12" spans="1:24" ht="12.4" customHeight="1" thickBot="1">
      <c r="B12" s="3" t="s">
        <v>60</v>
      </c>
      <c r="C12" s="4">
        <f>[20]Resumen!K6</f>
        <v>747.46643758340713</v>
      </c>
      <c r="D12" s="4">
        <f>[20]Resumen!L6</f>
        <v>895.55815155865093</v>
      </c>
      <c r="E12" s="4">
        <f>[20]Resumen!M6</f>
        <v>1087.4314898098655</v>
      </c>
      <c r="F12" s="4">
        <f>[20]Resumen!N6</f>
        <v>1754.3671239025512</v>
      </c>
      <c r="G12" s="4">
        <f>[20]Resumen!O6</f>
        <v>1455.8166817797319</v>
      </c>
      <c r="H12" s="4">
        <f>+AVERAGE(C12:G12)</f>
        <v>1188.1279769268415</v>
      </c>
      <c r="I12" s="35"/>
      <c r="J12" s="36"/>
      <c r="K12" s="37"/>
      <c r="M12" s="24" t="s">
        <v>61</v>
      </c>
      <c r="N12" s="25" t="s">
        <v>62</v>
      </c>
      <c r="O12" s="37">
        <f>+O10*O11</f>
        <v>512.65746508509619</v>
      </c>
      <c r="P12" s="7">
        <f>+O12/$G$12</f>
        <v>0.35214424419039753</v>
      </c>
      <c r="Q12" s="24" t="s">
        <v>61</v>
      </c>
      <c r="R12" s="25" t="s">
        <v>62</v>
      </c>
      <c r="S12" s="37">
        <f>+S10*S11</f>
        <v>787.25674359896334</v>
      </c>
      <c r="T12" s="7">
        <f>+S12/$G$12</f>
        <v>0.54076639830541307</v>
      </c>
      <c r="U12" s="24" t="s">
        <v>61</v>
      </c>
      <c r="V12" s="25" t="s">
        <v>62</v>
      </c>
      <c r="W12" s="37">
        <f>+W10*W11</f>
        <v>2361.3517059244346</v>
      </c>
      <c r="X12" s="7">
        <f>+W12/$G$12</f>
        <v>1.6220117103189726</v>
      </c>
    </row>
  </sheetData>
  <mergeCells count="7">
    <mergeCell ref="U7:V7"/>
    <mergeCell ref="W7:W8"/>
    <mergeCell ref="I7:K7"/>
    <mergeCell ref="M7:N7"/>
    <mergeCell ref="O7:O8"/>
    <mergeCell ref="Q7:R7"/>
    <mergeCell ref="S7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098C-10BA-4840-AA79-20B733941D4E}">
  <sheetPr>
    <tabColor theme="3" tint="0.499984740745262"/>
  </sheetPr>
  <dimension ref="A1:AB25"/>
  <sheetViews>
    <sheetView showGridLines="0" zoomScale="90" zoomScaleNormal="90" workbookViewId="0">
      <selection activeCell="G13" sqref="G13"/>
    </sheetView>
  </sheetViews>
  <sheetFormatPr defaultColWidth="11.42578125" defaultRowHeight="14.45"/>
  <cols>
    <col min="2" max="2" width="34.5703125" customWidth="1"/>
    <col min="3" max="7" width="9.28515625" customWidth="1"/>
    <col min="8" max="8" width="11.7109375" customWidth="1"/>
    <col min="13" max="13" width="13.5703125" customWidth="1"/>
    <col min="14" max="14" width="15.85546875" bestFit="1" customWidth="1"/>
    <col min="17" max="17" width="14" customWidth="1"/>
    <col min="18" max="18" width="15.85546875" bestFit="1" customWidth="1"/>
  </cols>
  <sheetData>
    <row r="1" spans="1:28" ht="15.6">
      <c r="A1" s="41" t="s">
        <v>32</v>
      </c>
      <c r="C1" s="42"/>
      <c r="D1" s="42"/>
      <c r="E1" s="42"/>
      <c r="F1" s="42"/>
      <c r="G1" s="42"/>
      <c r="H1" s="42"/>
    </row>
    <row r="3" spans="1:28">
      <c r="B3" s="43" t="s">
        <v>33</v>
      </c>
      <c r="M3" s="43" t="s">
        <v>34</v>
      </c>
      <c r="Q3" s="43" t="s">
        <v>35</v>
      </c>
      <c r="U3" s="43"/>
      <c r="Y3" s="43"/>
    </row>
    <row r="5" spans="1:28">
      <c r="M5" t="s">
        <v>36</v>
      </c>
      <c r="Q5" t="s">
        <v>36</v>
      </c>
    </row>
    <row r="6" spans="1:28">
      <c r="M6" t="s">
        <v>37</v>
      </c>
      <c r="Q6" t="s">
        <v>38</v>
      </c>
    </row>
    <row r="8" spans="1:28" ht="15" thickBot="1">
      <c r="M8" s="44" t="s">
        <v>39</v>
      </c>
      <c r="Q8" s="44" t="s">
        <v>39</v>
      </c>
      <c r="AB8" s="45"/>
    </row>
    <row r="9" spans="1:28" ht="15.75" customHeight="1" thickBot="1">
      <c r="B9" t="s">
        <v>40</v>
      </c>
      <c r="I9" s="151" t="s">
        <v>41</v>
      </c>
      <c r="J9" s="152"/>
      <c r="K9" s="153"/>
      <c r="M9" s="149" t="s">
        <v>42</v>
      </c>
      <c r="N9" s="150"/>
      <c r="O9" s="147" t="s">
        <v>43</v>
      </c>
      <c r="Q9" s="149" t="s">
        <v>42</v>
      </c>
      <c r="R9" s="150"/>
      <c r="S9" s="147" t="s">
        <v>43</v>
      </c>
      <c r="W9" s="46"/>
      <c r="AA9" s="46"/>
      <c r="AB9" s="47"/>
    </row>
    <row r="10" spans="1:28" ht="29.45" thickBot="1">
      <c r="B10" s="94" t="s">
        <v>44</v>
      </c>
      <c r="C10" s="49">
        <v>2019</v>
      </c>
      <c r="D10" s="49">
        <v>2020</v>
      </c>
      <c r="E10" s="49">
        <v>2021</v>
      </c>
      <c r="F10" s="49">
        <v>2022</v>
      </c>
      <c r="G10" s="49">
        <v>2023</v>
      </c>
      <c r="H10" s="50" t="s">
        <v>45</v>
      </c>
      <c r="I10" s="51" t="s">
        <v>46</v>
      </c>
      <c r="J10" s="51" t="s">
        <v>47</v>
      </c>
      <c r="K10" s="51" t="s">
        <v>48</v>
      </c>
      <c r="L10" s="52"/>
      <c r="M10" s="70" t="s">
        <v>49</v>
      </c>
      <c r="N10" s="70" t="s">
        <v>50</v>
      </c>
      <c r="O10" s="148"/>
      <c r="P10" s="45"/>
      <c r="Q10" s="70" t="s">
        <v>49</v>
      </c>
      <c r="R10" s="70" t="s">
        <v>50</v>
      </c>
      <c r="S10" s="148"/>
      <c r="T10" s="45"/>
      <c r="U10" s="53"/>
      <c r="V10" s="53"/>
      <c r="W10" s="46"/>
      <c r="X10" s="45"/>
      <c r="Y10" s="53"/>
      <c r="Z10" s="53"/>
      <c r="AA10" s="46"/>
    </row>
    <row r="11" spans="1:28" ht="15" thickBot="1">
      <c r="B11" s="54" t="s">
        <v>171</v>
      </c>
      <c r="C11" s="65" cm="1">
        <f t="array" ref="C11:G11">TRANSPOSE('[21]ANÁLISIS TASA-PU AC'!$O$11:$O$15)</f>
        <v>2.3462097014858747E-2</v>
      </c>
      <c r="D11" s="65">
        <v>5.3440504223930943E-2</v>
      </c>
      <c r="E11" s="65">
        <v>0.10772517475294656</v>
      </c>
      <c r="F11" s="65">
        <v>0.12585992006286148</v>
      </c>
      <c r="G11" s="65">
        <v>0.11107450962057012</v>
      </c>
      <c r="H11" s="65">
        <f>+AVERAGE(C11:G11)</f>
        <v>8.431244113503357E-2</v>
      </c>
      <c r="I11" s="107"/>
      <c r="J11" s="107"/>
      <c r="K11" s="108"/>
      <c r="M11" s="61" t="s">
        <v>52</v>
      </c>
      <c r="N11" s="54" t="s">
        <v>162</v>
      </c>
      <c r="O11" s="71">
        <f>+H19</f>
        <v>6.3511892286353247E-2</v>
      </c>
      <c r="Q11" s="61" t="s">
        <v>52</v>
      </c>
      <c r="R11" s="54" t="s">
        <v>162</v>
      </c>
      <c r="S11" s="71">
        <f>H19</f>
        <v>6.3511892286353247E-2</v>
      </c>
      <c r="W11" s="64"/>
      <c r="AA11" s="64"/>
    </row>
    <row r="12" spans="1:28">
      <c r="B12" s="54" t="s">
        <v>170</v>
      </c>
      <c r="C12" s="55" cm="1">
        <f t="array" ref="C12:G12">TRANSPOSE('[21]ANÁLISIS TASA-PU AC'!$K$11:$K$15)</f>
        <v>17</v>
      </c>
      <c r="D12" s="55">
        <v>34</v>
      </c>
      <c r="E12" s="55">
        <v>80</v>
      </c>
      <c r="F12" s="55">
        <v>86</v>
      </c>
      <c r="G12" s="55">
        <v>74</v>
      </c>
      <c r="H12" s="55">
        <f>+AVERAGE(C12:G12)</f>
        <v>58.2</v>
      </c>
      <c r="I12" s="80"/>
      <c r="J12" s="80"/>
      <c r="K12" s="81"/>
      <c r="M12" s="57" t="s">
        <v>55</v>
      </c>
      <c r="N12" s="58" t="s">
        <v>79</v>
      </c>
      <c r="O12" s="56">
        <f>+O11*'[17]Datos Redes y Conexiones'!$M$7</f>
        <v>56.162860597130681</v>
      </c>
      <c r="Q12" s="57" t="s">
        <v>55</v>
      </c>
      <c r="R12" s="58" t="s">
        <v>79</v>
      </c>
      <c r="S12" s="56">
        <f>+S11*'[17]Datos Redes y Conexiones'!$M$7</f>
        <v>56.162860597130681</v>
      </c>
      <c r="W12" s="59"/>
      <c r="AA12" s="59"/>
    </row>
    <row r="13" spans="1:28">
      <c r="B13" s="54" t="s">
        <v>57</v>
      </c>
      <c r="C13" s="62" cm="1">
        <f t="array" ref="C13:G13">TRANSPOSE('[21]ANÁLISIS TASA-PU AC'!$M$11:$M$15)</f>
        <v>50.32377112690704</v>
      </c>
      <c r="D13" s="62">
        <v>66.674464186357298</v>
      </c>
      <c r="E13" s="62">
        <v>8.1223952737084133</v>
      </c>
      <c r="F13" s="62">
        <v>18.983002295962354</v>
      </c>
      <c r="G13" s="62">
        <v>24.686890963009926</v>
      </c>
      <c r="H13" s="62">
        <f>+AVERAGE(C13:G13)</f>
        <v>33.758104769189003</v>
      </c>
      <c r="I13" s="82"/>
      <c r="J13" s="82"/>
      <c r="K13" s="83"/>
      <c r="M13" s="61" t="s">
        <v>58</v>
      </c>
      <c r="N13" s="54" t="s">
        <v>59</v>
      </c>
      <c r="O13" s="63">
        <f>H21</f>
        <v>13.055051920718615</v>
      </c>
      <c r="Q13" s="61" t="s">
        <v>58</v>
      </c>
      <c r="R13" s="54" t="s">
        <v>59</v>
      </c>
      <c r="S13" s="63">
        <f>G21</f>
        <v>25.353910070737843</v>
      </c>
      <c r="W13" s="64"/>
      <c r="AA13" s="64"/>
    </row>
    <row r="14" spans="1:28" ht="15" thickBot="1">
      <c r="B14" s="54" t="s">
        <v>60</v>
      </c>
      <c r="C14" s="55" cm="1">
        <f t="array" ref="C14:G14">TRANSPOSE('[21]ANÁLISIS TASA-PU AC'!$L$11:$L$15)</f>
        <v>855.50410915741963</v>
      </c>
      <c r="D14" s="55">
        <v>2266.931782336148</v>
      </c>
      <c r="E14" s="55">
        <v>649.79162189667306</v>
      </c>
      <c r="F14" s="55">
        <v>1632.5381974527625</v>
      </c>
      <c r="G14" s="55">
        <v>1826.8299312627346</v>
      </c>
      <c r="H14" s="55">
        <f>+AVERAGE(C14:G14)</f>
        <v>1446.3191284211475</v>
      </c>
      <c r="I14" s="105"/>
      <c r="J14" s="105"/>
      <c r="K14" s="106"/>
      <c r="M14" s="67" t="s">
        <v>61</v>
      </c>
      <c r="N14" s="68" t="s">
        <v>62</v>
      </c>
      <c r="O14" s="69">
        <f>+O12*O13</f>
        <v>733.20906111162276</v>
      </c>
      <c r="P14" s="47">
        <f>O14/$G$14</f>
        <v>0.40135594921242435</v>
      </c>
      <c r="Q14" s="67" t="s">
        <v>61</v>
      </c>
      <c r="R14" s="68" t="s">
        <v>62</v>
      </c>
      <c r="S14" s="69">
        <f>+S12*S13</f>
        <v>1423.9481168950372</v>
      </c>
      <c r="T14" s="47">
        <f>S14/$G$14</f>
        <v>0.77946397337095363</v>
      </c>
      <c r="W14" s="59"/>
      <c r="X14" s="60"/>
      <c r="AA14" s="59"/>
    </row>
    <row r="15" spans="1:28" ht="15" customHeight="1">
      <c r="T15" s="141"/>
    </row>
    <row r="17" spans="2:8" ht="15.75" customHeight="1">
      <c r="B17" t="s">
        <v>64</v>
      </c>
    </row>
    <row r="18" spans="2:8" ht="28.9">
      <c r="B18" s="48" t="s">
        <v>44</v>
      </c>
      <c r="C18" s="49">
        <v>2019</v>
      </c>
      <c r="D18" s="49">
        <v>2020</v>
      </c>
      <c r="E18" s="49">
        <v>2021</v>
      </c>
      <c r="F18" s="49">
        <v>2022</v>
      </c>
      <c r="G18" s="49">
        <v>2023</v>
      </c>
      <c r="H18" s="50" t="s">
        <v>45</v>
      </c>
    </row>
    <row r="19" spans="2:8">
      <c r="B19" s="54" t="s">
        <v>171</v>
      </c>
      <c r="C19" s="65" cm="1">
        <f t="array" ref="C19:G19">TRANSPOSE('[21]ANÁLISIS TASA-PU AC'!$O$29:$O$33)</f>
        <v>1.0338897693609043E-2</v>
      </c>
      <c r="D19" s="65">
        <v>4.1346720574520962E-2</v>
      </c>
      <c r="E19" s="65">
        <v>8.2439372797129803E-2</v>
      </c>
      <c r="F19" s="65">
        <v>0.10304921599641224</v>
      </c>
      <c r="G19" s="65">
        <v>8.0385254370094139E-2</v>
      </c>
      <c r="H19" s="65">
        <f>+AVERAGE(C19:G19)</f>
        <v>6.3511892286353247E-2</v>
      </c>
    </row>
    <row r="20" spans="2:8">
      <c r="B20" s="54" t="s">
        <v>170</v>
      </c>
      <c r="C20" s="55" cm="1">
        <f t="array" ref="C20:G20">TRANSPOSE('[21]ANÁLISIS TASA-PU AC'!$K$29:$K$33)</f>
        <v>1</v>
      </c>
      <c r="D20" s="55">
        <v>4</v>
      </c>
      <c r="E20" s="55">
        <v>8</v>
      </c>
      <c r="F20" s="55">
        <v>10</v>
      </c>
      <c r="G20" s="55">
        <v>8</v>
      </c>
      <c r="H20" s="55">
        <f>+AVERAGE(C20:G20)</f>
        <v>6.2</v>
      </c>
    </row>
    <row r="21" spans="2:8">
      <c r="B21" s="54" t="s">
        <v>57</v>
      </c>
      <c r="C21" s="62" cm="1">
        <f t="array" ref="C21:G21">TRANSPOSE('[21]ANÁLISIS TASA-PU AC'!$M$29:$M$33)</f>
        <v>0.28421112867070719</v>
      </c>
      <c r="D21" s="62">
        <v>25.51433884651464</v>
      </c>
      <c r="E21" s="62">
        <v>10.525748150958933</v>
      </c>
      <c r="F21" s="62">
        <v>3.5970514067109489</v>
      </c>
      <c r="G21" s="62">
        <v>25.353910070737843</v>
      </c>
      <c r="H21" s="62">
        <f>+AVERAGE(C21:G21)</f>
        <v>13.055051920718615</v>
      </c>
    </row>
    <row r="22" spans="2:8">
      <c r="B22" s="54" t="s">
        <v>60</v>
      </c>
      <c r="C22" s="55" cm="1">
        <f t="array" ref="C22:G22">TRANSPOSE('[21]ANÁLISIS TASA-PU AC'!$L$29:$L$33)</f>
        <v>0.28421112867070719</v>
      </c>
      <c r="D22" s="55">
        <v>102.05735538605856</v>
      </c>
      <c r="E22" s="55">
        <v>84.205985207671461</v>
      </c>
      <c r="F22" s="55">
        <v>35.970514067109491</v>
      </c>
      <c r="G22" s="55">
        <v>202.83128056590274</v>
      </c>
      <c r="H22" s="55">
        <f>+AVERAGE(C22:G22)</f>
        <v>85.069869271082595</v>
      </c>
    </row>
    <row r="25" spans="2:8" ht="15.75" customHeight="1"/>
  </sheetData>
  <mergeCells count="5">
    <mergeCell ref="I9:K9"/>
    <mergeCell ref="M9:N9"/>
    <mergeCell ref="O9:O10"/>
    <mergeCell ref="Q9:R9"/>
    <mergeCell ref="S9:S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EE65-4C78-4ECD-BA24-D27C52B560B5}">
  <sheetPr>
    <tabColor rgb="FF92D050"/>
  </sheetPr>
  <dimension ref="A1:AF18"/>
  <sheetViews>
    <sheetView showGridLines="0" zoomScale="85" zoomScaleNormal="85" workbookViewId="0">
      <selection activeCell="G18" sqref="G18"/>
    </sheetView>
  </sheetViews>
  <sheetFormatPr defaultColWidth="10.85546875" defaultRowHeight="12"/>
  <cols>
    <col min="1" max="1" width="10.85546875" style="1"/>
    <col min="2" max="2" width="35.140625" style="1" customWidth="1"/>
    <col min="3" max="12" width="10.85546875" style="1"/>
    <col min="13" max="13" width="12.7109375" style="1" customWidth="1"/>
    <col min="14" max="14" width="21" style="1" bestFit="1" customWidth="1"/>
    <col min="15" max="17" width="10.85546875" style="1"/>
    <col min="18" max="18" width="19.85546875" style="1" bestFit="1" customWidth="1"/>
    <col min="19" max="21" width="10.85546875" style="1"/>
    <col min="22" max="22" width="19.85546875" style="1" bestFit="1" customWidth="1"/>
    <col min="23" max="24" width="10.85546875" style="1"/>
    <col min="25" max="25" width="26" style="1" bestFit="1" customWidth="1"/>
    <col min="26" max="26" width="19.85546875" style="1" bestFit="1" customWidth="1"/>
    <col min="27" max="29" width="10.85546875" style="1"/>
    <col min="30" max="30" width="15.5703125" style="1" bestFit="1" customWidth="1"/>
    <col min="31" max="16384" width="10.85546875" style="1"/>
  </cols>
  <sheetData>
    <row r="1" spans="1:32" ht="15.6">
      <c r="A1" s="41" t="s">
        <v>172</v>
      </c>
      <c r="B1"/>
      <c r="C1" s="42"/>
      <c r="D1" s="42"/>
      <c r="E1" s="42"/>
      <c r="F1" s="42"/>
      <c r="G1" s="42"/>
      <c r="H1" s="42"/>
      <c r="I1"/>
      <c r="J1"/>
      <c r="K1"/>
      <c r="L1"/>
      <c r="M1"/>
      <c r="N1"/>
      <c r="O1"/>
      <c r="P1"/>
      <c r="Q1"/>
      <c r="R1"/>
      <c r="S1"/>
      <c r="T1"/>
    </row>
    <row r="2" spans="1:32" ht="14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32" ht="14.45">
      <c r="A3"/>
      <c r="B3" s="43" t="s">
        <v>173</v>
      </c>
      <c r="C3"/>
      <c r="D3"/>
      <c r="E3"/>
      <c r="F3"/>
      <c r="G3"/>
      <c r="H3"/>
      <c r="I3"/>
      <c r="J3"/>
      <c r="K3"/>
      <c r="L3"/>
      <c r="M3" s="43" t="s">
        <v>34</v>
      </c>
      <c r="N3"/>
      <c r="O3"/>
      <c r="P3"/>
      <c r="Q3" s="43" t="s">
        <v>35</v>
      </c>
      <c r="R3"/>
      <c r="S3"/>
      <c r="T3"/>
      <c r="U3" s="43" t="s">
        <v>72</v>
      </c>
      <c r="Y3" s="43" t="s">
        <v>109</v>
      </c>
      <c r="AC3" s="43" t="s">
        <v>109</v>
      </c>
    </row>
    <row r="4" spans="1:32" ht="14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Y4"/>
      <c r="AC4"/>
    </row>
    <row r="5" spans="1:32" ht="14.45">
      <c r="A5"/>
      <c r="B5"/>
      <c r="C5"/>
      <c r="D5"/>
      <c r="E5"/>
      <c r="F5"/>
      <c r="G5"/>
      <c r="H5"/>
      <c r="I5"/>
      <c r="J5"/>
      <c r="K5"/>
      <c r="L5"/>
      <c r="M5" t="s">
        <v>87</v>
      </c>
      <c r="N5"/>
      <c r="O5"/>
      <c r="P5"/>
      <c r="Q5" t="s">
        <v>87</v>
      </c>
      <c r="R5"/>
      <c r="S5"/>
      <c r="T5"/>
      <c r="U5" t="s">
        <v>174</v>
      </c>
      <c r="Y5" t="s">
        <v>175</v>
      </c>
      <c r="AC5" t="s">
        <v>175</v>
      </c>
    </row>
    <row r="6" spans="1:32" ht="14.45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89</v>
      </c>
      <c r="R6"/>
      <c r="S6"/>
      <c r="T6"/>
      <c r="U6" t="s">
        <v>89</v>
      </c>
      <c r="Y6" t="s">
        <v>89</v>
      </c>
      <c r="AC6" t="s">
        <v>89</v>
      </c>
    </row>
    <row r="7" spans="1:32" ht="14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32" ht="15" thickBot="1">
      <c r="A8"/>
      <c r="B8"/>
      <c r="C8"/>
      <c r="D8"/>
      <c r="E8"/>
      <c r="F8"/>
      <c r="G8"/>
      <c r="H8"/>
      <c r="I8"/>
      <c r="J8"/>
      <c r="K8"/>
      <c r="L8"/>
      <c r="M8" s="44"/>
      <c r="N8"/>
      <c r="O8"/>
      <c r="P8"/>
      <c r="Q8" s="44"/>
      <c r="R8"/>
      <c r="S8"/>
      <c r="T8"/>
    </row>
    <row r="9" spans="1:32" ht="15" customHeight="1" thickBot="1">
      <c r="A9"/>
      <c r="B9" t="s">
        <v>40</v>
      </c>
      <c r="C9"/>
      <c r="D9"/>
      <c r="E9"/>
      <c r="F9"/>
      <c r="G9"/>
      <c r="H9"/>
      <c r="I9" s="151" t="s">
        <v>41</v>
      </c>
      <c r="J9" s="152"/>
      <c r="K9" s="153"/>
      <c r="L9"/>
      <c r="M9" s="149" t="s">
        <v>42</v>
      </c>
      <c r="N9" s="150"/>
      <c r="O9" s="155" t="s">
        <v>43</v>
      </c>
      <c r="P9"/>
      <c r="Q9" s="149" t="s">
        <v>42</v>
      </c>
      <c r="R9" s="150"/>
      <c r="S9" s="155" t="s">
        <v>43</v>
      </c>
      <c r="T9"/>
      <c r="U9" s="149" t="s">
        <v>42</v>
      </c>
      <c r="V9" s="150"/>
      <c r="W9" s="155" t="s">
        <v>43</v>
      </c>
      <c r="X9"/>
      <c r="Y9" s="149" t="s">
        <v>42</v>
      </c>
      <c r="Z9" s="150"/>
      <c r="AA9" s="155" t="s">
        <v>43</v>
      </c>
      <c r="AB9"/>
      <c r="AC9" s="149" t="s">
        <v>42</v>
      </c>
      <c r="AD9" s="150"/>
      <c r="AE9" s="155" t="s">
        <v>43</v>
      </c>
    </row>
    <row r="10" spans="1:32" ht="28.9">
      <c r="A10"/>
      <c r="B10" s="94" t="s">
        <v>44</v>
      </c>
      <c r="C10" s="49">
        <v>2019</v>
      </c>
      <c r="D10" s="49">
        <v>2020</v>
      </c>
      <c r="E10" s="49">
        <v>2021</v>
      </c>
      <c r="F10" s="49">
        <v>2022</v>
      </c>
      <c r="G10" s="49">
        <v>2023</v>
      </c>
      <c r="H10" s="50" t="s">
        <v>45</v>
      </c>
      <c r="I10" s="75" t="s">
        <v>46</v>
      </c>
      <c r="J10" s="75" t="s">
        <v>47</v>
      </c>
      <c r="K10" s="75" t="s">
        <v>48</v>
      </c>
      <c r="L10"/>
      <c r="M10" s="70" t="s">
        <v>49</v>
      </c>
      <c r="N10" s="70" t="s">
        <v>50</v>
      </c>
      <c r="O10" s="156"/>
      <c r="P10" s="45"/>
      <c r="Q10" s="70" t="s">
        <v>49</v>
      </c>
      <c r="R10" s="70" t="s">
        <v>50</v>
      </c>
      <c r="S10" s="156"/>
      <c r="T10" s="45"/>
      <c r="U10" s="70" t="s">
        <v>49</v>
      </c>
      <c r="V10" s="70" t="s">
        <v>50</v>
      </c>
      <c r="W10" s="156"/>
      <c r="X10" s="45"/>
      <c r="Y10" s="70" t="s">
        <v>49</v>
      </c>
      <c r="Z10" s="70" t="s">
        <v>50</v>
      </c>
      <c r="AA10" s="156"/>
      <c r="AB10" s="45"/>
      <c r="AC10" s="138" t="s">
        <v>49</v>
      </c>
      <c r="AD10" s="138" t="s">
        <v>50</v>
      </c>
      <c r="AE10" s="168"/>
    </row>
    <row r="11" spans="1:32" ht="14.45">
      <c r="A11"/>
      <c r="B11" s="54" t="s">
        <v>176</v>
      </c>
      <c r="C11" s="73" cm="1">
        <f t="array" ref="C11:G11">TRANSPOSE([22]Análisis!$N$7:$N$11)</f>
        <v>0</v>
      </c>
      <c r="D11" s="73">
        <v>0</v>
      </c>
      <c r="E11" s="73">
        <v>1.9856770833333332E-3</v>
      </c>
      <c r="F11" s="73">
        <v>1.7822120588211359E-3</v>
      </c>
      <c r="G11" s="73">
        <v>6.7522493939246029E-4</v>
      </c>
      <c r="H11" s="73">
        <f>+AVERAGE(C11:G11)</f>
        <v>8.8862281630938591E-4</v>
      </c>
      <c r="I11" s="76">
        <f>+SUMPRODUCT('[3]A 5.22 - 5.24'!$G$16:$H$16,'[3]A 5.22 - 5.24'!$G$18:$H$18)/SUM('[3]A 5.22 - 5.24'!$G$18:$H$18)</f>
        <v>0.22914237006383822</v>
      </c>
      <c r="J11" s="129">
        <f>'[23]SSTT_Tasa y CU'!$C$59</f>
        <v>8.0000000000000004E-4</v>
      </c>
      <c r="K11" s="130">
        <f>'[23]SSTT_Tasa y CU'!$D$59</f>
        <v>1.4262073278749599E-3</v>
      </c>
      <c r="L11"/>
      <c r="M11" s="61" t="s">
        <v>52</v>
      </c>
      <c r="N11" s="54" t="s">
        <v>177</v>
      </c>
      <c r="O11" s="74">
        <f>+H11</f>
        <v>8.8862281630938591E-4</v>
      </c>
      <c r="P11"/>
      <c r="Q11" s="61" t="s">
        <v>52</v>
      </c>
      <c r="R11" s="54" t="s">
        <v>177</v>
      </c>
      <c r="S11" s="74">
        <f>+H11</f>
        <v>8.8862281630938591E-4</v>
      </c>
      <c r="T11"/>
      <c r="U11" s="61" t="s">
        <v>52</v>
      </c>
      <c r="V11" s="54" t="s">
        <v>177</v>
      </c>
      <c r="W11" s="74">
        <f>AVERAGE(E11:G11)</f>
        <v>1.4810380271823098E-3</v>
      </c>
      <c r="X11"/>
      <c r="Y11" s="61" t="s">
        <v>52</v>
      </c>
      <c r="Z11" s="54" t="s">
        <v>177</v>
      </c>
      <c r="AA11" s="74">
        <f>AVERAGE(E11:G11,C11)</f>
        <v>1.1107785203867324E-3</v>
      </c>
      <c r="AB11"/>
      <c r="AC11" s="57" t="s">
        <v>55</v>
      </c>
      <c r="AD11" s="58" t="s">
        <v>178</v>
      </c>
      <c r="AE11" s="56">
        <f>H17*('Datos Redes y Conexiones'!$M$9/'Datos Redes y Conexiones'!$J$9)</f>
        <v>166.59056136981397</v>
      </c>
    </row>
    <row r="12" spans="1:32" ht="14.45">
      <c r="A12"/>
      <c r="B12" s="54" t="s">
        <v>179</v>
      </c>
      <c r="C12" s="55" cm="1">
        <f t="array" ref="C12:G12">TRANSPOSE([22]Análisis!$J$7:$J$11)</f>
        <v>0</v>
      </c>
      <c r="D12" s="55">
        <v>0</v>
      </c>
      <c r="E12" s="55">
        <v>244</v>
      </c>
      <c r="F12" s="55">
        <v>219</v>
      </c>
      <c r="G12" s="55">
        <v>83</v>
      </c>
      <c r="H12" s="55">
        <f>+AVERAGE(C12:G12)</f>
        <v>109.2</v>
      </c>
      <c r="I12" s="77">
        <f>+SUM('[3]A 5.22 - 5.24'!$G$18:$H$18)</f>
        <v>2771.8</v>
      </c>
      <c r="J12" s="80">
        <f>'[23]SSTT_Tasa y CU'!$C$58</f>
        <v>1488284</v>
      </c>
      <c r="K12" s="81">
        <f>'[23]SSTT_Tasa y CU'!$D$58</f>
        <v>1534464.466532764</v>
      </c>
      <c r="L12"/>
      <c r="M12" s="57" t="s">
        <v>55</v>
      </c>
      <c r="N12" s="58" t="s">
        <v>178</v>
      </c>
      <c r="O12" s="56">
        <f>+O11*'Datos Redes y Conexiones'!$M$9</f>
        <v>120.50928846151078</v>
      </c>
      <c r="P12"/>
      <c r="Q12" s="57" t="s">
        <v>55</v>
      </c>
      <c r="R12" s="58" t="s">
        <v>178</v>
      </c>
      <c r="S12" s="56">
        <f>+S11*'Datos Redes y Conexiones'!$M$9</f>
        <v>120.50928846151078</v>
      </c>
      <c r="T12"/>
      <c r="U12" s="57" t="s">
        <v>55</v>
      </c>
      <c r="V12" s="58" t="s">
        <v>178</v>
      </c>
      <c r="W12" s="56">
        <f>+W11*'Datos Redes y Conexiones'!$M$9</f>
        <v>200.84881410251796</v>
      </c>
      <c r="X12"/>
      <c r="Y12" s="57" t="s">
        <v>55</v>
      </c>
      <c r="Z12" s="58" t="s">
        <v>178</v>
      </c>
      <c r="AA12" s="56">
        <f>+AA11*'Datos Redes y Conexiones'!$M$9</f>
        <v>150.63661057688847</v>
      </c>
      <c r="AB12"/>
      <c r="AC12" s="61" t="s">
        <v>58</v>
      </c>
      <c r="AD12" s="54" t="s">
        <v>180</v>
      </c>
      <c r="AE12" s="143">
        <f>SUM(F18:G18)/SUM(F17:G17)</f>
        <v>1.9651759972860343</v>
      </c>
      <c r="AF12" s="47">
        <f>AE13/H18</f>
        <v>1.1032487507934698</v>
      </c>
    </row>
    <row r="13" spans="1:32" ht="15" thickBot="1">
      <c r="A13"/>
      <c r="B13" s="54" t="s">
        <v>181</v>
      </c>
      <c r="C13" s="62" cm="1">
        <f t="array" ref="C13:G13">TRANSPOSE([22]Análisis!$L$7:$L$11)</f>
        <v>0</v>
      </c>
      <c r="D13" s="62">
        <v>0</v>
      </c>
      <c r="E13" s="62">
        <v>2.0188419697524256</v>
      </c>
      <c r="F13" s="62">
        <v>2.2320942774110288</v>
      </c>
      <c r="G13" s="62">
        <v>1.2608976437032173</v>
      </c>
      <c r="H13" s="62">
        <f>+AVERAGE(C13:G13)</f>
        <v>1.1023667781733344</v>
      </c>
      <c r="I13" s="78">
        <f>+I14/I12</f>
        <v>24.249022976903944</v>
      </c>
      <c r="J13" s="82">
        <f>'[23]SSTT_Tasa y CU'!$C$61/(+'[5]Datos Redes y Conexiones'!$B$2)</f>
        <v>1.1599999999999999</v>
      </c>
      <c r="K13" s="83">
        <f>'[23]SSTT_Tasa y CU'!$D$61/(+'[5]Datos Redes y Conexiones'!$B$2)</f>
        <v>0.54</v>
      </c>
      <c r="L13"/>
      <c r="M13" s="61" t="s">
        <v>58</v>
      </c>
      <c r="N13" s="54" t="s">
        <v>180</v>
      </c>
      <c r="O13" s="63">
        <f>H13</f>
        <v>1.1023667781733344</v>
      </c>
      <c r="P13"/>
      <c r="Q13" s="61" t="s">
        <v>58</v>
      </c>
      <c r="R13" s="54" t="s">
        <v>180</v>
      </c>
      <c r="S13" s="63">
        <f>G13</f>
        <v>1.2608976437032173</v>
      </c>
      <c r="T13"/>
      <c r="U13" s="61" t="s">
        <v>58</v>
      </c>
      <c r="V13" s="54" t="s">
        <v>180</v>
      </c>
      <c r="W13" s="63">
        <f>G13</f>
        <v>1.2608976437032173</v>
      </c>
      <c r="X13"/>
      <c r="Y13" s="61" t="s">
        <v>58</v>
      </c>
      <c r="Z13" s="54" t="s">
        <v>180</v>
      </c>
      <c r="AA13" s="63">
        <f>G13</f>
        <v>1.2608976437032173</v>
      </c>
      <c r="AB13"/>
      <c r="AC13" s="67" t="s">
        <v>61</v>
      </c>
      <c r="AD13" s="68" t="s">
        <v>62</v>
      </c>
      <c r="AE13" s="69">
        <f>+AE11*AE12</f>
        <v>327.37977257836445</v>
      </c>
    </row>
    <row r="14" spans="1:32" ht="15" thickBot="1">
      <c r="A14"/>
      <c r="B14" s="54" t="s">
        <v>60</v>
      </c>
      <c r="C14" s="55" cm="1">
        <f t="array" ref="C14:G14">TRANSPOSE([22]Análisis!$K$7:$K$11)</f>
        <v>0</v>
      </c>
      <c r="D14" s="55">
        <v>0</v>
      </c>
      <c r="E14" s="55">
        <v>492.59744061959185</v>
      </c>
      <c r="F14" s="55">
        <v>488.82864675301533</v>
      </c>
      <c r="G14" s="55">
        <v>104.65450442736704</v>
      </c>
      <c r="H14" s="55">
        <f>+AVERAGE(C14:G14)</f>
        <v>217.21611835999482</v>
      </c>
      <c r="I14" s="79">
        <f>+SUM('[3]A 5.22 - 5.24'!$G$19:$H$19)</f>
        <v>67213.44188738236</v>
      </c>
      <c r="J14" s="84">
        <f>'[23]SSTT_Tasa y CU'!$C$62/(+'[5]Datos Redes y Conexiones'!$B$2)</f>
        <v>1381.1275519999999</v>
      </c>
      <c r="K14" s="85">
        <f>'[23]SSTT_Tasa y CU'!$D$62/(+'[5]Datos Redes y Conexiones'!$B$2)</f>
        <v>1181.7708119276954</v>
      </c>
      <c r="L14"/>
      <c r="M14" s="67" t="s">
        <v>61</v>
      </c>
      <c r="N14" s="68" t="s">
        <v>62</v>
      </c>
      <c r="O14" s="69">
        <f>+O12*O13</f>
        <v>132.84543606127662</v>
      </c>
      <c r="P14" s="47">
        <f>O14/$G$14</f>
        <v>1.2693714120396491</v>
      </c>
      <c r="Q14" s="67" t="s">
        <v>61</v>
      </c>
      <c r="R14" s="68" t="s">
        <v>62</v>
      </c>
      <c r="S14" s="69">
        <f>+S12*S13</f>
        <v>151.94987786547026</v>
      </c>
      <c r="T14" s="47">
        <f>S14/$G$14</f>
        <v>1.4519191380904912</v>
      </c>
      <c r="U14" s="67" t="s">
        <v>61</v>
      </c>
      <c r="V14" s="68" t="s">
        <v>62</v>
      </c>
      <c r="W14" s="69">
        <f>+W12*W13</f>
        <v>253.24979644245042</v>
      </c>
      <c r="X14" s="47">
        <f>W14/$G$14</f>
        <v>2.4198652301508186</v>
      </c>
      <c r="Y14" s="67" t="s">
        <v>61</v>
      </c>
      <c r="Z14" s="68" t="s">
        <v>62</v>
      </c>
      <c r="AA14" s="69">
        <f>+AA12*AA13</f>
        <v>189.93734733183783</v>
      </c>
      <c r="AB14" s="47">
        <f>AA14/$G$14</f>
        <v>1.814898922613114</v>
      </c>
    </row>
    <row r="16" spans="1:32" ht="28.9">
      <c r="B16" s="94" t="s">
        <v>44</v>
      </c>
      <c r="C16" s="49">
        <v>2019</v>
      </c>
      <c r="D16" s="49">
        <v>2020</v>
      </c>
      <c r="E16" s="49">
        <v>2021</v>
      </c>
      <c r="F16" s="49">
        <v>2022</v>
      </c>
      <c r="G16" s="49">
        <v>2023</v>
      </c>
      <c r="H16" s="50" t="s">
        <v>182</v>
      </c>
    </row>
    <row r="17" spans="2:8" ht="14.45">
      <c r="B17" s="54" t="s">
        <v>179</v>
      </c>
      <c r="C17" s="55" cm="1">
        <f t="array" ref="C17:G17">TRANSPOSE([22]Análisis!$J$7:$J$11)</f>
        <v>0</v>
      </c>
      <c r="D17" s="55">
        <v>0</v>
      </c>
      <c r="E17" s="55">
        <v>244</v>
      </c>
      <c r="F17" s="55">
        <v>219</v>
      </c>
      <c r="G17" s="55">
        <v>83</v>
      </c>
      <c r="H17" s="55">
        <f>AVERAGE(F17:G17)</f>
        <v>151</v>
      </c>
    </row>
    <row r="18" spans="2:8" ht="14.45">
      <c r="B18" s="54" t="s">
        <v>60</v>
      </c>
      <c r="C18" s="55" cm="1">
        <f t="array" ref="C18:G18">TRANSPOSE([22]Análisis!$K$7:$K$11)</f>
        <v>0</v>
      </c>
      <c r="D18" s="55">
        <v>0</v>
      </c>
      <c r="E18" s="55">
        <v>492.59744061959185</v>
      </c>
      <c r="F18" s="55">
        <v>488.82864675301533</v>
      </c>
      <c r="G18" s="55">
        <v>104.65450442736704</v>
      </c>
      <c r="H18" s="55">
        <f>AVERAGE(F18:G18)</f>
        <v>296.74157559019119</v>
      </c>
    </row>
  </sheetData>
  <mergeCells count="11">
    <mergeCell ref="AC9:AD9"/>
    <mergeCell ref="AE9:AE10"/>
    <mergeCell ref="Q9:R9"/>
    <mergeCell ref="I9:K9"/>
    <mergeCell ref="M9:N9"/>
    <mergeCell ref="O9:O10"/>
    <mergeCell ref="AA9:AA10"/>
    <mergeCell ref="S9:S10"/>
    <mergeCell ref="U9:V9"/>
    <mergeCell ref="W9:W10"/>
    <mergeCell ref="Y9:Z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CF9-498F-400D-82F5-E6EBF77896AB}">
  <sheetPr>
    <tabColor rgb="FF92D050"/>
  </sheetPr>
  <dimension ref="A1:T22"/>
  <sheetViews>
    <sheetView showGridLines="0" topLeftCell="A5" workbookViewId="0">
      <selection activeCell="H14" sqref="H14"/>
    </sheetView>
  </sheetViews>
  <sheetFormatPr defaultColWidth="10.85546875" defaultRowHeight="12"/>
  <cols>
    <col min="1" max="1" width="10.85546875" style="1"/>
    <col min="2" max="2" width="35.140625" style="1" customWidth="1"/>
    <col min="3" max="13" width="10.85546875" style="1"/>
    <col min="14" max="14" width="21" style="1" bestFit="1" customWidth="1"/>
    <col min="15" max="17" width="10.85546875" style="1"/>
    <col min="18" max="18" width="19.85546875" style="1" bestFit="1" customWidth="1"/>
    <col min="19" max="16384" width="10.85546875" style="1"/>
  </cols>
  <sheetData>
    <row r="1" spans="1:20" ht="15.6">
      <c r="A1" s="41" t="s">
        <v>183</v>
      </c>
      <c r="B1"/>
      <c r="C1" s="42"/>
      <c r="D1" s="42"/>
      <c r="E1" s="42"/>
      <c r="F1" s="42"/>
      <c r="G1" s="42"/>
      <c r="H1" s="42"/>
      <c r="I1"/>
      <c r="J1"/>
      <c r="K1"/>
      <c r="L1"/>
      <c r="M1"/>
      <c r="N1"/>
      <c r="O1"/>
      <c r="P1"/>
      <c r="Q1"/>
      <c r="R1"/>
      <c r="S1"/>
      <c r="T1"/>
    </row>
    <row r="2" spans="1:20" ht="14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ht="14.45">
      <c r="A3"/>
      <c r="B3" s="43" t="s">
        <v>184</v>
      </c>
      <c r="C3"/>
      <c r="D3"/>
      <c r="E3"/>
      <c r="F3"/>
      <c r="G3"/>
      <c r="H3"/>
      <c r="I3"/>
      <c r="J3"/>
      <c r="K3"/>
      <c r="L3"/>
      <c r="M3" s="43" t="s">
        <v>34</v>
      </c>
      <c r="N3"/>
      <c r="O3"/>
      <c r="P3"/>
      <c r="Q3" s="43" t="s">
        <v>35</v>
      </c>
      <c r="R3"/>
      <c r="S3"/>
      <c r="T3"/>
    </row>
    <row r="4" spans="1:20" ht="14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4.45">
      <c r="A5"/>
      <c r="B5"/>
      <c r="C5"/>
      <c r="D5"/>
      <c r="E5"/>
      <c r="F5"/>
      <c r="G5"/>
      <c r="H5"/>
      <c r="I5"/>
      <c r="J5"/>
      <c r="K5"/>
      <c r="L5"/>
      <c r="M5" t="s">
        <v>87</v>
      </c>
      <c r="N5"/>
      <c r="O5"/>
      <c r="P5"/>
      <c r="Q5" t="s">
        <v>87</v>
      </c>
      <c r="R5"/>
      <c r="S5"/>
      <c r="T5"/>
    </row>
    <row r="6" spans="1:20" ht="14.45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89</v>
      </c>
      <c r="R6"/>
      <c r="S6"/>
      <c r="T6"/>
    </row>
    <row r="7" spans="1:20" ht="14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5" thickBot="1">
      <c r="A8"/>
      <c r="B8"/>
      <c r="C8"/>
      <c r="D8"/>
      <c r="E8"/>
      <c r="F8"/>
      <c r="G8"/>
      <c r="H8"/>
      <c r="I8"/>
      <c r="J8"/>
      <c r="K8"/>
      <c r="L8"/>
      <c r="M8" s="44"/>
      <c r="N8"/>
      <c r="O8"/>
      <c r="P8"/>
      <c r="Q8" s="44"/>
      <c r="R8"/>
      <c r="S8"/>
      <c r="T8"/>
    </row>
    <row r="9" spans="1:20" ht="15" customHeight="1" thickBot="1">
      <c r="A9"/>
      <c r="B9" t="s">
        <v>40</v>
      </c>
      <c r="C9"/>
      <c r="D9"/>
      <c r="E9"/>
      <c r="F9"/>
      <c r="G9"/>
      <c r="H9"/>
      <c r="I9" s="151" t="s">
        <v>41</v>
      </c>
      <c r="J9" s="152"/>
      <c r="K9" s="153"/>
      <c r="L9"/>
      <c r="M9" s="149" t="s">
        <v>42</v>
      </c>
      <c r="N9" s="150"/>
      <c r="O9" s="155" t="s">
        <v>43</v>
      </c>
      <c r="P9"/>
      <c r="Q9" s="149" t="s">
        <v>42</v>
      </c>
      <c r="R9" s="150"/>
      <c r="S9" s="155" t="s">
        <v>43</v>
      </c>
      <c r="T9"/>
    </row>
    <row r="10" spans="1:20" ht="28.9">
      <c r="A10"/>
      <c r="B10" s="94" t="s">
        <v>44</v>
      </c>
      <c r="C10" s="49">
        <v>2019</v>
      </c>
      <c r="D10" s="49">
        <v>2020</v>
      </c>
      <c r="E10" s="49">
        <v>2021</v>
      </c>
      <c r="F10" s="49">
        <v>2022</v>
      </c>
      <c r="G10" s="49">
        <v>2023</v>
      </c>
      <c r="H10" s="50" t="s">
        <v>45</v>
      </c>
      <c r="I10" s="75" t="s">
        <v>46</v>
      </c>
      <c r="J10" s="75" t="s">
        <v>47</v>
      </c>
      <c r="K10" s="75" t="s">
        <v>48</v>
      </c>
      <c r="L10"/>
      <c r="M10" s="70" t="s">
        <v>49</v>
      </c>
      <c r="N10" s="70" t="s">
        <v>50</v>
      </c>
      <c r="O10" s="156"/>
      <c r="P10" s="45"/>
      <c r="Q10" s="70" t="s">
        <v>49</v>
      </c>
      <c r="R10" s="70" t="s">
        <v>50</v>
      </c>
      <c r="S10" s="156"/>
      <c r="T10" s="45"/>
    </row>
    <row r="11" spans="1:20" ht="14.45">
      <c r="A11"/>
      <c r="B11" s="54" t="s">
        <v>185</v>
      </c>
      <c r="C11" s="86" cm="1">
        <f t="array" ref="C11:G11">TRANSPOSE('[24]ANÁLISIS TASA-PU MTTO AC'!$Q$10:$Q$14)</f>
        <v>9.7799511002444987E-3</v>
      </c>
      <c r="D11" s="86">
        <v>1.1169284467713788E-2</v>
      </c>
      <c r="E11" s="86">
        <v>7.6788830715532287E-3</v>
      </c>
      <c r="F11" s="86">
        <v>1.6055846422338569E-2</v>
      </c>
      <c r="G11" s="86">
        <v>1.8776077885952713E-2</v>
      </c>
      <c r="H11" s="86">
        <f>+AVERAGE(C11:G11)</f>
        <v>1.2692008589560561E-2</v>
      </c>
      <c r="I11" s="87">
        <f>+SUMPRODUCT('[3]A 5.22 - 5.24'!$G$16:$H$16,'[3]A 5.22 - 5.24'!$G$18:$H$18)/SUM('[3]A 5.22 - 5.24'!$G$18:$H$18)</f>
        <v>0.22914237006383822</v>
      </c>
      <c r="J11" s="88">
        <f>'[23]SSTT_Tasa y CU'!$C$59</f>
        <v>8.0000000000000004E-4</v>
      </c>
      <c r="K11" s="89">
        <f>'[23]SSTT_Tasa y CU'!$D$59</f>
        <v>1.4262073278749599E-3</v>
      </c>
      <c r="L11"/>
      <c r="M11" s="61" t="s">
        <v>52</v>
      </c>
      <c r="N11" s="54" t="s">
        <v>186</v>
      </c>
      <c r="O11" s="74">
        <f>+H19</f>
        <v>6.9818756366203218E-3</v>
      </c>
      <c r="P11"/>
      <c r="Q11" s="61" t="s">
        <v>52</v>
      </c>
      <c r="R11" s="54" t="s">
        <v>186</v>
      </c>
      <c r="S11" s="74">
        <f>+H19</f>
        <v>6.9818756366203218E-3</v>
      </c>
      <c r="T11"/>
    </row>
    <row r="12" spans="1:20" ht="14.45">
      <c r="A12"/>
      <c r="B12" s="54" t="s">
        <v>187</v>
      </c>
      <c r="C12" s="55" cm="1">
        <f t="array" ref="C12:G12">TRANSPOSE('[24]ANÁLISIS TASA-PU MTTO AC'!$N$10:$N$14)</f>
        <v>28</v>
      </c>
      <c r="D12" s="55">
        <v>32</v>
      </c>
      <c r="E12" s="55">
        <v>22</v>
      </c>
      <c r="F12" s="55">
        <v>46</v>
      </c>
      <c r="G12" s="55">
        <v>54</v>
      </c>
      <c r="H12" s="55">
        <f>+AVERAGE(C12:G12)</f>
        <v>36.4</v>
      </c>
      <c r="I12" s="77">
        <f>+SUM('[3]A 5.22 - 5.24'!$G$18:$H$18)</f>
        <v>2771.8</v>
      </c>
      <c r="J12" s="80">
        <f>'[23]SSTT_Tasa y CU'!$C$58</f>
        <v>1488284</v>
      </c>
      <c r="K12" s="81">
        <f>'[23]SSTT_Tasa y CU'!$D$58</f>
        <v>1534464.466532764</v>
      </c>
      <c r="L12"/>
      <c r="M12" s="57" t="s">
        <v>55</v>
      </c>
      <c r="N12" s="58" t="s">
        <v>188</v>
      </c>
      <c r="O12" s="56">
        <f>+O11*'Datos Redes y Conexiones'!$M$10</f>
        <v>17.519288677529506</v>
      </c>
      <c r="P12"/>
      <c r="Q12" s="57" t="s">
        <v>55</v>
      </c>
      <c r="R12" s="58" t="s">
        <v>188</v>
      </c>
      <c r="S12" s="56">
        <f>+S11*'Datos Redes y Conexiones'!$M$10</f>
        <v>17.519288677529506</v>
      </c>
      <c r="T12"/>
    </row>
    <row r="13" spans="1:20" ht="14.45">
      <c r="A13"/>
      <c r="B13" s="54" t="s">
        <v>189</v>
      </c>
      <c r="C13" s="62" cm="1">
        <f t="array" ref="C13:G13">TRANSPOSE('[24]ANÁLISIS TASA-PU MTTO AC'!$S$10:$S$14)</f>
        <v>7.8588890888298808</v>
      </c>
      <c r="D13" s="62">
        <v>3.0337417910288598</v>
      </c>
      <c r="E13" s="62">
        <v>4.8810483637957018</v>
      </c>
      <c r="F13" s="62">
        <v>0.76409889070499348</v>
      </c>
      <c r="G13" s="62">
        <v>0</v>
      </c>
      <c r="H13" s="62">
        <f>+AVERAGE(C13:G13)</f>
        <v>3.3075556268718871</v>
      </c>
      <c r="I13" s="78">
        <f>+I14/I12</f>
        <v>24.249022976903944</v>
      </c>
      <c r="J13" s="82">
        <f>'[23]SSTT_Tasa y CU'!$C$61/(+'[5]Datos Redes y Conexiones'!$B$2)</f>
        <v>1.1599999999999999</v>
      </c>
      <c r="K13" s="83">
        <f>'[23]SSTT_Tasa y CU'!$D$61/(+'[5]Datos Redes y Conexiones'!$B$2)</f>
        <v>0.54</v>
      </c>
      <c r="L13"/>
      <c r="M13" s="61" t="s">
        <v>58</v>
      </c>
      <c r="N13" s="54" t="s">
        <v>190</v>
      </c>
      <c r="O13" s="63">
        <f>H21</f>
        <v>4.368978048759061</v>
      </c>
      <c r="P13"/>
      <c r="Q13" s="61" t="s">
        <v>58</v>
      </c>
      <c r="R13" s="54" t="s">
        <v>190</v>
      </c>
      <c r="S13" s="63">
        <f>G21</f>
        <v>0</v>
      </c>
      <c r="T13"/>
    </row>
    <row r="14" spans="1:20" ht="15" thickBot="1">
      <c r="A14"/>
      <c r="B14" s="54" t="s">
        <v>60</v>
      </c>
      <c r="C14" s="55" cm="1">
        <f t="array" ref="C14:G14">TRANSPOSE('[24]ANÁLISIS TASA-PU MTTO AC'!$R$10:$R$14)</f>
        <v>220.04889448723665</v>
      </c>
      <c r="D14" s="55">
        <v>97.079737312923513</v>
      </c>
      <c r="E14" s="55">
        <v>107.38306400350544</v>
      </c>
      <c r="F14" s="55">
        <v>35.148548972429701</v>
      </c>
      <c r="G14" s="55">
        <v>0</v>
      </c>
      <c r="H14" s="55">
        <f>+AVERAGE(C14:G14)</f>
        <v>91.932048955219059</v>
      </c>
      <c r="I14" s="79">
        <f>+SUM('[3]A 5.22 - 5.24'!$G$19:$H$19)</f>
        <v>67213.44188738236</v>
      </c>
      <c r="J14" s="84">
        <f>'[23]SSTT_Tasa y CU'!$C$62/(+'[5]Datos Redes y Conexiones'!$B$2)</f>
        <v>1381.1275519999999</v>
      </c>
      <c r="K14" s="85">
        <f>'[23]SSTT_Tasa y CU'!$D$62/(+'[5]Datos Redes y Conexiones'!$B$2)</f>
        <v>1181.7708119276954</v>
      </c>
      <c r="L14"/>
      <c r="M14" s="67" t="s">
        <v>61</v>
      </c>
      <c r="N14" s="68" t="s">
        <v>62</v>
      </c>
      <c r="O14" s="69">
        <f>+O12*O13</f>
        <v>76.541387661999565</v>
      </c>
      <c r="P14" s="47" t="e">
        <f>O14/$G$14</f>
        <v>#DIV/0!</v>
      </c>
      <c r="Q14" s="67" t="s">
        <v>61</v>
      </c>
      <c r="R14" s="68" t="s">
        <v>62</v>
      </c>
      <c r="S14" s="69">
        <f>+S12*S13</f>
        <v>0</v>
      </c>
      <c r="T14" s="47" t="e">
        <f>S14/$G$14</f>
        <v>#DIV/0!</v>
      </c>
    </row>
    <row r="16" spans="1:20" ht="12.6" thickBot="1"/>
    <row r="17" spans="2:14" ht="15" thickBot="1">
      <c r="B17" t="s">
        <v>191</v>
      </c>
      <c r="C17"/>
      <c r="D17"/>
      <c r="E17"/>
      <c r="F17"/>
      <c r="G17"/>
      <c r="H17"/>
      <c r="I17" s="151" t="s">
        <v>41</v>
      </c>
      <c r="J17" s="152"/>
      <c r="K17" s="153"/>
    </row>
    <row r="18" spans="2:14" ht="28.9">
      <c r="B18" s="48" t="s">
        <v>44</v>
      </c>
      <c r="C18" s="49">
        <v>2019</v>
      </c>
      <c r="D18" s="49">
        <v>2020</v>
      </c>
      <c r="E18" s="49">
        <v>2021</v>
      </c>
      <c r="F18" s="49">
        <v>2022</v>
      </c>
      <c r="G18" s="49">
        <v>2023</v>
      </c>
      <c r="H18" s="50" t="s">
        <v>45</v>
      </c>
      <c r="I18" s="75" t="s">
        <v>46</v>
      </c>
      <c r="J18" s="75" t="s">
        <v>47</v>
      </c>
      <c r="K18" s="75" t="s">
        <v>48</v>
      </c>
      <c r="N18" s="142"/>
    </row>
    <row r="19" spans="2:14" ht="14.45">
      <c r="B19" s="54" t="s">
        <v>185</v>
      </c>
      <c r="C19" s="86" cm="1">
        <f t="array" ref="C19:G19">TRANSPOSE('[24]ANÁLISIS TASA-PU MTTO AC'!$Q$29:$Q$33)</f>
        <v>7.6842472930492489E-3</v>
      </c>
      <c r="D19" s="86">
        <v>9.0750436300174528E-3</v>
      </c>
      <c r="E19" s="86">
        <v>5.235602094240838E-3</v>
      </c>
      <c r="F19" s="86">
        <v>1.2914485165794066E-2</v>
      </c>
      <c r="G19" s="86">
        <v>0</v>
      </c>
      <c r="H19" s="86">
        <f>+AVERAGE(C19:G19)</f>
        <v>6.9818756366203218E-3</v>
      </c>
      <c r="I19" s="87">
        <f>+SUMPRODUCT('[3]A 5.22 - 5.24'!$G$16:$H$16,'[3]A 5.22 - 5.24'!$G$18:$H$18)/SUM('[3]A 5.22 - 5.24'!$G$18:$H$18)</f>
        <v>0.22914237006383822</v>
      </c>
      <c r="J19" s="88">
        <f>'[23]SSTT_Tasa y CU'!$C$59</f>
        <v>8.0000000000000004E-4</v>
      </c>
      <c r="K19" s="89">
        <f>'[23]SSTT_Tasa y CU'!$D$59</f>
        <v>1.4262073278749599E-3</v>
      </c>
    </row>
    <row r="20" spans="2:14" ht="14.45">
      <c r="B20" s="54" t="s">
        <v>187</v>
      </c>
      <c r="C20" s="55" cm="1">
        <f t="array" ref="C20:G20">TRANSPOSE('[24]ANÁLISIS TASA-PU MTTO AC'!$N$29:$N$33)</f>
        <v>22</v>
      </c>
      <c r="D20" s="55">
        <v>26</v>
      </c>
      <c r="E20" s="55">
        <v>15</v>
      </c>
      <c r="F20" s="55">
        <v>37</v>
      </c>
      <c r="G20" s="55">
        <v>0</v>
      </c>
      <c r="H20" s="55">
        <f>+AVERAGE(C20:G20)</f>
        <v>20</v>
      </c>
      <c r="I20" s="77">
        <f>+SUM('[3]A 5.22 - 5.24'!$G$18:$H$18)</f>
        <v>2771.8</v>
      </c>
      <c r="J20" s="80">
        <f>'[23]SSTT_Tasa y CU'!$C$58</f>
        <v>1488284</v>
      </c>
      <c r="K20" s="81">
        <f>'[23]SSTT_Tasa y CU'!$D$58</f>
        <v>1534464.466532764</v>
      </c>
    </row>
    <row r="21" spans="2:14" ht="14.45">
      <c r="B21" s="54" t="s">
        <v>189</v>
      </c>
      <c r="C21" s="62" cm="1">
        <f t="array" ref="C21:G21">TRANSPOSE('[24]ANÁLISIS TASA-PU MTTO AC'!$S$29:$S$33)</f>
        <v>10.002222476692575</v>
      </c>
      <c r="D21" s="62">
        <v>3.7338360504970582</v>
      </c>
      <c r="E21" s="62">
        <v>7.1588709335670293</v>
      </c>
      <c r="F21" s="62">
        <v>0.94996078303864062</v>
      </c>
      <c r="G21" s="62">
        <v>0</v>
      </c>
      <c r="H21" s="62">
        <f>+AVERAGE(C21:G21)</f>
        <v>4.368978048759061</v>
      </c>
      <c r="I21" s="78">
        <f>+I22/I20</f>
        <v>24.249022976903944</v>
      </c>
      <c r="J21" s="82">
        <f>'[23]SSTT_Tasa y CU'!$C$61/(+'[5]Datos Redes y Conexiones'!$B$2)</f>
        <v>1.1599999999999999</v>
      </c>
      <c r="K21" s="83">
        <f>'[23]SSTT_Tasa y CU'!$D$61/(+'[5]Datos Redes y Conexiones'!$B$2)</f>
        <v>0.54</v>
      </c>
    </row>
    <row r="22" spans="2:14" ht="15" thickBot="1">
      <c r="B22" s="54" t="s">
        <v>60</v>
      </c>
      <c r="C22" s="55" cm="1">
        <f t="array" ref="C22:G22">TRANSPOSE('[24]ANÁLISIS TASA-PU MTTO AC'!$R$29:$R$33)</f>
        <v>220.04889448723665</v>
      </c>
      <c r="D22" s="55">
        <v>97.079737312923513</v>
      </c>
      <c r="E22" s="55">
        <v>107.38306400350544</v>
      </c>
      <c r="F22" s="55">
        <v>35.148548972429701</v>
      </c>
      <c r="G22" s="55">
        <v>0</v>
      </c>
      <c r="H22" s="55">
        <f>+AVERAGE(C22:G22)</f>
        <v>91.932048955219059</v>
      </c>
      <c r="I22" s="79">
        <f>+SUM('[3]A 5.22 - 5.24'!$G$19:$H$19)</f>
        <v>67213.44188738236</v>
      </c>
      <c r="J22" s="84">
        <f>'[23]SSTT_Tasa y CU'!$C$62/(+'[5]Datos Redes y Conexiones'!$B$2)</f>
        <v>1381.1275519999999</v>
      </c>
      <c r="K22" s="85">
        <f>'[23]SSTT_Tasa y CU'!$D$62/(+'[5]Datos Redes y Conexiones'!$B$2)</f>
        <v>1181.7708119276954</v>
      </c>
    </row>
  </sheetData>
  <mergeCells count="6">
    <mergeCell ref="I17:K17"/>
    <mergeCell ref="M9:N9"/>
    <mergeCell ref="O9:O10"/>
    <mergeCell ref="Q9:R9"/>
    <mergeCell ref="S9:S10"/>
    <mergeCell ref="I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2ACC-D990-450D-BDD7-6038B673A232}">
  <sheetPr>
    <tabColor theme="8" tint="0.39997558519241921"/>
  </sheetPr>
  <dimension ref="A1:T38"/>
  <sheetViews>
    <sheetView showGridLines="0" workbookViewId="0">
      <selection activeCell="J21" sqref="J21"/>
    </sheetView>
  </sheetViews>
  <sheetFormatPr defaultColWidth="10.85546875" defaultRowHeight="12"/>
  <cols>
    <col min="1" max="1" width="10.85546875" style="1"/>
    <col min="2" max="2" width="35.140625" style="1" customWidth="1"/>
    <col min="3" max="12" width="10.85546875" style="1"/>
    <col min="13" max="13" width="13.28515625" style="1" customWidth="1"/>
    <col min="14" max="14" width="21" style="1" bestFit="1" customWidth="1"/>
    <col min="15" max="16384" width="10.85546875" style="1"/>
  </cols>
  <sheetData>
    <row r="1" spans="1:20" ht="15.6">
      <c r="A1" s="41" t="s">
        <v>192</v>
      </c>
      <c r="B1"/>
      <c r="C1" s="42"/>
      <c r="D1" s="42"/>
      <c r="E1" s="42"/>
      <c r="F1" s="42"/>
      <c r="G1" s="42"/>
      <c r="H1" s="42"/>
      <c r="I1"/>
      <c r="J1"/>
      <c r="K1"/>
      <c r="L1"/>
      <c r="M1"/>
      <c r="N1"/>
      <c r="O1"/>
      <c r="P1"/>
    </row>
    <row r="2" spans="1:20" ht="14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20" ht="14.45">
      <c r="A3"/>
      <c r="B3" s="43" t="s">
        <v>193</v>
      </c>
      <c r="C3"/>
      <c r="D3"/>
      <c r="E3"/>
      <c r="F3"/>
      <c r="G3"/>
      <c r="H3"/>
      <c r="I3"/>
      <c r="J3"/>
      <c r="K3"/>
      <c r="L3"/>
      <c r="M3" s="43" t="str">
        <f>'[25]Rep Roturas AP'!M3</f>
        <v>Análisis EM: Escenario 1</v>
      </c>
      <c r="N3"/>
      <c r="O3"/>
      <c r="P3"/>
      <c r="Q3" s="43" t="str">
        <f t="shared" ref="Q3:Q38" si="0">M3</f>
        <v>Análisis EM: Escenario 1</v>
      </c>
      <c r="R3"/>
      <c r="S3"/>
      <c r="T3"/>
    </row>
    <row r="4" spans="1:20" ht="14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4.45">
      <c r="A5"/>
      <c r="B5"/>
      <c r="C5"/>
      <c r="D5"/>
      <c r="E5"/>
      <c r="F5"/>
      <c r="G5"/>
      <c r="H5"/>
      <c r="I5"/>
      <c r="J5"/>
      <c r="K5"/>
      <c r="L5"/>
      <c r="M5" t="str">
        <f>'[25]Rep Roturas AP'!M5</f>
        <v>Tasa Promedio Simple 2019-2023 Depurada</v>
      </c>
      <c r="N5"/>
      <c r="O5"/>
      <c r="P5"/>
      <c r="Q5" t="str">
        <f t="shared" si="0"/>
        <v>Tasa Promedio Simple 2019-2023 Depurada</v>
      </c>
      <c r="R5"/>
      <c r="S5"/>
      <c r="T5"/>
    </row>
    <row r="6" spans="1:20" ht="14.45">
      <c r="A6"/>
      <c r="B6"/>
      <c r="C6"/>
      <c r="D6"/>
      <c r="E6"/>
      <c r="F6"/>
      <c r="G6"/>
      <c r="H6"/>
      <c r="I6"/>
      <c r="J6"/>
      <c r="K6"/>
      <c r="L6"/>
      <c r="M6" t="str">
        <f>'[25]Rep Roturas AP'!M6</f>
        <v>PU Promedio Simple 2019-2023</v>
      </c>
      <c r="N6"/>
      <c r="O6"/>
      <c r="P6"/>
      <c r="Q6" t="str">
        <f t="shared" si="0"/>
        <v>PU Promedio Simple 2019-2023</v>
      </c>
      <c r="R6"/>
      <c r="S6"/>
      <c r="T6"/>
    </row>
    <row r="7" spans="1:20" ht="14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5" thickBot="1">
      <c r="A8"/>
      <c r="B8"/>
      <c r="C8"/>
      <c r="D8"/>
      <c r="E8"/>
      <c r="F8"/>
      <c r="G8"/>
      <c r="H8"/>
      <c r="I8"/>
      <c r="J8"/>
      <c r="K8"/>
      <c r="L8"/>
      <c r="M8" s="44" t="str">
        <f>'[25]Rep Roturas AP'!M8</f>
        <v>PVC</v>
      </c>
      <c r="N8"/>
      <c r="O8"/>
      <c r="P8"/>
      <c r="Q8" s="44" t="str">
        <f t="shared" si="0"/>
        <v>PVC</v>
      </c>
      <c r="R8"/>
      <c r="S8"/>
      <c r="T8"/>
    </row>
    <row r="9" spans="1:20" ht="15" customHeight="1" thickBot="1">
      <c r="A9"/>
      <c r="B9" t="s">
        <v>40</v>
      </c>
      <c r="C9"/>
      <c r="D9"/>
      <c r="E9"/>
      <c r="F9"/>
      <c r="G9"/>
      <c r="H9"/>
      <c r="I9" s="151" t="s">
        <v>41</v>
      </c>
      <c r="J9" s="152"/>
      <c r="K9" s="153"/>
      <c r="L9"/>
      <c r="M9" s="149" t="str">
        <f>'[25]Rep Roturas AP'!M9</f>
        <v>Datos</v>
      </c>
      <c r="N9" s="150"/>
      <c r="O9" s="147" t="str">
        <f>'[25]Rep Roturas AP'!O9</f>
        <v>Valor EM VIII PT</v>
      </c>
      <c r="P9"/>
      <c r="Q9" s="149" t="str">
        <f t="shared" si="0"/>
        <v>Datos</v>
      </c>
      <c r="R9" s="150">
        <f t="shared" ref="R9:R38" si="1">N9</f>
        <v>0</v>
      </c>
      <c r="S9" s="147" t="str">
        <f t="shared" ref="S9:S36" si="2">O9</f>
        <v>Valor EM VIII PT</v>
      </c>
      <c r="T9"/>
    </row>
    <row r="10" spans="1:20" ht="28.9">
      <c r="A10"/>
      <c r="B10" s="48" t="s">
        <v>44</v>
      </c>
      <c r="C10" s="49">
        <v>2019</v>
      </c>
      <c r="D10" s="49">
        <v>2020</v>
      </c>
      <c r="E10" s="49">
        <v>2021</v>
      </c>
      <c r="F10" s="49">
        <v>2022</v>
      </c>
      <c r="G10" s="49">
        <v>2023</v>
      </c>
      <c r="H10" s="50" t="s">
        <v>45</v>
      </c>
      <c r="I10" s="75" t="s">
        <v>46</v>
      </c>
      <c r="J10" s="75" t="s">
        <v>47</v>
      </c>
      <c r="K10" s="75" t="s">
        <v>48</v>
      </c>
      <c r="L10"/>
      <c r="M10" s="70" t="str">
        <f>'[25]Rep Roturas AP'!M10</f>
        <v>Atributo</v>
      </c>
      <c r="N10" s="70" t="str">
        <f>'[25]Rep Roturas AP'!N10</f>
        <v>Unidad</v>
      </c>
      <c r="O10" s="148"/>
      <c r="P10" s="45"/>
      <c r="Q10" s="70" t="str">
        <f t="shared" si="0"/>
        <v>Atributo</v>
      </c>
      <c r="R10" s="70" t="str">
        <f t="shared" si="1"/>
        <v>Unidad</v>
      </c>
      <c r="S10" s="148">
        <f t="shared" si="2"/>
        <v>0</v>
      </c>
      <c r="T10" s="45"/>
    </row>
    <row r="11" spans="1:20" ht="14.45">
      <c r="A11"/>
      <c r="B11" s="54"/>
      <c r="C11" s="86"/>
      <c r="D11" s="86"/>
      <c r="E11" s="86"/>
      <c r="F11" s="86"/>
      <c r="G11" s="86"/>
      <c r="H11" s="86"/>
      <c r="I11" s="87"/>
      <c r="J11" s="88"/>
      <c r="K11" s="89"/>
      <c r="L11"/>
      <c r="M11" s="61" t="str">
        <f>'[25]Rep Roturas AP'!M11</f>
        <v>Tasa</v>
      </c>
      <c r="N11" s="54" t="str">
        <f>'[25]Rep Roturas AP'!N11</f>
        <v>Roturas/Km</v>
      </c>
      <c r="O11" s="71">
        <f>'Rep Roturas AP'!O11</f>
        <v>0.15189980230578656</v>
      </c>
      <c r="P11"/>
      <c r="Q11" s="61" t="str">
        <f t="shared" si="0"/>
        <v>Tasa</v>
      </c>
      <c r="R11" s="54" t="str">
        <f t="shared" si="1"/>
        <v>Roturas/Km</v>
      </c>
      <c r="S11" s="71">
        <f t="shared" si="2"/>
        <v>0.15189980230578656</v>
      </c>
      <c r="T11"/>
    </row>
    <row r="12" spans="1:20" ht="14.45">
      <c r="A12"/>
      <c r="B12" s="54" t="s">
        <v>54</v>
      </c>
      <c r="C12" s="55" cm="1">
        <f t="array" ref="C12:G12">TRANSPOSE('[26]GASTO x REP. ROTURAS RED AP AC'!$N$8:$N$12)</f>
        <v>451</v>
      </c>
      <c r="D12" s="55">
        <v>460</v>
      </c>
      <c r="E12" s="55">
        <v>301</v>
      </c>
      <c r="F12" s="55">
        <v>288</v>
      </c>
      <c r="G12" s="55">
        <v>307</v>
      </c>
      <c r="H12" s="55">
        <f>+AVERAGE(C12:G12)</f>
        <v>361.4</v>
      </c>
      <c r="I12" s="77">
        <f>+SUM('[3]A 5.22 - 5.24'!$G$18:$H$18)</f>
        <v>2771.8</v>
      </c>
      <c r="J12" s="80">
        <f>'[23]SSTT_Tasa y CU'!$C$58</f>
        <v>1488284</v>
      </c>
      <c r="K12" s="81">
        <f>'[23]SSTT_Tasa y CU'!$D$58</f>
        <v>1534464.466532764</v>
      </c>
      <c r="L12"/>
      <c r="M12" s="57" t="str">
        <f>'[25]Rep Roturas AP'!M12</f>
        <v>Cantidad</v>
      </c>
      <c r="N12" s="58" t="str">
        <f>'[25]Rep Roturas AP'!N12</f>
        <v>N° Roturas</v>
      </c>
      <c r="O12" s="56">
        <f>'Rep Roturas AP'!$O$12</f>
        <v>153.99110368012438</v>
      </c>
      <c r="P12"/>
      <c r="Q12" s="57" t="str">
        <f t="shared" si="0"/>
        <v>Cantidad</v>
      </c>
      <c r="R12" s="58" t="str">
        <f t="shared" si="1"/>
        <v>N° Roturas</v>
      </c>
      <c r="S12" s="56">
        <f t="shared" si="2"/>
        <v>153.99110368012438</v>
      </c>
      <c r="T12"/>
    </row>
    <row r="13" spans="1:20" ht="14.45">
      <c r="A13"/>
      <c r="B13" s="54" t="s">
        <v>194</v>
      </c>
      <c r="C13" s="62" cm="1">
        <f t="array" ref="C13:G13">TRANSPOSE('[26]GASTO x REP. ROTURAS RED AP AC'!$O$8:$O$12)</f>
        <v>0.34001251590826315</v>
      </c>
      <c r="D13" s="62">
        <v>2.8919631025561259</v>
      </c>
      <c r="E13" s="62">
        <v>1.560368608086544</v>
      </c>
      <c r="F13" s="62">
        <v>0.92923309808561938</v>
      </c>
      <c r="G13" s="62">
        <v>0.89087788864942252</v>
      </c>
      <c r="H13" s="97">
        <f>+AVERAGE(C13:G13)</f>
        <v>1.322491042657195</v>
      </c>
      <c r="I13" s="78">
        <f>+I14/I12</f>
        <v>24.249022976903944</v>
      </c>
      <c r="J13" s="82">
        <f>'[23]SSTT_Tasa y CU'!$C$61/(+'[5]Datos Redes y Conexiones'!$B$2)</f>
        <v>1.1599999999999999</v>
      </c>
      <c r="K13" s="83">
        <f>'[23]SSTT_Tasa y CU'!$D$61/(+'[5]Datos Redes y Conexiones'!$B$2)</f>
        <v>0.54</v>
      </c>
      <c r="L13"/>
      <c r="M13" s="61" t="s">
        <v>195</v>
      </c>
      <c r="N13" s="54" t="str">
        <f>'[25]Rep Roturas AP'!N13</f>
        <v>UF/Reparación</v>
      </c>
      <c r="O13" s="63">
        <f>$H$13</f>
        <v>1.322491042657195</v>
      </c>
      <c r="P13"/>
      <c r="Q13" s="61" t="str">
        <f t="shared" si="0"/>
        <v>Gasto Unitario</v>
      </c>
      <c r="R13" s="54" t="str">
        <f t="shared" si="1"/>
        <v>UF/Reparación</v>
      </c>
      <c r="S13" s="63">
        <f>$G$13</f>
        <v>0.89087788864942252</v>
      </c>
      <c r="T13"/>
    </row>
    <row r="14" spans="1:20" ht="15" thickBot="1">
      <c r="A14"/>
      <c r="B14" s="54" t="s">
        <v>60</v>
      </c>
      <c r="C14" s="55" cm="1">
        <f t="array" ref="C14:G14">TRANSPOSE('[26]GASTO x REP. ROTURAS RED AP AC'!$L$8:$L$12)</f>
        <v>153.34564467462667</v>
      </c>
      <c r="D14" s="55">
        <v>1330.303027175818</v>
      </c>
      <c r="E14" s="55">
        <v>469.67095103404972</v>
      </c>
      <c r="F14" s="55">
        <v>267.61913224865839</v>
      </c>
      <c r="G14" s="55">
        <v>273.49951181537273</v>
      </c>
      <c r="H14" s="55">
        <f>+AVERAGE(C14:G14)</f>
        <v>498.88765338970518</v>
      </c>
      <c r="I14" s="79">
        <f>+SUM('[3]A 5.22 - 5.24'!$G$19:$H$19)</f>
        <v>67213.44188738236</v>
      </c>
      <c r="J14" s="84">
        <f>'[23]SSTT_Tasa y CU'!$C$62/(+'[5]Datos Redes y Conexiones'!$B$2)</f>
        <v>1381.1275519999999</v>
      </c>
      <c r="K14" s="85">
        <f>'[23]SSTT_Tasa y CU'!$D$62/(+'[5]Datos Redes y Conexiones'!$B$2)</f>
        <v>1181.7708119276954</v>
      </c>
      <c r="L14"/>
      <c r="M14" s="67" t="str">
        <f>'[25]Rep Roturas AP'!M14</f>
        <v>Gasto Total</v>
      </c>
      <c r="N14" s="68" t="str">
        <f>'[25]Rep Roturas AP'!N14</f>
        <v>UF</v>
      </c>
      <c r="O14" s="69">
        <f>O12*O13</f>
        <v>203.65185526585992</v>
      </c>
      <c r="P14" s="47">
        <f>O14/$G$14</f>
        <v>0.74461505950817264</v>
      </c>
      <c r="Q14" s="67" t="str">
        <f t="shared" si="0"/>
        <v>Gasto Total</v>
      </c>
      <c r="R14" s="68" t="str">
        <f t="shared" si="1"/>
        <v>UF</v>
      </c>
      <c r="S14" s="69">
        <f>S12*S13</f>
        <v>137.18726931734352</v>
      </c>
      <c r="T14" s="47">
        <f>S14/$G$14</f>
        <v>0.50159968625447682</v>
      </c>
    </row>
    <row r="15" spans="1:20" ht="14.45">
      <c r="M15"/>
      <c r="N15"/>
      <c r="O15"/>
      <c r="P15"/>
      <c r="Q15"/>
      <c r="R15"/>
      <c r="S15"/>
      <c r="T15"/>
    </row>
    <row r="16" spans="1:20" ht="15" thickBot="1">
      <c r="M16" s="44" t="str">
        <f>'[25]Rep Roturas AP'!M16</f>
        <v>HDPE</v>
      </c>
      <c r="N16"/>
      <c r="O16"/>
      <c r="P16"/>
      <c r="Q16" s="44" t="str">
        <f t="shared" si="0"/>
        <v>HDPE</v>
      </c>
      <c r="R16"/>
      <c r="S16"/>
      <c r="T16"/>
    </row>
    <row r="17" spans="2:20" ht="15" customHeight="1" thickBot="1">
      <c r="B17"/>
      <c r="C17"/>
      <c r="D17"/>
      <c r="E17"/>
      <c r="F17"/>
      <c r="G17"/>
      <c r="H17"/>
      <c r="I17" s="169"/>
      <c r="J17" s="169"/>
      <c r="K17" s="169"/>
      <c r="M17" s="149" t="str">
        <f>'[25]Rep Roturas AP'!M17</f>
        <v>Datos</v>
      </c>
      <c r="N17" s="150">
        <f>'[25]Rep Roturas AP'!N17</f>
        <v>0</v>
      </c>
      <c r="O17" s="147" t="str">
        <f>'[25]Rep Roturas AP'!O17</f>
        <v>Valor EM VIII PT</v>
      </c>
      <c r="P17"/>
      <c r="Q17" s="149" t="str">
        <f t="shared" si="0"/>
        <v>Datos</v>
      </c>
      <c r="R17" s="150">
        <f t="shared" si="1"/>
        <v>0</v>
      </c>
      <c r="S17" s="147" t="str">
        <f t="shared" si="2"/>
        <v>Valor EM VIII PT</v>
      </c>
      <c r="T17"/>
    </row>
    <row r="18" spans="2:20" ht="14.45">
      <c r="B18"/>
      <c r="C18" s="53"/>
      <c r="D18" s="53"/>
      <c r="E18" s="53"/>
      <c r="F18" s="53"/>
      <c r="G18" s="53"/>
      <c r="H18" s="98"/>
      <c r="I18" s="98"/>
      <c r="J18" s="98"/>
      <c r="K18" s="98"/>
      <c r="M18" s="70" t="str">
        <f>'[25]Rep Roturas AP'!M18</f>
        <v>Atributo</v>
      </c>
      <c r="N18" s="70" t="str">
        <f>'[25]Rep Roturas AP'!N18</f>
        <v>Unidad</v>
      </c>
      <c r="O18" s="154">
        <f>'[25]Rep Roturas AP'!O18</f>
        <v>0</v>
      </c>
      <c r="P18"/>
      <c r="Q18" s="70" t="str">
        <f t="shared" si="0"/>
        <v>Atributo</v>
      </c>
      <c r="R18" s="70" t="str">
        <f t="shared" si="1"/>
        <v>Unidad</v>
      </c>
      <c r="S18" s="154">
        <f t="shared" si="2"/>
        <v>0</v>
      </c>
      <c r="T18"/>
    </row>
    <row r="19" spans="2:20" ht="14.45">
      <c r="B19"/>
      <c r="C19" s="99"/>
      <c r="D19" s="99"/>
      <c r="E19" s="99"/>
      <c r="F19" s="99"/>
      <c r="G19" s="99"/>
      <c r="H19" s="99"/>
      <c r="I19" s="100"/>
      <c r="J19" s="100"/>
      <c r="K19" s="100"/>
      <c r="M19" s="61" t="str">
        <f>'[25]Rep Roturas AP'!M19</f>
        <v>Tasa</v>
      </c>
      <c r="N19" s="54" t="str">
        <f>'[25]Rep Roturas AP'!N19</f>
        <v>Roturas/Km</v>
      </c>
      <c r="O19" s="71">
        <f>'Rep Roturas AP'!O19</f>
        <v>0.15093670978057658</v>
      </c>
      <c r="P19"/>
      <c r="Q19" s="61" t="str">
        <f t="shared" si="0"/>
        <v>Tasa</v>
      </c>
      <c r="R19" s="54" t="str">
        <f t="shared" si="1"/>
        <v>Roturas/Km</v>
      </c>
      <c r="S19" s="71">
        <f t="shared" si="2"/>
        <v>0.15093670978057658</v>
      </c>
      <c r="T19"/>
    </row>
    <row r="20" spans="2:20" ht="14.45">
      <c r="B20"/>
      <c r="C20" s="101"/>
      <c r="D20" s="101"/>
      <c r="E20" s="101"/>
      <c r="F20" s="101"/>
      <c r="G20" s="101"/>
      <c r="H20" s="101"/>
      <c r="I20" s="59"/>
      <c r="J20" s="59"/>
      <c r="K20" s="59"/>
      <c r="M20" s="57" t="str">
        <f>'[25]Rep Roturas AP'!M20</f>
        <v>Cantidad</v>
      </c>
      <c r="N20" s="58" t="str">
        <f>'[25]Rep Roturas AP'!N20</f>
        <v>N° Roturas</v>
      </c>
      <c r="O20" s="56">
        <f>'Rep Roturas AP'!O20</f>
        <v>153.01475164640277</v>
      </c>
      <c r="P20"/>
      <c r="Q20" s="57" t="str">
        <f t="shared" si="0"/>
        <v>Cantidad</v>
      </c>
      <c r="R20" s="58" t="str">
        <f t="shared" si="1"/>
        <v>N° Roturas</v>
      </c>
      <c r="S20" s="56">
        <f t="shared" si="2"/>
        <v>153.01475164640277</v>
      </c>
      <c r="T20"/>
    </row>
    <row r="21" spans="2:20" ht="14.45">
      <c r="B21"/>
      <c r="C21" s="102"/>
      <c r="D21" s="102"/>
      <c r="E21" s="102"/>
      <c r="F21" s="102"/>
      <c r="G21" s="102"/>
      <c r="H21" s="102"/>
      <c r="I21" s="64"/>
      <c r="J21" s="64"/>
      <c r="K21" s="64"/>
      <c r="M21" s="61" t="s">
        <v>195</v>
      </c>
      <c r="N21" s="54" t="str">
        <f>'[25]Rep Roturas AP'!N21</f>
        <v>UF/Reparación</v>
      </c>
      <c r="O21" s="63">
        <f>$H$13</f>
        <v>1.322491042657195</v>
      </c>
      <c r="P21"/>
      <c r="Q21" s="61" t="str">
        <f t="shared" si="0"/>
        <v>Gasto Unitario</v>
      </c>
      <c r="R21" s="54" t="str">
        <f t="shared" si="1"/>
        <v>UF/Reparación</v>
      </c>
      <c r="S21" s="63">
        <f>$G$13</f>
        <v>0.89087788864942252</v>
      </c>
      <c r="T21"/>
    </row>
    <row r="22" spans="2:20" ht="15" thickBot="1">
      <c r="B22"/>
      <c r="C22" s="101"/>
      <c r="D22" s="101"/>
      <c r="E22" s="101"/>
      <c r="F22" s="101"/>
      <c r="G22" s="101"/>
      <c r="H22" s="101"/>
      <c r="I22" s="59"/>
      <c r="J22" s="59"/>
      <c r="K22" s="59"/>
      <c r="M22" s="67" t="str">
        <f>'[25]Rep Roturas AP'!M22</f>
        <v>Gasto Total</v>
      </c>
      <c r="N22" s="68" t="str">
        <f>'[25]Rep Roturas AP'!N22</f>
        <v>UF</v>
      </c>
      <c r="O22" s="69">
        <f>O20*O21</f>
        <v>202.36063844678293</v>
      </c>
      <c r="P22" s="47">
        <f>O22/$G$14</f>
        <v>0.73989396581953515</v>
      </c>
      <c r="Q22" s="67" t="str">
        <f t="shared" si="0"/>
        <v>Gasto Total</v>
      </c>
      <c r="R22" s="68" t="str">
        <f t="shared" si="1"/>
        <v>UF</v>
      </c>
      <c r="S22" s="69">
        <f>S20*S21</f>
        <v>136.31745887896304</v>
      </c>
      <c r="T22" s="47">
        <f>S22/$G$14</f>
        <v>0.49841938647036726</v>
      </c>
    </row>
    <row r="23" spans="2:20" ht="14.45">
      <c r="M23"/>
      <c r="N23"/>
      <c r="O23"/>
      <c r="P23"/>
      <c r="Q23"/>
      <c r="R23"/>
      <c r="S23"/>
      <c r="T23"/>
    </row>
    <row r="24" spans="2:20" ht="15" thickBot="1">
      <c r="M24" s="44" t="str">
        <f>'[25]Rep Roturas AP'!M24</f>
        <v>PVC + HDPE</v>
      </c>
      <c r="N24"/>
      <c r="O24"/>
      <c r="P24"/>
      <c r="Q24" s="44" t="str">
        <f t="shared" si="0"/>
        <v>PVC + HDPE</v>
      </c>
      <c r="R24"/>
      <c r="S24"/>
      <c r="T24"/>
    </row>
    <row r="25" spans="2:20" ht="15" customHeight="1" thickBot="1">
      <c r="M25" s="149" t="str">
        <f>'[25]Rep Roturas AP'!M25</f>
        <v>Datos</v>
      </c>
      <c r="N25" s="150">
        <f>'[25]Rep Roturas AP'!N25</f>
        <v>0</v>
      </c>
      <c r="O25" s="147" t="str">
        <f>'[25]Rep Roturas AP'!O25</f>
        <v>Valor EM VIII PT</v>
      </c>
      <c r="P25"/>
      <c r="Q25" s="149" t="str">
        <f t="shared" si="0"/>
        <v>Datos</v>
      </c>
      <c r="R25" s="150">
        <f t="shared" si="1"/>
        <v>0</v>
      </c>
      <c r="S25" s="147" t="str">
        <f t="shared" si="2"/>
        <v>Valor EM VIII PT</v>
      </c>
      <c r="T25"/>
    </row>
    <row r="26" spans="2:20" ht="14.45">
      <c r="M26" s="70" t="str">
        <f>'[25]Rep Roturas AP'!M26</f>
        <v>Atributo</v>
      </c>
      <c r="N26" s="70" t="str">
        <f>'[25]Rep Roturas AP'!N26</f>
        <v>Unidad</v>
      </c>
      <c r="O26" s="148">
        <f>'[25]Rep Roturas AP'!O26</f>
        <v>0</v>
      </c>
      <c r="P26"/>
      <c r="Q26" s="70" t="str">
        <f t="shared" si="0"/>
        <v>Atributo</v>
      </c>
      <c r="R26" s="70" t="str">
        <f t="shared" si="1"/>
        <v>Unidad</v>
      </c>
      <c r="S26" s="148">
        <f t="shared" si="2"/>
        <v>0</v>
      </c>
      <c r="T26"/>
    </row>
    <row r="27" spans="2:20" ht="14.45">
      <c r="M27" s="61" t="str">
        <f>'[25]Rep Roturas AP'!M27</f>
        <v>Tasa</v>
      </c>
      <c r="N27" s="54" t="str">
        <f>'[25]Rep Roturas AP'!N27</f>
        <v>Roturas/Km</v>
      </c>
      <c r="O27" s="71">
        <f>'Rep Roturas AP'!O27</f>
        <v>0.15111566199144569</v>
      </c>
      <c r="P27"/>
      <c r="Q27" s="61" t="str">
        <f t="shared" si="0"/>
        <v>Tasa</v>
      </c>
      <c r="R27" s="54" t="str">
        <f t="shared" si="1"/>
        <v>Roturas/Km</v>
      </c>
      <c r="S27" s="71">
        <f t="shared" si="2"/>
        <v>0.15111566199144569</v>
      </c>
      <c r="T27"/>
    </row>
    <row r="28" spans="2:20" ht="14.45">
      <c r="M28" s="57" t="str">
        <f>'[25]Rep Roturas AP'!M28</f>
        <v>Cantidad</v>
      </c>
      <c r="N28" s="58" t="str">
        <f>'[25]Rep Roturas AP'!N28</f>
        <v>N° Roturas</v>
      </c>
      <c r="O28" s="56">
        <f>'Rep Roturas AP'!O28</f>
        <v>153.19616760639369</v>
      </c>
      <c r="P28"/>
      <c r="Q28" s="57" t="str">
        <f t="shared" si="0"/>
        <v>Cantidad</v>
      </c>
      <c r="R28" s="58" t="str">
        <f t="shared" si="1"/>
        <v>N° Roturas</v>
      </c>
      <c r="S28" s="56">
        <f t="shared" si="2"/>
        <v>153.19616760639369</v>
      </c>
      <c r="T28"/>
    </row>
    <row r="29" spans="2:20" ht="14.45">
      <c r="M29" s="61" t="s">
        <v>195</v>
      </c>
      <c r="N29" s="54" t="str">
        <f>'[25]Rep Roturas AP'!N29</f>
        <v>UF/Reparación</v>
      </c>
      <c r="O29" s="63">
        <f>$H$13</f>
        <v>1.322491042657195</v>
      </c>
      <c r="P29"/>
      <c r="Q29" s="61" t="str">
        <f t="shared" si="0"/>
        <v>Gasto Unitario</v>
      </c>
      <c r="R29" s="54" t="str">
        <f t="shared" si="1"/>
        <v>UF/Reparación</v>
      </c>
      <c r="S29" s="63">
        <f>$G$13</f>
        <v>0.89087788864942252</v>
      </c>
      <c r="T29"/>
    </row>
    <row r="30" spans="2:20" ht="15" thickBot="1">
      <c r="M30" s="67" t="str">
        <f>'[25]Rep Roturas AP'!M30</f>
        <v>Gasto Total</v>
      </c>
      <c r="N30" s="68" t="str">
        <f>'[25]Rep Roturas AP'!N30</f>
        <v>UF</v>
      </c>
      <c r="O30" s="69">
        <f>O28*O29</f>
        <v>202.60055942886598</v>
      </c>
      <c r="P30" s="47">
        <f>O30/$G$14</f>
        <v>0.74077119218272147</v>
      </c>
      <c r="Q30" s="67" t="str">
        <f t="shared" si="0"/>
        <v>Gasto Total</v>
      </c>
      <c r="R30" s="68" t="str">
        <f t="shared" si="1"/>
        <v>UF</v>
      </c>
      <c r="S30" s="69">
        <f>S28*S29</f>
        <v>136.47907834636706</v>
      </c>
      <c r="T30" s="47">
        <f>S30/$G$14</f>
        <v>0.49901031793613576</v>
      </c>
    </row>
    <row r="31" spans="2:20" ht="14.45">
      <c r="M31"/>
      <c r="N31"/>
      <c r="O31"/>
      <c r="P31"/>
      <c r="Q31"/>
      <c r="R31"/>
      <c r="S31"/>
      <c r="T31"/>
    </row>
    <row r="32" spans="2:20" ht="29.45" thickBot="1">
      <c r="M32" s="44" t="str">
        <f>'[25]Rep Roturas AP'!M32</f>
        <v>HDPE Año &gt; 2000</v>
      </c>
      <c r="N32"/>
      <c r="O32"/>
      <c r="P32"/>
      <c r="Q32" s="44" t="str">
        <f t="shared" si="0"/>
        <v>HDPE Año &gt; 2000</v>
      </c>
      <c r="R32"/>
      <c r="S32"/>
      <c r="T32"/>
    </row>
    <row r="33" spans="13:20" ht="15" customHeight="1" thickBot="1">
      <c r="M33" s="149" t="str">
        <f>'[25]Rep Roturas AP'!M33</f>
        <v>Datos</v>
      </c>
      <c r="N33" s="150">
        <f>'[25]Rep Roturas AP'!N33</f>
        <v>0</v>
      </c>
      <c r="O33" s="147" t="str">
        <f>'[25]Rep Roturas AP'!O33</f>
        <v>Valor EM VIII PT</v>
      </c>
      <c r="P33"/>
      <c r="Q33" s="149" t="str">
        <f t="shared" si="0"/>
        <v>Datos</v>
      </c>
      <c r="R33" s="150">
        <f t="shared" si="1"/>
        <v>0</v>
      </c>
      <c r="S33" s="147" t="str">
        <f t="shared" si="2"/>
        <v>Valor EM VIII PT</v>
      </c>
      <c r="T33"/>
    </row>
    <row r="34" spans="13:20" ht="14.45">
      <c r="M34" s="70" t="str">
        <f>'[25]Rep Roturas AP'!M34</f>
        <v>Atributo</v>
      </c>
      <c r="N34" s="70" t="str">
        <f>'[25]Rep Roturas AP'!N34</f>
        <v>Unidad</v>
      </c>
      <c r="O34" s="148">
        <f>'[25]Rep Roturas AP'!O34</f>
        <v>0</v>
      </c>
      <c r="P34"/>
      <c r="Q34" s="70" t="str">
        <f t="shared" si="0"/>
        <v>Atributo</v>
      </c>
      <c r="R34" s="70" t="str">
        <f t="shared" si="1"/>
        <v>Unidad</v>
      </c>
      <c r="S34" s="148">
        <f t="shared" si="2"/>
        <v>0</v>
      </c>
      <c r="T34"/>
    </row>
    <row r="35" spans="13:20" ht="14.45">
      <c r="M35" s="61" t="str">
        <f>'[25]Rep Roturas AP'!M35</f>
        <v>Tasa</v>
      </c>
      <c r="N35" s="54" t="str">
        <f>'[25]Rep Roturas AP'!N35</f>
        <v>Roturas/Km</v>
      </c>
      <c r="O35" s="71">
        <f>'Rep Roturas AP'!O35</f>
        <v>0.1262219128164635</v>
      </c>
      <c r="P35"/>
      <c r="Q35" s="61" t="str">
        <f t="shared" si="0"/>
        <v>Tasa</v>
      </c>
      <c r="R35" s="54" t="str">
        <f t="shared" si="1"/>
        <v>Roturas/Km</v>
      </c>
      <c r="S35" s="71">
        <f t="shared" si="2"/>
        <v>0.1262219128164635</v>
      </c>
      <c r="T35"/>
    </row>
    <row r="36" spans="13:20" ht="14.45">
      <c r="M36" s="57" t="str">
        <f>'[25]Rep Roturas AP'!M36</f>
        <v>Cantidad</v>
      </c>
      <c r="N36" s="58" t="str">
        <f>'[25]Rep Roturas AP'!N36</f>
        <v>N° Roturas</v>
      </c>
      <c r="O36" s="56">
        <f>'Rep Roturas AP'!O36</f>
        <v>127.95969032333102</v>
      </c>
      <c r="P36"/>
      <c r="Q36" s="57" t="str">
        <f t="shared" si="0"/>
        <v>Cantidad</v>
      </c>
      <c r="R36" s="58" t="str">
        <f t="shared" si="1"/>
        <v>N° Roturas</v>
      </c>
      <c r="S36" s="56">
        <f t="shared" si="2"/>
        <v>127.95969032333102</v>
      </c>
      <c r="T36"/>
    </row>
    <row r="37" spans="13:20" ht="14.45">
      <c r="M37" s="61" t="s">
        <v>195</v>
      </c>
      <c r="N37" s="54" t="str">
        <f>'[25]Rep Roturas AP'!N37</f>
        <v>UF/Reparación</v>
      </c>
      <c r="O37" s="63">
        <f>$H$13</f>
        <v>1.322491042657195</v>
      </c>
      <c r="P37"/>
      <c r="Q37" s="61" t="str">
        <f t="shared" si="0"/>
        <v>Gasto Unitario</v>
      </c>
      <c r="R37" s="54" t="str">
        <f t="shared" si="1"/>
        <v>UF/Reparación</v>
      </c>
      <c r="S37" s="63">
        <f>$G$13</f>
        <v>0.89087788864942252</v>
      </c>
      <c r="T37"/>
    </row>
    <row r="38" spans="13:20" ht="15" thickBot="1">
      <c r="M38" s="67" t="str">
        <f>'[25]Rep Roturas AP'!M38</f>
        <v>Gasto Total</v>
      </c>
      <c r="N38" s="68" t="str">
        <f>'[25]Rep Roturas AP'!N38</f>
        <v>UF</v>
      </c>
      <c r="O38" s="69">
        <f>O36*O37</f>
        <v>169.22554427379382</v>
      </c>
      <c r="P38" s="47">
        <f>O38/$G$14</f>
        <v>0.61874166849712842</v>
      </c>
      <c r="Q38" s="67" t="str">
        <f t="shared" si="0"/>
        <v>Gasto Total</v>
      </c>
      <c r="R38" s="68" t="str">
        <f t="shared" si="1"/>
        <v>UF</v>
      </c>
      <c r="S38" s="69">
        <f>S36*S37</f>
        <v>113.99645874748308</v>
      </c>
      <c r="T38" s="47">
        <f>S38/$G$14</f>
        <v>0.41680680887078503</v>
      </c>
    </row>
  </sheetData>
  <mergeCells count="18">
    <mergeCell ref="Q33:R33"/>
    <mergeCell ref="S33:S34"/>
    <mergeCell ref="Q9:R9"/>
    <mergeCell ref="S9:S10"/>
    <mergeCell ref="Q17:R17"/>
    <mergeCell ref="S17:S18"/>
    <mergeCell ref="Q25:R25"/>
    <mergeCell ref="S25:S26"/>
    <mergeCell ref="M25:N25"/>
    <mergeCell ref="O25:O26"/>
    <mergeCell ref="M33:N33"/>
    <mergeCell ref="O33:O34"/>
    <mergeCell ref="I9:K9"/>
    <mergeCell ref="M9:N9"/>
    <mergeCell ref="O9:O10"/>
    <mergeCell ref="I17:K17"/>
    <mergeCell ref="M17:N17"/>
    <mergeCell ref="O17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Ariel Miranda Jofre</dc:creator>
  <cp:keywords/>
  <dc:description/>
  <cp:lastModifiedBy/>
  <cp:revision/>
  <dcterms:created xsi:type="dcterms:W3CDTF">2024-05-09T13:52:37Z</dcterms:created>
  <dcterms:modified xsi:type="dcterms:W3CDTF">2024-07-17T18:41:34Z</dcterms:modified>
  <cp:category/>
  <cp:contentStatus/>
</cp:coreProperties>
</file>