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B)ReportesDivisionRiesgos\Panel_Estadisticas_Tarjeta\Panel_Tarjeta_BS\"/>
    </mc:Choice>
  </mc:AlternateContent>
  <bookViews>
    <workbookView xWindow="0" yWindow="0" windowWidth="19200" windowHeight="10995" tabRatio="724" activeTab="1"/>
  </bookViews>
  <sheets>
    <sheet name="Caratula" sheetId="1" r:id="rId1"/>
    <sheet name="Clientes" sheetId="2" r:id="rId2"/>
    <sheet name="Colocación" sheetId="3" r:id="rId3"/>
    <sheet name="Detalle Tipo Consumos" sheetId="4" r:id="rId4"/>
    <sheet name="Clientes Compartidos" sheetId="5" r:id="rId5"/>
    <sheet name="Estados Tarjetas" sheetId="6" r:id="rId6"/>
    <sheet name="Canje" sheetId="7" r:id="rId7"/>
    <sheet name="Adquirencia" sheetId="8" r:id="rId8"/>
    <sheet name="Coonecta" sheetId="9" r:id="rId9"/>
    <sheet name="Redes" sheetId="10" r:id="rId10"/>
    <sheet name="MPOS" sheetId="11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_____F">[2]Balance!$N$40:$Y$81</definedName>
    <definedName name="_____F">[2]Balance!$N$40:$Y$81</definedName>
    <definedName name="____F">[2]Balance!$N$40:$Y$81</definedName>
    <definedName name="___F">[2]Balance!$N$40:$Y$81</definedName>
    <definedName name="__F">[2]Balance!$N$40:$Y$81</definedName>
    <definedName name="_F">[2]Balance!$N$40:$Y$81</definedName>
    <definedName name="_Fill" localSheetId="10" hidden="1">#REF!</definedName>
    <definedName name="_Fill" localSheetId="9" hidden="1">#REF!</definedName>
    <definedName name="_Fill" hidden="1">#REF!</definedName>
    <definedName name="_xlnm._FilterDatabase" localSheetId="2" hidden="1">Colocación!$I$197:$AH$200</definedName>
    <definedName name="_xlnm._FilterDatabase" localSheetId="3" hidden="1">'Detalle Tipo Consumos'!#REF!</definedName>
    <definedName name="_Key1" localSheetId="10" hidden="1">#REF!</definedName>
    <definedName name="_Key1" localSheetId="9" hidden="1">#REF!</definedName>
    <definedName name="_Key1" hidden="1">#REF!</definedName>
    <definedName name="_Order1" hidden="1">255</definedName>
    <definedName name="_Sort" localSheetId="10" hidden="1">#REF!</definedName>
    <definedName name="_Sort" localSheetId="9" hidden="1">#REF!</definedName>
    <definedName name="_Sort" hidden="1">#REF!</definedName>
    <definedName name="A">[2]Balance!$A$1:$D$38</definedName>
    <definedName name="A_IMPRESIÓN_IM" localSheetId="10">#REF!</definedName>
    <definedName name="A_IMPRESIÓN_IM" localSheetId="9">#REF!</definedName>
    <definedName name="A_IMPRESIÓN_IM">#REF!</definedName>
    <definedName name="aa" localSheetId="10">#REF!</definedName>
    <definedName name="aa" localSheetId="9">#REF!</definedName>
    <definedName name="aa">#REF!</definedName>
    <definedName name="aaa" localSheetId="10">#REF!</definedName>
    <definedName name="aaa" localSheetId="9">#REF!</definedName>
    <definedName name="aaa">#REF!</definedName>
    <definedName name="aaaa" localSheetId="10" hidden="1">#REF!</definedName>
    <definedName name="aaaa" localSheetId="9" hidden="1">#REF!</definedName>
    <definedName name="aaaa" hidden="1">#REF!</definedName>
    <definedName name="Ajuste_Prov" localSheetId="10">'[3]3. Cartera &amp; Alcance'!#REF!</definedName>
    <definedName name="Ajuste_Prov" localSheetId="9">'[3]3. Cartera &amp; Alcance'!#REF!</definedName>
    <definedName name="Ajuste_Prov">'[3]3. Cartera &amp; Alcance'!#REF!</definedName>
    <definedName name="B">[2]Balance!$E$1:$M$38</definedName>
    <definedName name="BALGF2" localSheetId="10">#REF!</definedName>
    <definedName name="BALGF2" localSheetId="9">#REF!</definedName>
    <definedName name="BALGF2">#REF!</definedName>
    <definedName name="Concepto" localSheetId="10">[4]Homolog_Concept!#REF!</definedName>
    <definedName name="Concepto" localSheetId="9">[4]Homolog_Concept!#REF!</definedName>
    <definedName name="Concepto">[4]Homolog_Concept!#REF!</definedName>
    <definedName name="CONSOLBAL">[2]Balance!$A$1:$D$38</definedName>
    <definedName name="CONSOLPYG">[2]Balance!$A$40:$D$81</definedName>
    <definedName name="Créditos">[5]Cuadros!$E$2:$E$5</definedName>
    <definedName name="CT">[2]Balance!$N$1:$Y$38</definedName>
    <definedName name="D">[2]Balance!$A$40:$D$81</definedName>
    <definedName name="DATE">OFFSET([3]Indicadores!$D$4,0,0,(COUNTA([3]Indicadores!$A$4:$IV$4)-3))</definedName>
    <definedName name="dd" localSheetId="10">'[6]3. Cartera &amp; Alcance'!#REF!</definedName>
    <definedName name="dd" localSheetId="9">'[6]3. Cartera &amp; Alcance'!#REF!</definedName>
    <definedName name="dd">'[6]3. Cartera &amp; Alcance'!#REF!</definedName>
    <definedName name="ddd" localSheetId="10">'[3]3. Cartera &amp; Alcance'!#REF!</definedName>
    <definedName name="ddd" localSheetId="9">'[3]3. Cartera &amp; Alcance'!#REF!</definedName>
    <definedName name="ddd">'[3]3. Cartera &amp; Alcance'!#REF!</definedName>
    <definedName name="E">[2]Balance!$E$40:$M$81</definedName>
    <definedName name="Establecimientos" localSheetId="10">#REF!</definedName>
    <definedName name="Establecimientos" localSheetId="9">#REF!</definedName>
    <definedName name="Establecimientos">#REF!</definedName>
    <definedName name="ESTRUCTURA" localSheetId="10">#REF!</definedName>
    <definedName name="ESTRUCTURA" localSheetId="9">#REF!</definedName>
    <definedName name="ESTRUCTURA">#REF!</definedName>
    <definedName name="FD" localSheetId="10">'[6]3. Cartera &amp; Alcance'!#REF!</definedName>
    <definedName name="FD" localSheetId="9">'[6]3. Cartera &amp; Alcance'!#REF!</definedName>
    <definedName name="FD">'[6]3. Cartera &amp; Alcance'!#REF!</definedName>
    <definedName name="Flujos" localSheetId="10">#REF!</definedName>
    <definedName name="Flujos" localSheetId="9">#REF!</definedName>
    <definedName name="Flujos">#REF!</definedName>
    <definedName name="FUENTES_Y_USOS" localSheetId="10">#REF!</definedName>
    <definedName name="FUENTES_Y_USOS" localSheetId="9">#REF!</definedName>
    <definedName name="FUENTES_Y_USOS">#REF!</definedName>
    <definedName name="LL" localSheetId="10">'[6]3. Cartera &amp; Alcance'!#REF!</definedName>
    <definedName name="LL" localSheetId="9">'[6]3. Cartera &amp; Alcance'!#REF!</definedName>
    <definedName name="LL">'[6]3. Cartera &amp; Alcance'!#REF!</definedName>
    <definedName name="m">[1]Colocación!#REF!</definedName>
    <definedName name="METRICAS" localSheetId="10">[7]Colocación!#REF!</definedName>
    <definedName name="METRICAS" localSheetId="9">[7]Colocación!#REF!</definedName>
    <definedName name="METRICAS">Colocación!#REF!</definedName>
    <definedName name="METRICAS_CONSUMOS" localSheetId="10">'[7]Detalle Tipo Consumos'!#REF!</definedName>
    <definedName name="METRICAS_CONSUMOS" localSheetId="9">'[7]Detalle Tipo Consumos'!#REF!</definedName>
    <definedName name="METRICAS_CONSUMOS">'Detalle Tipo Consumos'!#REF!</definedName>
    <definedName name="PORCENTUAL" localSheetId="10">[8]BALGENREN!#REF!</definedName>
    <definedName name="PORCENTUAL" localSheetId="9">[8]BALGENREN!#REF!</definedName>
    <definedName name="PORCENTUAL">[8]BALGENREN!#REF!</definedName>
    <definedName name="Prov" localSheetId="10">#REF!</definedName>
    <definedName name="Prov" localSheetId="9">#REF!</definedName>
    <definedName name="Prov">#REF!</definedName>
    <definedName name="PYGA2" localSheetId="10">#REF!</definedName>
    <definedName name="PYGA2" localSheetId="9">#REF!</definedName>
    <definedName name="PYGA2">#REF!</definedName>
    <definedName name="PYGM2" localSheetId="10">#REF!</definedName>
    <definedName name="PYGM2" localSheetId="9">#REF!</definedName>
    <definedName name="PYGM2">#REF!</definedName>
    <definedName name="s" localSheetId="10" hidden="1">#REF!</definedName>
    <definedName name="s" localSheetId="9" hidden="1">#REF!</definedName>
    <definedName name="s" hidden="1">#REF!</definedName>
    <definedName name="sost_fin">OFFSET([3]Indicadores!$D$27,0,0,COUNTA([3]Indicadores!$D$27:$IV$27))</definedName>
    <definedName name="ss" localSheetId="10">'[6]3. Cartera &amp; Alcance'!#REF!</definedName>
    <definedName name="ss" localSheetId="9">'[6]3. Cartera &amp; Alcance'!#REF!</definedName>
    <definedName name="ss">'[6]3. Cartera &amp; Alcance'!#REF!</definedName>
    <definedName name="Tot_Borrowers" localSheetId="10">'[3]3. Cartera &amp; Alcance'!#REF!</definedName>
    <definedName name="Tot_Borrowers" localSheetId="9">'[3]3. Cartera &amp; Alcance'!#REF!</definedName>
    <definedName name="Tot_Borrowers">'[3]3. Cartera &amp; Alcance'!#REF!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1" l="1"/>
  <c r="I10" i="11"/>
  <c r="H10" i="11"/>
  <c r="G10" i="11"/>
  <c r="F10" i="11"/>
  <c r="E10" i="11"/>
  <c r="D10" i="11"/>
  <c r="C10" i="11"/>
  <c r="B10" i="11"/>
  <c r="J7" i="11"/>
  <c r="I7" i="11"/>
  <c r="H7" i="11"/>
  <c r="G7" i="11"/>
  <c r="F7" i="11"/>
  <c r="E7" i="11"/>
  <c r="D7" i="11"/>
  <c r="C7" i="11"/>
  <c r="B7" i="11"/>
  <c r="C67" i="10"/>
  <c r="D67" i="10" s="1"/>
  <c r="B67" i="10"/>
  <c r="D66" i="10"/>
  <c r="D65" i="10"/>
  <c r="C64" i="10"/>
  <c r="D64" i="10" s="1"/>
  <c r="B64" i="10"/>
  <c r="D63" i="10"/>
  <c r="D62" i="10"/>
  <c r="D59" i="10"/>
  <c r="C59" i="10"/>
  <c r="B59" i="10"/>
  <c r="D58" i="10"/>
  <c r="D57" i="10"/>
  <c r="C56" i="10"/>
  <c r="D56" i="10" s="1"/>
  <c r="B56" i="10"/>
  <c r="D55" i="10"/>
  <c r="D54" i="10"/>
  <c r="C51" i="10"/>
  <c r="D51" i="10" s="1"/>
  <c r="B51" i="10"/>
  <c r="D50" i="10"/>
  <c r="D49" i="10"/>
  <c r="C48" i="10"/>
  <c r="D48" i="10" s="1"/>
  <c r="B48" i="10"/>
  <c r="D47" i="10"/>
  <c r="D46" i="10"/>
  <c r="D43" i="10"/>
  <c r="C43" i="10"/>
  <c r="B43" i="10"/>
  <c r="D42" i="10"/>
  <c r="D41" i="10"/>
  <c r="C40" i="10"/>
  <c r="D40" i="10" s="1"/>
  <c r="B40" i="10"/>
  <c r="D39" i="10"/>
  <c r="D38" i="10"/>
  <c r="C35" i="10"/>
  <c r="D35" i="10" s="1"/>
  <c r="B35" i="10"/>
  <c r="D34" i="10"/>
  <c r="D33" i="10"/>
  <c r="C32" i="10"/>
  <c r="D32" i="10" s="1"/>
  <c r="B32" i="10"/>
  <c r="D31" i="10"/>
  <c r="D30" i="10"/>
  <c r="C8" i="10"/>
  <c r="C7" i="10"/>
  <c r="B7" i="10"/>
  <c r="C6" i="10"/>
  <c r="B6" i="10"/>
  <c r="C5" i="10"/>
  <c r="B5" i="10"/>
  <c r="C4" i="10"/>
  <c r="B4" i="10"/>
  <c r="C3" i="10"/>
  <c r="B3" i="10"/>
  <c r="B8" i="10" s="1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AH65" i="7" l="1"/>
  <c r="AG65" i="7"/>
  <c r="AF65" i="7"/>
  <c r="AE65" i="7"/>
  <c r="AH63" i="7"/>
  <c r="AH61" i="7"/>
  <c r="AH126" i="8" l="1"/>
  <c r="M13" i="8"/>
  <c r="L13" i="8"/>
  <c r="AG63" i="7" l="1"/>
  <c r="AG61" i="7"/>
  <c r="AG33" i="7"/>
  <c r="AG57" i="7" s="1"/>
  <c r="AG73" i="7" s="1"/>
  <c r="AG24" i="7"/>
  <c r="AG15" i="7"/>
  <c r="AG14" i="6"/>
  <c r="AG13" i="6"/>
  <c r="AG8" i="6" s="1"/>
  <c r="AG12" i="6"/>
  <c r="AG52" i="5"/>
  <c r="AG36" i="5"/>
  <c r="AG24" i="5"/>
  <c r="AG41" i="5" s="1"/>
  <c r="AG19" i="5"/>
  <c r="AG15" i="5"/>
  <c r="AH62" i="4"/>
  <c r="AH72" i="4" s="1"/>
  <c r="AH83" i="4" s="1"/>
  <c r="AH93" i="4" s="1"/>
  <c r="AH103" i="4" s="1"/>
  <c r="AH52" i="4"/>
  <c r="AH42" i="4"/>
  <c r="AH16" i="4"/>
  <c r="AH15" i="4"/>
  <c r="AH14" i="4"/>
  <c r="AH11" i="4"/>
  <c r="AG250" i="3"/>
  <c r="AG249" i="3"/>
  <c r="AG248" i="3"/>
  <c r="AG247" i="3"/>
  <c r="AG246" i="3"/>
  <c r="AG245" i="3"/>
  <c r="AG244" i="3"/>
  <c r="AG243" i="3"/>
  <c r="AG242" i="3"/>
  <c r="AG238" i="3"/>
  <c r="AG205" i="3"/>
  <c r="AG204" i="3"/>
  <c r="AG203" i="3"/>
  <c r="AG202" i="3"/>
  <c r="AG179" i="3"/>
  <c r="AG178" i="3"/>
  <c r="AG177" i="3"/>
  <c r="AG176" i="3"/>
  <c r="AG175" i="3"/>
  <c r="AG174" i="3"/>
  <c r="AG173" i="3"/>
  <c r="AG172" i="3"/>
  <c r="AG171" i="3"/>
  <c r="AG165" i="3"/>
  <c r="AG146" i="3"/>
  <c r="AG145" i="3"/>
  <c r="AG144" i="3"/>
  <c r="AG143" i="3"/>
  <c r="AG142" i="3"/>
  <c r="AG141" i="3"/>
  <c r="AG140" i="3"/>
  <c r="AG139" i="3"/>
  <c r="AG138" i="3"/>
  <c r="AG134" i="3"/>
  <c r="AG102" i="3"/>
  <c r="AG81" i="3"/>
  <c r="AG80" i="3"/>
  <c r="AG79" i="3"/>
  <c r="AG78" i="3"/>
  <c r="AG77" i="3"/>
  <c r="AG76" i="3"/>
  <c r="AG75" i="3"/>
  <c r="AG74" i="3"/>
  <c r="AG73" i="3"/>
  <c r="AG67" i="3"/>
  <c r="AG84" i="3" s="1"/>
  <c r="AG51" i="3"/>
  <c r="AG149" i="3" s="1"/>
  <c r="AG39" i="3"/>
  <c r="AG55" i="3" s="1"/>
  <c r="AG72" i="3" s="1"/>
  <c r="AG90" i="3" s="1"/>
  <c r="AG122" i="3" s="1"/>
  <c r="AG137" i="3" s="1"/>
  <c r="AG153" i="3" s="1"/>
  <c r="AG170" i="3" s="1"/>
  <c r="AG188" i="3" s="1"/>
  <c r="AG226" i="3" s="1"/>
  <c r="AG241" i="3" s="1"/>
  <c r="AG19" i="3"/>
  <c r="AG182" i="3" l="1"/>
  <c r="AG253" i="3"/>
  <c r="AI44" i="2" l="1"/>
  <c r="AH44" i="2"/>
  <c r="AI65" i="2"/>
  <c r="AH110" i="2"/>
  <c r="AH100" i="2"/>
  <c r="AH70" i="2"/>
  <c r="AH65" i="2"/>
  <c r="AH38" i="2"/>
  <c r="AH63" i="2" s="1"/>
  <c r="AH88" i="2" s="1"/>
  <c r="AH106" i="2" s="1"/>
  <c r="AH18" i="2"/>
  <c r="AG126" i="8" l="1"/>
  <c r="AG44" i="2" l="1"/>
  <c r="K13" i="8" l="1"/>
  <c r="AF63" i="7" l="1"/>
  <c r="AF61" i="7"/>
  <c r="AF15" i="7"/>
  <c r="AF24" i="7" s="1"/>
  <c r="AF33" i="7" s="1"/>
  <c r="AF57" i="7" s="1"/>
  <c r="AF73" i="7" s="1"/>
  <c r="AF14" i="6"/>
  <c r="AF13" i="6"/>
  <c r="AF12" i="6"/>
  <c r="AF8" i="6"/>
  <c r="AF52" i="5"/>
  <c r="AF36" i="5"/>
  <c r="AF24" i="5"/>
  <c r="AF41" i="5" s="1"/>
  <c r="AF19" i="5"/>
  <c r="AF15" i="5"/>
  <c r="AG42" i="4" l="1"/>
  <c r="AG52" i="4" s="1"/>
  <c r="AG62" i="4" s="1"/>
  <c r="AG72" i="4" s="1"/>
  <c r="AG83" i="4" s="1"/>
  <c r="AG93" i="4" s="1"/>
  <c r="AG103" i="4" s="1"/>
  <c r="AG16" i="4"/>
  <c r="AG14" i="4"/>
  <c r="AG11" i="4"/>
  <c r="AG15" i="4" s="1"/>
  <c r="AF250" i="3"/>
  <c r="AF249" i="3"/>
  <c r="AF248" i="3"/>
  <c r="AF247" i="3"/>
  <c r="AF246" i="3"/>
  <c r="AF245" i="3"/>
  <c r="AF244" i="3"/>
  <c r="AF243" i="3"/>
  <c r="AF253" i="3" s="1"/>
  <c r="AF242" i="3"/>
  <c r="AF238" i="3"/>
  <c r="AF205" i="3"/>
  <c r="AF204" i="3"/>
  <c r="AF203" i="3"/>
  <c r="AF202" i="3"/>
  <c r="AF179" i="3"/>
  <c r="AF178" i="3"/>
  <c r="AF177" i="3"/>
  <c r="AF176" i="3"/>
  <c r="AF175" i="3"/>
  <c r="AF174" i="3"/>
  <c r="AF173" i="3"/>
  <c r="AF172" i="3"/>
  <c r="AF171" i="3"/>
  <c r="AF165" i="3"/>
  <c r="AF146" i="3"/>
  <c r="AF145" i="3"/>
  <c r="AF144" i="3"/>
  <c r="AF143" i="3"/>
  <c r="AF142" i="3"/>
  <c r="AF141" i="3"/>
  <c r="AF140" i="3"/>
  <c r="AF139" i="3"/>
  <c r="AF138" i="3"/>
  <c r="AF134" i="3"/>
  <c r="AF102" i="3"/>
  <c r="AF81" i="3"/>
  <c r="AF80" i="3"/>
  <c r="AF79" i="3"/>
  <c r="AF78" i="3"/>
  <c r="AF77" i="3"/>
  <c r="AF76" i="3"/>
  <c r="AF75" i="3"/>
  <c r="AF74" i="3"/>
  <c r="AF73" i="3"/>
  <c r="AF67" i="3"/>
  <c r="AF84" i="3" s="1"/>
  <c r="AF51" i="3"/>
  <c r="AF149" i="3" s="1"/>
  <c r="AF39" i="3"/>
  <c r="AF55" i="3" s="1"/>
  <c r="AF72" i="3" s="1"/>
  <c r="AF90" i="3" s="1"/>
  <c r="AF122" i="3" s="1"/>
  <c r="AF137" i="3" s="1"/>
  <c r="AF153" i="3" s="1"/>
  <c r="AF170" i="3" s="1"/>
  <c r="AF188" i="3" s="1"/>
  <c r="AF226" i="3" s="1"/>
  <c r="AF241" i="3" s="1"/>
  <c r="AF19" i="3"/>
  <c r="AF182" i="3" l="1"/>
  <c r="AG110" i="2"/>
  <c r="AG100" i="2"/>
  <c r="AG65" i="2"/>
  <c r="AG70" i="2" s="1"/>
  <c r="AG38" i="2"/>
  <c r="AG63" i="2" s="1"/>
  <c r="AG88" i="2" s="1"/>
  <c r="AG106" i="2" s="1"/>
  <c r="AG18" i="2"/>
  <c r="AF126" i="8" l="1"/>
  <c r="J13" i="8" l="1"/>
  <c r="I13" i="8"/>
  <c r="K12" i="8"/>
  <c r="AE64" i="7" l="1"/>
  <c r="AE63" i="7"/>
  <c r="AE61" i="7"/>
  <c r="AE24" i="7"/>
  <c r="AE33" i="7" s="1"/>
  <c r="AE57" i="7" s="1"/>
  <c r="AE73" i="7" s="1"/>
  <c r="AE15" i="7"/>
  <c r="AE14" i="6"/>
  <c r="AE13" i="6"/>
  <c r="AE12" i="6"/>
  <c r="AE8" i="6"/>
  <c r="AE52" i="5"/>
  <c r="AE36" i="5"/>
  <c r="AE24" i="5"/>
  <c r="AE41" i="5" s="1"/>
  <c r="AE19" i="5"/>
  <c r="AE15" i="5"/>
  <c r="AF42" i="4" l="1"/>
  <c r="AF52" i="4" s="1"/>
  <c r="AF62" i="4" s="1"/>
  <c r="AF72" i="4" s="1"/>
  <c r="AF83" i="4" s="1"/>
  <c r="AF93" i="4" s="1"/>
  <c r="AF103" i="4" s="1"/>
  <c r="AF16" i="4"/>
  <c r="AF14" i="4"/>
  <c r="AF11" i="4"/>
  <c r="AF15" i="4" s="1"/>
  <c r="AE250" i="3"/>
  <c r="AE249" i="3"/>
  <c r="AE248" i="3"/>
  <c r="AE247" i="3"/>
  <c r="AE246" i="3"/>
  <c r="AE245" i="3"/>
  <c r="AE244" i="3"/>
  <c r="AE243" i="3"/>
  <c r="AE242" i="3"/>
  <c r="AE238" i="3"/>
  <c r="AE205" i="3"/>
  <c r="AE204" i="3"/>
  <c r="AE203" i="3"/>
  <c r="AE202" i="3"/>
  <c r="AE179" i="3"/>
  <c r="AE178" i="3"/>
  <c r="AE177" i="3"/>
  <c r="AE176" i="3"/>
  <c r="AE175" i="3"/>
  <c r="AE174" i="3"/>
  <c r="AE173" i="3"/>
  <c r="AE172" i="3"/>
  <c r="AE171" i="3"/>
  <c r="AE165" i="3"/>
  <c r="AE146" i="3"/>
  <c r="AE145" i="3"/>
  <c r="AE144" i="3"/>
  <c r="AE143" i="3"/>
  <c r="AE142" i="3"/>
  <c r="AE141" i="3"/>
  <c r="AE140" i="3"/>
  <c r="AE139" i="3"/>
  <c r="AE138" i="3"/>
  <c r="AE134" i="3"/>
  <c r="AE102" i="3"/>
  <c r="AE81" i="3"/>
  <c r="AE80" i="3"/>
  <c r="AE79" i="3"/>
  <c r="AE78" i="3"/>
  <c r="AE77" i="3"/>
  <c r="AE76" i="3"/>
  <c r="AE75" i="3"/>
  <c r="AE74" i="3"/>
  <c r="AE73" i="3"/>
  <c r="AE67" i="3"/>
  <c r="AE51" i="3"/>
  <c r="AE39" i="3"/>
  <c r="AE55" i="3" s="1"/>
  <c r="AE72" i="3" s="1"/>
  <c r="AE90" i="3" s="1"/>
  <c r="AE122" i="3" s="1"/>
  <c r="AE137" i="3" s="1"/>
  <c r="AE153" i="3" s="1"/>
  <c r="AE170" i="3" s="1"/>
  <c r="AE188" i="3" s="1"/>
  <c r="AE226" i="3" s="1"/>
  <c r="AE241" i="3" s="1"/>
  <c r="AE19" i="3"/>
  <c r="AF44" i="2"/>
  <c r="AE44" i="2"/>
  <c r="AE84" i="3" l="1"/>
  <c r="AE253" i="3"/>
  <c r="AE149" i="3"/>
  <c r="AE182" i="3"/>
  <c r="AI110" i="2"/>
  <c r="AF110" i="2"/>
  <c r="AE110" i="2"/>
  <c r="AD110" i="2"/>
  <c r="AF100" i="2" l="1"/>
  <c r="AF65" i="2"/>
  <c r="AF70" i="2" s="1"/>
  <c r="AF38" i="2"/>
  <c r="AF63" i="2" s="1"/>
  <c r="AF88" i="2" s="1"/>
  <c r="AF106" i="2" s="1"/>
  <c r="AF18" i="2"/>
  <c r="AD44" i="2" l="1"/>
  <c r="AC44" i="2"/>
  <c r="AB44" i="2"/>
  <c r="AE126" i="8" l="1"/>
  <c r="H13" i="8"/>
  <c r="G13" i="8"/>
  <c r="F13" i="8"/>
  <c r="I12" i="8"/>
  <c r="AD64" i="7"/>
  <c r="AC64" i="7"/>
  <c r="AB64" i="7"/>
  <c r="AA64" i="7"/>
  <c r="Z64" i="7"/>
  <c r="AH12" i="6" l="1"/>
  <c r="AD65" i="7" l="1"/>
  <c r="AD63" i="7"/>
  <c r="AD61" i="7"/>
  <c r="AD24" i="7"/>
  <c r="AD33" i="7" s="1"/>
  <c r="AD57" i="7" s="1"/>
  <c r="AD73" i="7" s="1"/>
  <c r="AD15" i="7"/>
  <c r="AD14" i="6"/>
  <c r="AD13" i="6"/>
  <c r="AD8" i="6"/>
  <c r="AD52" i="5"/>
  <c r="AD36" i="5"/>
  <c r="AD24" i="5"/>
  <c r="AD41" i="5" s="1"/>
  <c r="AD19" i="5"/>
  <c r="AD15" i="5"/>
  <c r="AE42" i="4"/>
  <c r="AE52" i="4" s="1"/>
  <c r="AE62" i="4" s="1"/>
  <c r="AE72" i="4" s="1"/>
  <c r="AE83" i="4" s="1"/>
  <c r="AE93" i="4" s="1"/>
  <c r="AE103" i="4" s="1"/>
  <c r="AE16" i="4"/>
  <c r="AE14" i="4"/>
  <c r="AE11" i="4"/>
  <c r="AE15" i="4" s="1"/>
  <c r="AD250" i="3"/>
  <c r="AD249" i="3"/>
  <c r="AD248" i="3"/>
  <c r="AD247" i="3"/>
  <c r="AD246" i="3"/>
  <c r="AD245" i="3"/>
  <c r="AD244" i="3"/>
  <c r="AD243" i="3"/>
  <c r="AD242" i="3"/>
  <c r="AD238" i="3"/>
  <c r="AD205" i="3"/>
  <c r="AD204" i="3"/>
  <c r="AD203" i="3"/>
  <c r="AD202" i="3"/>
  <c r="AD179" i="3"/>
  <c r="AD178" i="3"/>
  <c r="AD177" i="3"/>
  <c r="AD176" i="3"/>
  <c r="AD175" i="3"/>
  <c r="AD174" i="3"/>
  <c r="AD173" i="3"/>
  <c r="AD172" i="3"/>
  <c r="AD171" i="3"/>
  <c r="AD165" i="3"/>
  <c r="AD146" i="3"/>
  <c r="AD145" i="3"/>
  <c r="AD144" i="3"/>
  <c r="AD143" i="3"/>
  <c r="AD142" i="3"/>
  <c r="AD141" i="3"/>
  <c r="AD140" i="3"/>
  <c r="AD139" i="3"/>
  <c r="AD138" i="3"/>
  <c r="AD134" i="3"/>
  <c r="AD102" i="3"/>
  <c r="AD81" i="3"/>
  <c r="AD80" i="3"/>
  <c r="AD79" i="3"/>
  <c r="AD78" i="3"/>
  <c r="AD77" i="3"/>
  <c r="AD76" i="3"/>
  <c r="AD75" i="3"/>
  <c r="AD74" i="3"/>
  <c r="AD73" i="3"/>
  <c r="AD67" i="3"/>
  <c r="AD51" i="3"/>
  <c r="AD39" i="3"/>
  <c r="AD55" i="3" s="1"/>
  <c r="AD72" i="3" s="1"/>
  <c r="AD90" i="3" s="1"/>
  <c r="AD122" i="3" s="1"/>
  <c r="AD137" i="3" s="1"/>
  <c r="AD153" i="3" s="1"/>
  <c r="AD170" i="3" s="1"/>
  <c r="AD188" i="3" s="1"/>
  <c r="AD226" i="3" s="1"/>
  <c r="AD241" i="3" s="1"/>
  <c r="AD19" i="3"/>
  <c r="AD84" i="3" l="1"/>
  <c r="AD149" i="3"/>
  <c r="AD253" i="3"/>
  <c r="AD182" i="3"/>
  <c r="AE100" i="2"/>
  <c r="AE65" i="2"/>
  <c r="AE70" i="2" s="1"/>
  <c r="AE38" i="2"/>
  <c r="AE63" i="2" s="1"/>
  <c r="AE88" i="2" s="1"/>
  <c r="AE106" i="2" s="1"/>
  <c r="AE18" i="2"/>
  <c r="AD126" i="8" l="1"/>
  <c r="H12" i="8"/>
  <c r="V11" i="7"/>
  <c r="AC65" i="7"/>
  <c r="AC63" i="7"/>
  <c r="AC61" i="7"/>
  <c r="AC33" i="7"/>
  <c r="AC57" i="7" s="1"/>
  <c r="AC73" i="7" s="1"/>
  <c r="AC29" i="7"/>
  <c r="AC24" i="7"/>
  <c r="AC15" i="7"/>
  <c r="AC14" i="6"/>
  <c r="AC13" i="6"/>
  <c r="AC8" i="6" s="1"/>
  <c r="AH52" i="5"/>
  <c r="AC52" i="5"/>
  <c r="AC36" i="5"/>
  <c r="AC24" i="5"/>
  <c r="AC41" i="5" s="1"/>
  <c r="AC19" i="5"/>
  <c r="AC15" i="5"/>
  <c r="AD42" i="4" l="1"/>
  <c r="AD52" i="4" s="1"/>
  <c r="AD62" i="4" s="1"/>
  <c r="AD72" i="4" s="1"/>
  <c r="AD83" i="4" s="1"/>
  <c r="AD93" i="4" s="1"/>
  <c r="AD103" i="4" s="1"/>
  <c r="AD16" i="4"/>
  <c r="AD15" i="4"/>
  <c r="AD14" i="4"/>
  <c r="AD11" i="4"/>
  <c r="AC250" i="3" l="1"/>
  <c r="AC249" i="3"/>
  <c r="AC248" i="3"/>
  <c r="AC247" i="3"/>
  <c r="AC246" i="3"/>
  <c r="AC245" i="3"/>
  <c r="AC244" i="3"/>
  <c r="AC243" i="3"/>
  <c r="AC242" i="3"/>
  <c r="AC238" i="3"/>
  <c r="AC205" i="3"/>
  <c r="AC204" i="3"/>
  <c r="AC203" i="3"/>
  <c r="AC202" i="3"/>
  <c r="AC179" i="3"/>
  <c r="AC178" i="3"/>
  <c r="AC177" i="3"/>
  <c r="AC176" i="3"/>
  <c r="AC175" i="3"/>
  <c r="AC174" i="3"/>
  <c r="AC173" i="3"/>
  <c r="AC172" i="3"/>
  <c r="AC171" i="3"/>
  <c r="AC165" i="3"/>
  <c r="AC146" i="3"/>
  <c r="AC145" i="3"/>
  <c r="AC144" i="3"/>
  <c r="AC143" i="3"/>
  <c r="AC142" i="3"/>
  <c r="AC141" i="3"/>
  <c r="AC140" i="3"/>
  <c r="AC139" i="3"/>
  <c r="AC138" i="3"/>
  <c r="AC134" i="3"/>
  <c r="AC102" i="3"/>
  <c r="AC81" i="3"/>
  <c r="AC80" i="3"/>
  <c r="AC79" i="3"/>
  <c r="AC78" i="3"/>
  <c r="AC77" i="3"/>
  <c r="AC76" i="3"/>
  <c r="AC75" i="3"/>
  <c r="AC74" i="3"/>
  <c r="AC73" i="3"/>
  <c r="AC67" i="3"/>
  <c r="AC51" i="3"/>
  <c r="AC39" i="3"/>
  <c r="AC55" i="3" s="1"/>
  <c r="AC72" i="3" s="1"/>
  <c r="AC90" i="3" s="1"/>
  <c r="AC122" i="3" s="1"/>
  <c r="AC137" i="3" s="1"/>
  <c r="AC153" i="3" s="1"/>
  <c r="AC170" i="3" s="1"/>
  <c r="AC188" i="3" s="1"/>
  <c r="AC226" i="3" s="1"/>
  <c r="AC241" i="3" s="1"/>
  <c r="AC19" i="3"/>
  <c r="AM95" i="2"/>
  <c r="AM96" i="2"/>
  <c r="AM97" i="2"/>
  <c r="AM98" i="2"/>
  <c r="AC84" i="3" l="1"/>
  <c r="AC253" i="3"/>
  <c r="AC149" i="3"/>
  <c r="AC182" i="3"/>
  <c r="AD100" i="2"/>
  <c r="AD65" i="2"/>
  <c r="AD70" i="2" s="1"/>
  <c r="AD38" i="2"/>
  <c r="AD63" i="2" s="1"/>
  <c r="AD88" i="2" s="1"/>
  <c r="AD106" i="2" s="1"/>
  <c r="AD18" i="2"/>
  <c r="AC126" i="8"/>
  <c r="AB126" i="8"/>
  <c r="AA126" i="8"/>
  <c r="Z126" i="8"/>
  <c r="Y126" i="8"/>
  <c r="X126" i="8"/>
  <c r="W126" i="8"/>
  <c r="S126" i="8"/>
  <c r="R126" i="8"/>
  <c r="Q126" i="8"/>
  <c r="P126" i="8"/>
  <c r="O126" i="8"/>
  <c r="N126" i="8"/>
  <c r="M126" i="8"/>
  <c r="L126" i="8"/>
  <c r="K126" i="8"/>
  <c r="J126" i="8"/>
  <c r="I126" i="8"/>
  <c r="H126" i="8"/>
  <c r="G126" i="8"/>
  <c r="F126" i="8"/>
  <c r="E126" i="8"/>
  <c r="D126" i="8"/>
  <c r="C126" i="8"/>
  <c r="B126" i="8"/>
  <c r="I43" i="8"/>
  <c r="I52" i="8" s="1"/>
  <c r="H43" i="8"/>
  <c r="H52" i="8" s="1"/>
  <c r="G43" i="8"/>
  <c r="G52" i="8" s="1"/>
  <c r="F43" i="8"/>
  <c r="F52" i="8" s="1"/>
  <c r="E43" i="8"/>
  <c r="E52" i="8" s="1"/>
  <c r="D43" i="8"/>
  <c r="D51" i="8" s="1"/>
  <c r="C43" i="8"/>
  <c r="C52" i="8" s="1"/>
  <c r="B43" i="8"/>
  <c r="B52" i="8" s="1"/>
  <c r="E13" i="8"/>
  <c r="D13" i="8"/>
  <c r="V126" i="8"/>
  <c r="U126" i="8"/>
  <c r="T126" i="8"/>
  <c r="J12" i="8"/>
  <c r="G12" i="8"/>
  <c r="F12" i="8"/>
  <c r="E12" i="8"/>
  <c r="D12" i="8"/>
  <c r="C12" i="8"/>
  <c r="B12" i="8"/>
  <c r="AB65" i="7"/>
  <c r="AA65" i="7"/>
  <c r="Z65" i="7"/>
  <c r="W65" i="7"/>
  <c r="V65" i="7"/>
  <c r="T65" i="7"/>
  <c r="S65" i="7"/>
  <c r="R65" i="7"/>
  <c r="Q65" i="7"/>
  <c r="P65" i="7"/>
  <c r="O65" i="7"/>
  <c r="N65" i="7"/>
  <c r="M65" i="7"/>
  <c r="Y64" i="7"/>
  <c r="Y65" i="7" s="1"/>
  <c r="X64" i="7"/>
  <c r="X65" i="7" s="1"/>
  <c r="W64" i="7"/>
  <c r="V64" i="7"/>
  <c r="U64" i="7"/>
  <c r="U65" i="7" s="1"/>
  <c r="T64" i="7"/>
  <c r="S64" i="7"/>
  <c r="AB63" i="7"/>
  <c r="AA63" i="7"/>
  <c r="Z63" i="7"/>
  <c r="Y63" i="7"/>
  <c r="X63" i="7"/>
  <c r="W63" i="7"/>
  <c r="V63" i="7"/>
  <c r="U63" i="7"/>
  <c r="T63" i="7"/>
  <c r="S63" i="7"/>
  <c r="R63" i="7"/>
  <c r="Q63" i="7"/>
  <c r="P63" i="7"/>
  <c r="O63" i="7"/>
  <c r="N63" i="7"/>
  <c r="M63" i="7"/>
  <c r="AB61" i="7"/>
  <c r="AA61" i="7"/>
  <c r="Z61" i="7"/>
  <c r="Y61" i="7"/>
  <c r="X61" i="7"/>
  <c r="W61" i="7"/>
  <c r="V61" i="7"/>
  <c r="U61" i="7"/>
  <c r="T61" i="7"/>
  <c r="S61" i="7"/>
  <c r="R61" i="7"/>
  <c r="Q61" i="7"/>
  <c r="P61" i="7"/>
  <c r="O61" i="7"/>
  <c r="N61" i="7"/>
  <c r="M61" i="7"/>
  <c r="L61" i="7"/>
  <c r="AB29" i="7"/>
  <c r="AA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W17" i="7"/>
  <c r="S17" i="7"/>
  <c r="K17" i="7"/>
  <c r="W16" i="7"/>
  <c r="V16" i="7"/>
  <c r="U16" i="7"/>
  <c r="T16" i="7"/>
  <c r="S16" i="7"/>
  <c r="R16" i="7"/>
  <c r="Q16" i="7"/>
  <c r="P16" i="7"/>
  <c r="O16" i="7"/>
  <c r="D16" i="7"/>
  <c r="AH15" i="7"/>
  <c r="V17" i="7"/>
  <c r="U11" i="7"/>
  <c r="U17" i="7" s="1"/>
  <c r="T11" i="7"/>
  <c r="T17" i="7" s="1"/>
  <c r="S11" i="7"/>
  <c r="R11" i="7"/>
  <c r="R17" i="7" s="1"/>
  <c r="Q11" i="7"/>
  <c r="Q17" i="7" s="1"/>
  <c r="P11" i="7"/>
  <c r="P17" i="7" s="1"/>
  <c r="O11" i="7"/>
  <c r="O17" i="7" s="1"/>
  <c r="N11" i="7"/>
  <c r="N17" i="7" s="1"/>
  <c r="M11" i="7"/>
  <c r="M17" i="7" s="1"/>
  <c r="L11" i="7"/>
  <c r="L17" i="7" s="1"/>
  <c r="K11" i="7"/>
  <c r="J11" i="7"/>
  <c r="J17" i="7" s="1"/>
  <c r="I11" i="7"/>
  <c r="I17" i="7" s="1"/>
  <c r="H11" i="7"/>
  <c r="H17" i="7" s="1"/>
  <c r="G11" i="7"/>
  <c r="G17" i="7" s="1"/>
  <c r="F11" i="7"/>
  <c r="F17" i="7" s="1"/>
  <c r="E11" i="7"/>
  <c r="E17" i="7" s="1"/>
  <c r="D11" i="7"/>
  <c r="D17" i="7" s="1"/>
  <c r="E8" i="7"/>
  <c r="E16" i="7" s="1"/>
  <c r="AH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AH13" i="6"/>
  <c r="AH8" i="6" s="1"/>
  <c r="AB13" i="6"/>
  <c r="AB8" i="6" s="1"/>
  <c r="AA13" i="6"/>
  <c r="AA8" i="6" s="1"/>
  <c r="Z13" i="6"/>
  <c r="Y13" i="6"/>
  <c r="X13" i="6"/>
  <c r="X8" i="6" s="1"/>
  <c r="W13" i="6"/>
  <c r="W8" i="6" s="1"/>
  <c r="V13" i="6"/>
  <c r="U13" i="6"/>
  <c r="T13" i="6"/>
  <c r="S13" i="6"/>
  <c r="S8" i="6" s="1"/>
  <c r="R13" i="6"/>
  <c r="Q13" i="6"/>
  <c r="P13" i="6"/>
  <c r="O13" i="6"/>
  <c r="O8" i="6" s="1"/>
  <c r="N13" i="6"/>
  <c r="M13" i="6"/>
  <c r="V10" i="6"/>
  <c r="V8" i="6" s="1"/>
  <c r="U10" i="6"/>
  <c r="U8" i="6" s="1"/>
  <c r="T10" i="6"/>
  <c r="S10" i="6"/>
  <c r="R10" i="6"/>
  <c r="R8" i="6" s="1"/>
  <c r="Q10" i="6"/>
  <c r="Q8" i="6" s="1"/>
  <c r="P10" i="6"/>
  <c r="O10" i="6"/>
  <c r="N10" i="6"/>
  <c r="N8" i="6" s="1"/>
  <c r="M10" i="6"/>
  <c r="M8" i="6" s="1"/>
  <c r="Z8" i="6"/>
  <c r="Y8" i="6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AH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AH24" i="5"/>
  <c r="AH41" i="5" s="1"/>
  <c r="AH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AH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AI42" i="4"/>
  <c r="AI52" i="4" s="1"/>
  <c r="AI62" i="4" s="1"/>
  <c r="AI72" i="4" s="1"/>
  <c r="AI83" i="4" s="1"/>
  <c r="AI93" i="4" s="1"/>
  <c r="AI103" i="4" s="1"/>
  <c r="AI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AI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AI11" i="4"/>
  <c r="AI15" i="4" s="1"/>
  <c r="AC11" i="4"/>
  <c r="AC15" i="4" s="1"/>
  <c r="AB11" i="4"/>
  <c r="AB15" i="4" s="1"/>
  <c r="AA11" i="4"/>
  <c r="AA15" i="4" s="1"/>
  <c r="Z11" i="4"/>
  <c r="Z15" i="4" s="1"/>
  <c r="Y11" i="4"/>
  <c r="Y15" i="4" s="1"/>
  <c r="X11" i="4"/>
  <c r="X15" i="4" s="1"/>
  <c r="W11" i="4"/>
  <c r="W15" i="4" s="1"/>
  <c r="V11" i="4"/>
  <c r="V15" i="4" s="1"/>
  <c r="U11" i="4"/>
  <c r="U15" i="4" s="1"/>
  <c r="T11" i="4"/>
  <c r="T15" i="4" s="1"/>
  <c r="S11" i="4"/>
  <c r="S15" i="4" s="1"/>
  <c r="R11" i="4"/>
  <c r="R15" i="4" s="1"/>
  <c r="Q11" i="4"/>
  <c r="Q15" i="4" s="1"/>
  <c r="P11" i="4"/>
  <c r="P15" i="4" s="1"/>
  <c r="O11" i="4"/>
  <c r="O15" i="4" s="1"/>
  <c r="N11" i="4"/>
  <c r="N15" i="4" s="1"/>
  <c r="M11" i="4"/>
  <c r="M15" i="4" s="1"/>
  <c r="L11" i="4"/>
  <c r="L15" i="4" s="1"/>
  <c r="K11" i="4"/>
  <c r="K15" i="4" s="1"/>
  <c r="J11" i="4"/>
  <c r="J15" i="4" s="1"/>
  <c r="X251" i="3"/>
  <c r="W251" i="3"/>
  <c r="V251" i="3"/>
  <c r="U251" i="3"/>
  <c r="T251" i="3"/>
  <c r="S251" i="3"/>
  <c r="R251" i="3"/>
  <c r="Q251" i="3"/>
  <c r="P251" i="3"/>
  <c r="O251" i="3"/>
  <c r="N251" i="3"/>
  <c r="M251" i="3"/>
  <c r="L251" i="3"/>
  <c r="K251" i="3"/>
  <c r="J251" i="3"/>
  <c r="I251" i="3"/>
  <c r="AH250" i="3"/>
  <c r="AB250" i="3"/>
  <c r="AA250" i="3"/>
  <c r="Z250" i="3"/>
  <c r="Y250" i="3"/>
  <c r="X250" i="3"/>
  <c r="W250" i="3"/>
  <c r="V250" i="3"/>
  <c r="U250" i="3"/>
  <c r="T250" i="3"/>
  <c r="S250" i="3"/>
  <c r="R250" i="3"/>
  <c r="Q250" i="3"/>
  <c r="P250" i="3"/>
  <c r="O250" i="3"/>
  <c r="N250" i="3"/>
  <c r="M250" i="3"/>
  <c r="L250" i="3"/>
  <c r="K250" i="3"/>
  <c r="J250" i="3"/>
  <c r="I250" i="3"/>
  <c r="AH249" i="3"/>
  <c r="AB249" i="3"/>
  <c r="AA249" i="3"/>
  <c r="Z249" i="3"/>
  <c r="Y249" i="3"/>
  <c r="X249" i="3"/>
  <c r="W249" i="3"/>
  <c r="V249" i="3"/>
  <c r="U249" i="3"/>
  <c r="T249" i="3"/>
  <c r="S249" i="3"/>
  <c r="R249" i="3"/>
  <c r="Q249" i="3"/>
  <c r="P249" i="3"/>
  <c r="O249" i="3"/>
  <c r="N249" i="3"/>
  <c r="M249" i="3"/>
  <c r="L249" i="3"/>
  <c r="K249" i="3"/>
  <c r="J249" i="3"/>
  <c r="I249" i="3"/>
  <c r="AH248" i="3"/>
  <c r="AB248" i="3"/>
  <c r="AA248" i="3"/>
  <c r="Z248" i="3"/>
  <c r="Y248" i="3"/>
  <c r="X248" i="3"/>
  <c r="W248" i="3"/>
  <c r="V248" i="3"/>
  <c r="U248" i="3"/>
  <c r="T248" i="3"/>
  <c r="S248" i="3"/>
  <c r="R248" i="3"/>
  <c r="Q248" i="3"/>
  <c r="P248" i="3"/>
  <c r="O248" i="3"/>
  <c r="N248" i="3"/>
  <c r="M248" i="3"/>
  <c r="L248" i="3"/>
  <c r="K248" i="3"/>
  <c r="J248" i="3"/>
  <c r="I248" i="3"/>
  <c r="AH247" i="3"/>
  <c r="AB247" i="3"/>
  <c r="AA247" i="3"/>
  <c r="Z247" i="3"/>
  <c r="Y247" i="3"/>
  <c r="X247" i="3"/>
  <c r="W247" i="3"/>
  <c r="V247" i="3"/>
  <c r="U247" i="3"/>
  <c r="T247" i="3"/>
  <c r="S247" i="3"/>
  <c r="R247" i="3"/>
  <c r="Q247" i="3"/>
  <c r="P247" i="3"/>
  <c r="O247" i="3"/>
  <c r="N247" i="3"/>
  <c r="M247" i="3"/>
  <c r="L247" i="3"/>
  <c r="K247" i="3"/>
  <c r="J247" i="3"/>
  <c r="I247" i="3"/>
  <c r="AH246" i="3"/>
  <c r="AB246" i="3"/>
  <c r="AA246" i="3"/>
  <c r="Z246" i="3"/>
  <c r="Y246" i="3"/>
  <c r="X246" i="3"/>
  <c r="W246" i="3"/>
  <c r="V246" i="3"/>
  <c r="U246" i="3"/>
  <c r="T246" i="3"/>
  <c r="S246" i="3"/>
  <c r="R246" i="3"/>
  <c r="Q246" i="3"/>
  <c r="P246" i="3"/>
  <c r="O246" i="3"/>
  <c r="N246" i="3"/>
  <c r="M246" i="3"/>
  <c r="L246" i="3"/>
  <c r="K246" i="3"/>
  <c r="J246" i="3"/>
  <c r="I246" i="3"/>
  <c r="AH245" i="3"/>
  <c r="AB245" i="3"/>
  <c r="AA245" i="3"/>
  <c r="Z245" i="3"/>
  <c r="Y245" i="3"/>
  <c r="X245" i="3"/>
  <c r="W245" i="3"/>
  <c r="V245" i="3"/>
  <c r="U245" i="3"/>
  <c r="T245" i="3"/>
  <c r="S245" i="3"/>
  <c r="R245" i="3"/>
  <c r="Q245" i="3"/>
  <c r="P245" i="3"/>
  <c r="O245" i="3"/>
  <c r="N245" i="3"/>
  <c r="M245" i="3"/>
  <c r="L245" i="3"/>
  <c r="K245" i="3"/>
  <c r="J245" i="3"/>
  <c r="I245" i="3"/>
  <c r="AH244" i="3"/>
  <c r="AB244" i="3"/>
  <c r="AA244" i="3"/>
  <c r="Z244" i="3"/>
  <c r="Y244" i="3"/>
  <c r="X244" i="3"/>
  <c r="W244" i="3"/>
  <c r="V244" i="3"/>
  <c r="U244" i="3"/>
  <c r="T244" i="3"/>
  <c r="S244" i="3"/>
  <c r="R244" i="3"/>
  <c r="Q244" i="3"/>
  <c r="P244" i="3"/>
  <c r="O244" i="3"/>
  <c r="N244" i="3"/>
  <c r="M244" i="3"/>
  <c r="L244" i="3"/>
  <c r="K244" i="3"/>
  <c r="J244" i="3"/>
  <c r="I244" i="3"/>
  <c r="AH243" i="3"/>
  <c r="AB243" i="3"/>
  <c r="AA243" i="3"/>
  <c r="Z243" i="3"/>
  <c r="Y243" i="3"/>
  <c r="X243" i="3"/>
  <c r="W243" i="3"/>
  <c r="V243" i="3"/>
  <c r="U243" i="3"/>
  <c r="T243" i="3"/>
  <c r="S243" i="3"/>
  <c r="R243" i="3"/>
  <c r="Q243" i="3"/>
  <c r="P243" i="3"/>
  <c r="O243" i="3"/>
  <c r="N243" i="3"/>
  <c r="M243" i="3"/>
  <c r="L243" i="3"/>
  <c r="K243" i="3"/>
  <c r="J243" i="3"/>
  <c r="I243" i="3"/>
  <c r="AH242" i="3"/>
  <c r="AB242" i="3"/>
  <c r="AA242" i="3"/>
  <c r="Z242" i="3"/>
  <c r="Y242" i="3"/>
  <c r="X242" i="3"/>
  <c r="W242" i="3"/>
  <c r="V242" i="3"/>
  <c r="U242" i="3"/>
  <c r="T242" i="3"/>
  <c r="S242" i="3"/>
  <c r="R242" i="3"/>
  <c r="Q242" i="3"/>
  <c r="P242" i="3"/>
  <c r="O242" i="3"/>
  <c r="N242" i="3"/>
  <c r="M242" i="3"/>
  <c r="L242" i="3"/>
  <c r="K242" i="3"/>
  <c r="J242" i="3"/>
  <c r="I242" i="3"/>
  <c r="AH238" i="3"/>
  <c r="AB238" i="3"/>
  <c r="AA238" i="3"/>
  <c r="Z238" i="3"/>
  <c r="Y238" i="3"/>
  <c r="X238" i="3"/>
  <c r="W238" i="3"/>
  <c r="V238" i="3"/>
  <c r="U238" i="3"/>
  <c r="T238" i="3"/>
  <c r="S238" i="3"/>
  <c r="R238" i="3"/>
  <c r="Q238" i="3"/>
  <c r="P238" i="3"/>
  <c r="O238" i="3"/>
  <c r="N238" i="3"/>
  <c r="M238" i="3"/>
  <c r="L238" i="3"/>
  <c r="K238" i="3"/>
  <c r="J238" i="3"/>
  <c r="I238" i="3"/>
  <c r="AH205" i="3"/>
  <c r="AB205" i="3"/>
  <c r="AH204" i="3"/>
  <c r="AB204" i="3"/>
  <c r="AA204" i="3"/>
  <c r="Z204" i="3"/>
  <c r="Y204" i="3"/>
  <c r="X204" i="3"/>
  <c r="W204" i="3"/>
  <c r="V204" i="3"/>
  <c r="U204" i="3"/>
  <c r="T204" i="3"/>
  <c r="S204" i="3"/>
  <c r="R204" i="3"/>
  <c r="Q204" i="3"/>
  <c r="P204" i="3"/>
  <c r="O204" i="3"/>
  <c r="N204" i="3"/>
  <c r="M204" i="3"/>
  <c r="L204" i="3"/>
  <c r="K204" i="3"/>
  <c r="J204" i="3"/>
  <c r="I204" i="3"/>
  <c r="AH203" i="3"/>
  <c r="AB203" i="3"/>
  <c r="AA203" i="3"/>
  <c r="Z203" i="3"/>
  <c r="Y203" i="3"/>
  <c r="X203" i="3"/>
  <c r="W203" i="3"/>
  <c r="V203" i="3"/>
  <c r="U203" i="3"/>
  <c r="T203" i="3"/>
  <c r="S203" i="3"/>
  <c r="R203" i="3"/>
  <c r="Q203" i="3"/>
  <c r="P203" i="3"/>
  <c r="O203" i="3"/>
  <c r="N203" i="3"/>
  <c r="M203" i="3"/>
  <c r="L203" i="3"/>
  <c r="K203" i="3"/>
  <c r="J203" i="3"/>
  <c r="I203" i="3"/>
  <c r="AH202" i="3"/>
  <c r="AB202" i="3"/>
  <c r="AA202" i="3"/>
  <c r="Z202" i="3"/>
  <c r="Y202" i="3"/>
  <c r="X202" i="3"/>
  <c r="W202" i="3"/>
  <c r="V202" i="3"/>
  <c r="U202" i="3"/>
  <c r="T202" i="3"/>
  <c r="S202" i="3"/>
  <c r="R202" i="3"/>
  <c r="Q202" i="3"/>
  <c r="P202" i="3"/>
  <c r="O202" i="3"/>
  <c r="N202" i="3"/>
  <c r="M202" i="3"/>
  <c r="L202" i="3"/>
  <c r="K202" i="3"/>
  <c r="J202" i="3"/>
  <c r="I202" i="3"/>
  <c r="N180" i="3"/>
  <c r="M180" i="3"/>
  <c r="L180" i="3"/>
  <c r="K180" i="3"/>
  <c r="J180" i="3"/>
  <c r="AH179" i="3"/>
  <c r="AB179" i="3"/>
  <c r="AA179" i="3"/>
  <c r="Z179" i="3"/>
  <c r="Y179" i="3"/>
  <c r="X179" i="3"/>
  <c r="W179" i="3"/>
  <c r="V179" i="3"/>
  <c r="U179" i="3"/>
  <c r="T179" i="3"/>
  <c r="S179" i="3"/>
  <c r="R179" i="3"/>
  <c r="Q179" i="3"/>
  <c r="P179" i="3"/>
  <c r="O179" i="3"/>
  <c r="AH178" i="3"/>
  <c r="AB178" i="3"/>
  <c r="AA178" i="3"/>
  <c r="Z178" i="3"/>
  <c r="Y178" i="3"/>
  <c r="X178" i="3"/>
  <c r="W178" i="3"/>
  <c r="V178" i="3"/>
  <c r="U178" i="3"/>
  <c r="T178" i="3"/>
  <c r="S178" i="3"/>
  <c r="R178" i="3"/>
  <c r="Q178" i="3"/>
  <c r="P178" i="3"/>
  <c r="O178" i="3"/>
  <c r="AH177" i="3"/>
  <c r="AB177" i="3"/>
  <c r="AA177" i="3"/>
  <c r="Z177" i="3"/>
  <c r="Y177" i="3"/>
  <c r="X177" i="3"/>
  <c r="W177" i="3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AH176" i="3"/>
  <c r="AB176" i="3"/>
  <c r="AA176" i="3"/>
  <c r="Z176" i="3"/>
  <c r="Y176" i="3"/>
  <c r="X176" i="3"/>
  <c r="W176" i="3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AH175" i="3"/>
  <c r="AB175" i="3"/>
  <c r="AA175" i="3"/>
  <c r="Z175" i="3"/>
  <c r="Y175" i="3"/>
  <c r="X175" i="3"/>
  <c r="W175" i="3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AH174" i="3"/>
  <c r="AB174" i="3"/>
  <c r="AA174" i="3"/>
  <c r="Z174" i="3"/>
  <c r="Y174" i="3"/>
  <c r="X174" i="3"/>
  <c r="W174" i="3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AH173" i="3"/>
  <c r="AB173" i="3"/>
  <c r="AA173" i="3"/>
  <c r="Z173" i="3"/>
  <c r="Y173" i="3"/>
  <c r="X173" i="3"/>
  <c r="W173" i="3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AH172" i="3"/>
  <c r="AB172" i="3"/>
  <c r="AA172" i="3"/>
  <c r="Z172" i="3"/>
  <c r="Y172" i="3"/>
  <c r="X172" i="3"/>
  <c r="W172" i="3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AH171" i="3"/>
  <c r="AB171" i="3"/>
  <c r="AA171" i="3"/>
  <c r="Z171" i="3"/>
  <c r="Y171" i="3"/>
  <c r="X171" i="3"/>
  <c r="W171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AH165" i="3"/>
  <c r="AB165" i="3"/>
  <c r="AA165" i="3"/>
  <c r="Z165" i="3"/>
  <c r="Y165" i="3"/>
  <c r="X165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N147" i="3"/>
  <c r="M147" i="3"/>
  <c r="L147" i="3"/>
  <c r="K147" i="3"/>
  <c r="J147" i="3"/>
  <c r="I147" i="3"/>
  <c r="AH146" i="3"/>
  <c r="AB146" i="3"/>
  <c r="AA146" i="3"/>
  <c r="Z146" i="3"/>
  <c r="Y146" i="3"/>
  <c r="X146" i="3"/>
  <c r="W146" i="3"/>
  <c r="V146" i="3"/>
  <c r="U146" i="3"/>
  <c r="T146" i="3"/>
  <c r="S146" i="3"/>
  <c r="R146" i="3"/>
  <c r="Q146" i="3"/>
  <c r="P146" i="3"/>
  <c r="O146" i="3"/>
  <c r="AH145" i="3"/>
  <c r="AB145" i="3"/>
  <c r="AA145" i="3"/>
  <c r="Z145" i="3"/>
  <c r="Y145" i="3"/>
  <c r="X145" i="3"/>
  <c r="W145" i="3"/>
  <c r="V145" i="3"/>
  <c r="U145" i="3"/>
  <c r="T145" i="3"/>
  <c r="S145" i="3"/>
  <c r="R145" i="3"/>
  <c r="Q145" i="3"/>
  <c r="P145" i="3"/>
  <c r="O145" i="3"/>
  <c r="AH144" i="3"/>
  <c r="AB144" i="3"/>
  <c r="AA144" i="3"/>
  <c r="Z144" i="3"/>
  <c r="Y144" i="3"/>
  <c r="X144" i="3"/>
  <c r="W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AH143" i="3"/>
  <c r="AB143" i="3"/>
  <c r="AA143" i="3"/>
  <c r="Z143" i="3"/>
  <c r="Y143" i="3"/>
  <c r="X143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AH142" i="3"/>
  <c r="AB142" i="3"/>
  <c r="AA142" i="3"/>
  <c r="Z142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AH141" i="3"/>
  <c r="AB141" i="3"/>
  <c r="AA141" i="3"/>
  <c r="Z141" i="3"/>
  <c r="Y141" i="3"/>
  <c r="X141" i="3"/>
  <c r="W141" i="3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AH140" i="3"/>
  <c r="AB140" i="3"/>
  <c r="AA140" i="3"/>
  <c r="Z140" i="3"/>
  <c r="Y140" i="3"/>
  <c r="X140" i="3"/>
  <c r="W140" i="3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AH139" i="3"/>
  <c r="AB139" i="3"/>
  <c r="AA139" i="3"/>
  <c r="Z139" i="3"/>
  <c r="Y139" i="3"/>
  <c r="X139" i="3"/>
  <c r="W139" i="3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AH138" i="3"/>
  <c r="AB138" i="3"/>
  <c r="AA138" i="3"/>
  <c r="Z138" i="3"/>
  <c r="Y138" i="3"/>
  <c r="X138" i="3"/>
  <c r="W138" i="3"/>
  <c r="V138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AH134" i="3"/>
  <c r="AB134" i="3"/>
  <c r="AA134" i="3"/>
  <c r="Z134" i="3"/>
  <c r="Y134" i="3"/>
  <c r="X134" i="3"/>
  <c r="W134" i="3"/>
  <c r="V134" i="3"/>
  <c r="U134" i="3"/>
  <c r="V182" i="3" s="1"/>
  <c r="T134" i="3"/>
  <c r="S134" i="3"/>
  <c r="R134" i="3"/>
  <c r="Q134" i="3"/>
  <c r="P134" i="3"/>
  <c r="O134" i="3"/>
  <c r="N134" i="3"/>
  <c r="M134" i="3"/>
  <c r="L134" i="3"/>
  <c r="K134" i="3"/>
  <c r="J134" i="3"/>
  <c r="I134" i="3"/>
  <c r="AH102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N82" i="3"/>
  <c r="M82" i="3"/>
  <c r="L82" i="3"/>
  <c r="K82" i="3"/>
  <c r="J82" i="3"/>
  <c r="I82" i="3"/>
  <c r="AH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AH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AH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AH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AH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AH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AH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AH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AH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AH67" i="3"/>
  <c r="AB67" i="3"/>
  <c r="AA67" i="3"/>
  <c r="AA200" i="3" s="1"/>
  <c r="Z67" i="3"/>
  <c r="Z200" i="3" s="1"/>
  <c r="Y67" i="3"/>
  <c r="Y200" i="3" s="1"/>
  <c r="X67" i="3"/>
  <c r="W67" i="3"/>
  <c r="W200" i="3" s="1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AH51" i="3"/>
  <c r="AB51" i="3"/>
  <c r="AA51" i="3"/>
  <c r="AA195" i="3" s="1"/>
  <c r="Z51" i="3"/>
  <c r="Z195" i="3" s="1"/>
  <c r="Y51" i="3"/>
  <c r="Y195" i="3" s="1"/>
  <c r="X51" i="3"/>
  <c r="X195" i="3" s="1"/>
  <c r="W51" i="3"/>
  <c r="W195" i="3" s="1"/>
  <c r="V51" i="3"/>
  <c r="V195" i="3" s="1"/>
  <c r="V205" i="3" s="1"/>
  <c r="U51" i="3"/>
  <c r="T51" i="3"/>
  <c r="T195" i="3" s="1"/>
  <c r="T205" i="3" s="1"/>
  <c r="S51" i="3"/>
  <c r="S195" i="3" s="1"/>
  <c r="S205" i="3" s="1"/>
  <c r="R51" i="3"/>
  <c r="Q51" i="3"/>
  <c r="Q195" i="3" s="1"/>
  <c r="Q205" i="3" s="1"/>
  <c r="P51" i="3"/>
  <c r="P195" i="3" s="1"/>
  <c r="P205" i="3" s="1"/>
  <c r="O51" i="3"/>
  <c r="O195" i="3" s="1"/>
  <c r="O205" i="3" s="1"/>
  <c r="N51" i="3"/>
  <c r="N195" i="3" s="1"/>
  <c r="N205" i="3" s="1"/>
  <c r="M51" i="3"/>
  <c r="M195" i="3" s="1"/>
  <c r="M205" i="3" s="1"/>
  <c r="L51" i="3"/>
  <c r="L195" i="3" s="1"/>
  <c r="L205" i="3" s="1"/>
  <c r="K51" i="3"/>
  <c r="K195" i="3" s="1"/>
  <c r="K205" i="3" s="1"/>
  <c r="J51" i="3"/>
  <c r="J195" i="3" s="1"/>
  <c r="J205" i="3" s="1"/>
  <c r="I51" i="3"/>
  <c r="I195" i="3" s="1"/>
  <c r="I205" i="3" s="1"/>
  <c r="AH39" i="3"/>
  <c r="AH55" i="3" s="1"/>
  <c r="AH72" i="3" s="1"/>
  <c r="AH90" i="3" s="1"/>
  <c r="AH122" i="3" s="1"/>
  <c r="AH137" i="3" s="1"/>
  <c r="AH153" i="3" s="1"/>
  <c r="AH170" i="3" s="1"/>
  <c r="AH188" i="3" s="1"/>
  <c r="AH226" i="3" s="1"/>
  <c r="AH241" i="3" s="1"/>
  <c r="AH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AC110" i="2"/>
  <c r="AB110" i="2"/>
  <c r="AA110" i="2"/>
  <c r="Z110" i="2"/>
  <c r="Y110" i="2"/>
  <c r="W110" i="2"/>
  <c r="U110" i="2"/>
  <c r="T110" i="2"/>
  <c r="S110" i="2"/>
  <c r="R110" i="2"/>
  <c r="Q110" i="2"/>
  <c r="P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AM108" i="2"/>
  <c r="AK108" i="2"/>
  <c r="X108" i="2"/>
  <c r="X110" i="2" s="1"/>
  <c r="V108" i="2"/>
  <c r="AM107" i="2"/>
  <c r="AL107" i="2"/>
  <c r="AK107" i="2"/>
  <c r="AI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AL98" i="2"/>
  <c r="AK98" i="2"/>
  <c r="B98" i="2"/>
  <c r="AL97" i="2"/>
  <c r="AK97" i="2"/>
  <c r="B97" i="2"/>
  <c r="AL96" i="2"/>
  <c r="AK96" i="2"/>
  <c r="B96" i="2"/>
  <c r="AL95" i="2"/>
  <c r="AK95" i="2"/>
  <c r="B95" i="2"/>
  <c r="AM94" i="2"/>
  <c r="AL94" i="2"/>
  <c r="AK94" i="2"/>
  <c r="B94" i="2"/>
  <c r="AM93" i="2"/>
  <c r="AL93" i="2"/>
  <c r="AK93" i="2"/>
  <c r="B93" i="2"/>
  <c r="AM92" i="2"/>
  <c r="AL92" i="2"/>
  <c r="AK92" i="2"/>
  <c r="B92" i="2"/>
  <c r="AM91" i="2"/>
  <c r="AL91" i="2"/>
  <c r="AK91" i="2"/>
  <c r="B91" i="2"/>
  <c r="AM90" i="2"/>
  <c r="AL90" i="2"/>
  <c r="AK90" i="2"/>
  <c r="B90" i="2"/>
  <c r="AM89" i="2"/>
  <c r="AL89" i="2"/>
  <c r="AK89" i="2"/>
  <c r="B89" i="2"/>
  <c r="C70" i="2"/>
  <c r="AM68" i="2"/>
  <c r="AL68" i="2"/>
  <c r="AK68" i="2"/>
  <c r="AM67" i="2"/>
  <c r="AL67" i="2"/>
  <c r="AK67" i="2"/>
  <c r="AM66" i="2"/>
  <c r="AL66" i="2"/>
  <c r="AK66" i="2"/>
  <c r="AI70" i="2"/>
  <c r="AC65" i="2"/>
  <c r="AC70" i="2" s="1"/>
  <c r="AB65" i="2"/>
  <c r="AB70" i="2" s="1"/>
  <c r="AA65" i="2"/>
  <c r="AA70" i="2" s="1"/>
  <c r="Z65" i="2"/>
  <c r="Z70" i="2" s="1"/>
  <c r="Y65" i="2"/>
  <c r="Y70" i="2" s="1"/>
  <c r="X65" i="2"/>
  <c r="X70" i="2" s="1"/>
  <c r="W65" i="2"/>
  <c r="W70" i="2" s="1"/>
  <c r="V65" i="2"/>
  <c r="V70" i="2" s="1"/>
  <c r="U65" i="2"/>
  <c r="U70" i="2" s="1"/>
  <c r="T65" i="2"/>
  <c r="T70" i="2" s="1"/>
  <c r="S65" i="2"/>
  <c r="S70" i="2" s="1"/>
  <c r="R65" i="2"/>
  <c r="R70" i="2" s="1"/>
  <c r="Q65" i="2"/>
  <c r="Q70" i="2" s="1"/>
  <c r="P65" i="2"/>
  <c r="P70" i="2" s="1"/>
  <c r="O65" i="2"/>
  <c r="O70" i="2" s="1"/>
  <c r="N65" i="2"/>
  <c r="N70" i="2" s="1"/>
  <c r="M65" i="2"/>
  <c r="M70" i="2" s="1"/>
  <c r="L65" i="2"/>
  <c r="L70" i="2" s="1"/>
  <c r="K65" i="2"/>
  <c r="K70" i="2" s="1"/>
  <c r="J65" i="2"/>
  <c r="J70" i="2" s="1"/>
  <c r="I65" i="2"/>
  <c r="I70" i="2" s="1"/>
  <c r="H65" i="2"/>
  <c r="H70" i="2" s="1"/>
  <c r="G65" i="2"/>
  <c r="G70" i="2" s="1"/>
  <c r="F65" i="2"/>
  <c r="F70" i="2" s="1"/>
  <c r="E65" i="2"/>
  <c r="E70" i="2" s="1"/>
  <c r="D65" i="2"/>
  <c r="D70" i="2" s="1"/>
  <c r="C65" i="2"/>
  <c r="AM64" i="2"/>
  <c r="AL64" i="2"/>
  <c r="AK64" i="2"/>
  <c r="W43" i="2"/>
  <c r="V41" i="2"/>
  <c r="AM40" i="2"/>
  <c r="AL40" i="2"/>
  <c r="AK40" i="2"/>
  <c r="AM39" i="2"/>
  <c r="AL39" i="2"/>
  <c r="AK39" i="2"/>
  <c r="X39" i="2"/>
  <c r="V39" i="2"/>
  <c r="AI38" i="2"/>
  <c r="AI63" i="2" s="1"/>
  <c r="AI88" i="2" s="1"/>
  <c r="AI106" i="2" s="1"/>
  <c r="AI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R84" i="3" l="1"/>
  <c r="AH24" i="7"/>
  <c r="AH33" i="7" s="1"/>
  <c r="AH57" i="7" s="1"/>
  <c r="AH73" i="7" s="1"/>
  <c r="AM110" i="2"/>
  <c r="AK100" i="2"/>
  <c r="AM100" i="2"/>
  <c r="M84" i="3"/>
  <c r="AH84" i="3"/>
  <c r="T149" i="3"/>
  <c r="X149" i="3"/>
  <c r="U253" i="3"/>
  <c r="K84" i="3"/>
  <c r="O84" i="3"/>
  <c r="S84" i="3"/>
  <c r="AA205" i="3"/>
  <c r="M253" i="3"/>
  <c r="U84" i="3"/>
  <c r="P182" i="3"/>
  <c r="X182" i="3"/>
  <c r="E49" i="8"/>
  <c r="E51" i="8"/>
  <c r="D46" i="8"/>
  <c r="D48" i="8"/>
  <c r="D50" i="8"/>
  <c r="D52" i="8"/>
  <c r="E47" i="8"/>
  <c r="E46" i="8"/>
  <c r="E48" i="8"/>
  <c r="E50" i="8"/>
  <c r="D47" i="8"/>
  <c r="D49" i="8"/>
  <c r="AH253" i="3"/>
  <c r="L84" i="3"/>
  <c r="P84" i="3"/>
  <c r="T84" i="3"/>
  <c r="X84" i="3"/>
  <c r="AB84" i="3"/>
  <c r="W84" i="3"/>
  <c r="I149" i="3"/>
  <c r="M149" i="3"/>
  <c r="Q149" i="3"/>
  <c r="Y149" i="3"/>
  <c r="AH149" i="3"/>
  <c r="K182" i="3"/>
  <c r="O182" i="3"/>
  <c r="S182" i="3"/>
  <c r="W182" i="3"/>
  <c r="AA182" i="3"/>
  <c r="U195" i="3"/>
  <c r="U205" i="3" s="1"/>
  <c r="W205" i="3"/>
  <c r="AA84" i="3"/>
  <c r="J149" i="3"/>
  <c r="N149" i="3"/>
  <c r="V149" i="3"/>
  <c r="Z149" i="3"/>
  <c r="L182" i="3"/>
  <c r="T182" i="3"/>
  <c r="AB182" i="3"/>
  <c r="J253" i="3"/>
  <c r="N253" i="3"/>
  <c r="R253" i="3"/>
  <c r="V253" i="3"/>
  <c r="Z253" i="3"/>
  <c r="I253" i="3"/>
  <c r="Q253" i="3"/>
  <c r="Y253" i="3"/>
  <c r="L253" i="3"/>
  <c r="P253" i="3"/>
  <c r="T253" i="3"/>
  <c r="X253" i="3"/>
  <c r="AB253" i="3"/>
  <c r="Q84" i="3"/>
  <c r="AB149" i="3"/>
  <c r="J84" i="3"/>
  <c r="N84" i="3"/>
  <c r="Z205" i="3"/>
  <c r="K149" i="3"/>
  <c r="O149" i="3"/>
  <c r="S149" i="3"/>
  <c r="W149" i="3"/>
  <c r="AA149" i="3"/>
  <c r="AK65" i="2"/>
  <c r="AL100" i="2"/>
  <c r="AK110" i="2"/>
  <c r="AK70" i="2"/>
  <c r="AL70" i="2"/>
  <c r="V110" i="2"/>
  <c r="AL110" i="2" s="1"/>
  <c r="AL108" i="2"/>
  <c r="V84" i="3"/>
  <c r="R149" i="3"/>
  <c r="R195" i="3"/>
  <c r="R205" i="3" s="1"/>
  <c r="X200" i="3"/>
  <c r="X205" i="3" s="1"/>
  <c r="I84" i="3"/>
  <c r="Y84" i="3"/>
  <c r="P149" i="3"/>
  <c r="U149" i="3"/>
  <c r="I182" i="3"/>
  <c r="M182" i="3"/>
  <c r="Q182" i="3"/>
  <c r="U182" i="3"/>
  <c r="Y182" i="3"/>
  <c r="AH182" i="3"/>
  <c r="Y205" i="3"/>
  <c r="K253" i="3"/>
  <c r="O253" i="3"/>
  <c r="S253" i="3"/>
  <c r="W253" i="3"/>
  <c r="AA253" i="3"/>
  <c r="H46" i="8"/>
  <c r="H47" i="8"/>
  <c r="H48" i="8"/>
  <c r="H49" i="8"/>
  <c r="H50" i="8"/>
  <c r="H51" i="8"/>
  <c r="AL65" i="2"/>
  <c r="AM70" i="2"/>
  <c r="F8" i="7"/>
  <c r="AM65" i="2"/>
  <c r="Z84" i="3"/>
  <c r="L149" i="3"/>
  <c r="J182" i="3"/>
  <c r="N182" i="3"/>
  <c r="R182" i="3"/>
  <c r="Z182" i="3"/>
  <c r="P8" i="6"/>
  <c r="T8" i="6"/>
  <c r="I46" i="8"/>
  <c r="I47" i="8"/>
  <c r="I48" i="8"/>
  <c r="I49" i="8"/>
  <c r="I50" i="8"/>
  <c r="I51" i="8"/>
  <c r="B46" i="8"/>
  <c r="F46" i="8"/>
  <c r="B47" i="8"/>
  <c r="F47" i="8"/>
  <c r="B48" i="8"/>
  <c r="F48" i="8"/>
  <c r="B49" i="8"/>
  <c r="F49" i="8"/>
  <c r="B50" i="8"/>
  <c r="F50" i="8"/>
  <c r="B51" i="8"/>
  <c r="F51" i="8"/>
  <c r="C46" i="8"/>
  <c r="G46" i="8"/>
  <c r="C47" i="8"/>
  <c r="G47" i="8"/>
  <c r="C48" i="8"/>
  <c r="G48" i="8"/>
  <c r="C49" i="8"/>
  <c r="G49" i="8"/>
  <c r="C50" i="8"/>
  <c r="G50" i="8"/>
  <c r="C51" i="8"/>
  <c r="G51" i="8"/>
  <c r="G8" i="7" l="1"/>
  <c r="F16" i="7"/>
  <c r="H8" i="7" l="1"/>
  <c r="G16" i="7"/>
  <c r="H16" i="7" l="1"/>
  <c r="I8" i="7"/>
  <c r="I16" i="7" l="1"/>
  <c r="J8" i="7"/>
  <c r="K8" i="7" l="1"/>
  <c r="J16" i="7"/>
  <c r="L8" i="7" l="1"/>
  <c r="K16" i="7"/>
  <c r="L16" i="7" l="1"/>
  <c r="M8" i="7"/>
  <c r="M16" i="7" l="1"/>
  <c r="N8" i="7"/>
  <c r="N16" i="7" s="1"/>
</calcChain>
</file>

<file path=xl/comments1.xml><?xml version="1.0" encoding="utf-8"?>
<comments xmlns="http://schemas.openxmlformats.org/spreadsheetml/2006/main">
  <authors>
    <author>ROJAS BLANCO PAOLA INES</author>
  </authors>
  <commentList>
    <comment ref="A18" authorId="0" shapeId="0">
      <text>
        <r>
          <rPr>
            <b/>
            <sz val="9"/>
            <color indexed="81"/>
            <rFont val="Tahoma"/>
            <family val="2"/>
          </rPr>
          <t>Tarjetas activadas masivamente, Febrero 2016 y abril 2017</t>
        </r>
      </text>
    </comment>
  </commentList>
</comments>
</file>

<file path=xl/sharedStrings.xml><?xml version="1.0" encoding="utf-8"?>
<sst xmlns="http://schemas.openxmlformats.org/spreadsheetml/2006/main" count="560" uniqueCount="244">
  <si>
    <t>PANEL DE SEGUIMIENTO DE TARJETAS</t>
  </si>
  <si>
    <t>Contenido:</t>
  </si>
  <si>
    <t>0. Clientes</t>
  </si>
  <si>
    <t>1. Colocación</t>
  </si>
  <si>
    <t>2. Detalle por Tipo de Consumo</t>
  </si>
  <si>
    <t>3. Clientes Compartidos</t>
  </si>
  <si>
    <t>4. Estado de Tarjetas</t>
  </si>
  <si>
    <t>5. Canje</t>
  </si>
  <si>
    <t>6. Adquirencia</t>
  </si>
  <si>
    <t>CLIENTES ACTIVOS</t>
  </si>
  <si>
    <t>Nuevos</t>
  </si>
  <si>
    <t>VIP</t>
  </si>
  <si>
    <t>Preferente</t>
  </si>
  <si>
    <t>Movilización A</t>
  </si>
  <si>
    <t>Movilización B</t>
  </si>
  <si>
    <t>Normalización A</t>
  </si>
  <si>
    <t>Normalización B</t>
  </si>
  <si>
    <t xml:space="preserve"> </t>
  </si>
  <si>
    <t>Nuevos +6M</t>
  </si>
  <si>
    <t>Inactivos</t>
  </si>
  <si>
    <t>No Aplica</t>
  </si>
  <si>
    <t>Total</t>
  </si>
  <si>
    <t>CAPTURA VS. DESERCIÓN</t>
  </si>
  <si>
    <t xml:space="preserve">Total </t>
  </si>
  <si>
    <t xml:space="preserve">N° Tarjetas Captadas </t>
  </si>
  <si>
    <t>N° Tarjetas Canceladas</t>
  </si>
  <si>
    <t>Act/desc Operativas</t>
  </si>
  <si>
    <t>N° Total Tarjetas Activas</t>
  </si>
  <si>
    <t>DESERCIÓN DE TARJETAS</t>
  </si>
  <si>
    <t>N° Tarjetas Canceladas por Clientes</t>
  </si>
  <si>
    <t>N° Tarjetas Canceladas por Riesgo</t>
  </si>
  <si>
    <t>N° Tarjetas Castigadas</t>
  </si>
  <si>
    <t>N° Tarjetas Siniestradas</t>
  </si>
  <si>
    <t>N° Tarjetas Reestructuradas</t>
  </si>
  <si>
    <t>Nº Total Tarjetas Canceladas</t>
  </si>
  <si>
    <t>Tarjetas canceladas clientes por segmento</t>
  </si>
  <si>
    <t>CAPTURA DE TARJETAS</t>
  </si>
  <si>
    <t>N° Tarjetas Clientes</t>
  </si>
  <si>
    <t>N° Tarjetas No Clientes</t>
  </si>
  <si>
    <t xml:space="preserve">Nº Total Tarjetas Captadas </t>
  </si>
  <si>
    <t>Total General</t>
  </si>
  <si>
    <t>TARJETAS ACTIVAS</t>
  </si>
  <si>
    <t>TARJETAS CON SALDO</t>
  </si>
  <si>
    <t>CONSUMO X SEGMENTO</t>
  </si>
  <si>
    <t>TARJETAS CON CONSUMO</t>
  </si>
  <si>
    <t>TARJETAS CON CONSUMO SOLO SEGURO</t>
  </si>
  <si>
    <t xml:space="preserve">TARJETAS CON CONSUMO </t>
  </si>
  <si>
    <t>SOLO SEGURO</t>
  </si>
  <si>
    <t>DESCRIPCIÓN DE CUPOS</t>
  </si>
  <si>
    <t>Nº Total Tarjetas Activas</t>
  </si>
  <si>
    <t>Cupo Aprobado</t>
  </si>
  <si>
    <t>Avance Aprobado</t>
  </si>
  <si>
    <t>Super Avance Aprobado</t>
  </si>
  <si>
    <t>Cupo Promedio Aprobado por Tarjeta</t>
  </si>
  <si>
    <t>Cupo Utilizado</t>
  </si>
  <si>
    <t>Avance Utilizado</t>
  </si>
  <si>
    <t>Super Avance Utilizado</t>
  </si>
  <si>
    <t>Cupo Promedio Utilizado por Tarjeta</t>
  </si>
  <si>
    <t xml:space="preserve">% Uso de Cupo </t>
  </si>
  <si>
    <t/>
  </si>
  <si>
    <t>% Uso de Avance</t>
  </si>
  <si>
    <t xml:space="preserve">% Uso Super Avance </t>
  </si>
  <si>
    <t>% Uso Cupo Promedio por Tarjeta</t>
  </si>
  <si>
    <t>CUPO APROBADO</t>
  </si>
  <si>
    <t>CUPO DISPONIBLE</t>
  </si>
  <si>
    <t>DETALLE DE TARJETAS CON CONSUMO REAL</t>
  </si>
  <si>
    <t>Total Tarjetas Activas</t>
  </si>
  <si>
    <t>N° Tarjetas con Consumo</t>
  </si>
  <si>
    <t>N° Tarjetas Solo Consumo Seguros</t>
  </si>
  <si>
    <t>% Tarjetas con Consumo Real</t>
  </si>
  <si>
    <t>Venta Total</t>
  </si>
  <si>
    <t>% Pérdida por Cosecha Esperada</t>
  </si>
  <si>
    <t>Saldo Actual</t>
  </si>
  <si>
    <t>% Morosidad</t>
  </si>
  <si>
    <t>CONSUMO PROMEDIO</t>
  </si>
  <si>
    <t>Establecimientos</t>
  </si>
  <si>
    <t>Avance</t>
  </si>
  <si>
    <t>Super Avance</t>
  </si>
  <si>
    <t>Seguros</t>
  </si>
  <si>
    <t>Tiempo Aire</t>
  </si>
  <si>
    <t>Débito Contratado</t>
  </si>
  <si>
    <t>TICKET PROMEDIO</t>
  </si>
  <si>
    <t>COLOCACION X TIPO DE CONSUMO</t>
  </si>
  <si>
    <t>NO. TARJETA CON CONSUMO</t>
  </si>
  <si>
    <t>NO. TRANSACCIONES PROMEDIO</t>
  </si>
  <si>
    <t>CUPO UTILIZADO</t>
  </si>
  <si>
    <t>CONSUMO X TIPO</t>
  </si>
  <si>
    <t>Corriente</t>
  </si>
  <si>
    <t>Diferido con Intereses</t>
  </si>
  <si>
    <t>Diferido Sin Intereses</t>
  </si>
  <si>
    <t>COMPETENCIA</t>
  </si>
  <si>
    <t>Nº Total Clientes Activos BS</t>
  </si>
  <si>
    <t>Nº Clientes Exclusivos BS</t>
  </si>
  <si>
    <t>Cupo Aprobado en BS a Clientes Exclusivos</t>
  </si>
  <si>
    <t>Cupo Utilizado en BS por Clientes Exclusivos</t>
  </si>
  <si>
    <t>% Uso</t>
  </si>
  <si>
    <t>Cupo Aprobado en BS a Clientes Compartidos</t>
  </si>
  <si>
    <t>Cupo Utilizado en BS por Clientes Compartidos</t>
  </si>
  <si>
    <t>CLIENTES EXCLUSIVOS</t>
  </si>
  <si>
    <t xml:space="preserve">  </t>
  </si>
  <si>
    <t>STOCK DE TARJETAS</t>
  </si>
  <si>
    <t>TOTAL TARJETAS</t>
  </si>
  <si>
    <t>ACTIVAS</t>
  </si>
  <si>
    <t>Con Saldo</t>
  </si>
  <si>
    <t>Sin Saldo</t>
  </si>
  <si>
    <t>NO ACTIVAS</t>
  </si>
  <si>
    <t>Cancelada</t>
  </si>
  <si>
    <t>Cancelada por Cliente</t>
  </si>
  <si>
    <t>Cancelada por Banco</t>
  </si>
  <si>
    <t>Bloqueada</t>
  </si>
  <si>
    <t>Bloqueada - Activa temporal</t>
  </si>
  <si>
    <t>Anulada</t>
  </si>
  <si>
    <t>Emitida</t>
  </si>
  <si>
    <t>Robo</t>
  </si>
  <si>
    <t>Deteriorada</t>
  </si>
  <si>
    <t>Perdida</t>
  </si>
  <si>
    <t>CANJE TARJETAS</t>
  </si>
  <si>
    <t>Base</t>
  </si>
  <si>
    <t>Canceladas TCF</t>
  </si>
  <si>
    <t>Canjes Mes</t>
  </si>
  <si>
    <t>Canjes Acumulados</t>
  </si>
  <si>
    <t>VENTA PLANES</t>
  </si>
  <si>
    <t>Venta Plan Mes</t>
  </si>
  <si>
    <t>Venta Plan Acumulada</t>
  </si>
  <si>
    <t>Planes Cancelados</t>
  </si>
  <si>
    <t>CLIENTES X CATEGORIA</t>
  </si>
  <si>
    <t>Black</t>
  </si>
  <si>
    <t>Platinum</t>
  </si>
  <si>
    <t>Gold</t>
  </si>
  <si>
    <t>Cuotafacil</t>
  </si>
  <si>
    <t>Acumulado</t>
  </si>
  <si>
    <t>INGRESOS X PLAN</t>
  </si>
  <si>
    <t xml:space="preserve"> ESTADO DE CUENTA</t>
  </si>
  <si>
    <t>Generados</t>
  </si>
  <si>
    <t>Impresos</t>
  </si>
  <si>
    <t>Entregado</t>
  </si>
  <si>
    <t>% Entregado</t>
  </si>
  <si>
    <t>Rezagos</t>
  </si>
  <si>
    <t>% Rezagos</t>
  </si>
  <si>
    <t>Digitalizado</t>
  </si>
  <si>
    <t>% Digitalizados</t>
  </si>
  <si>
    <t>Costo Total</t>
  </si>
  <si>
    <t xml:space="preserve">INGRESOS </t>
  </si>
  <si>
    <t>X ESTADO DE CUENTA</t>
  </si>
  <si>
    <t>PUNTO DE VENTA CON CONSUMO</t>
  </si>
  <si>
    <t>Activos</t>
  </si>
  <si>
    <t>Con consumo en el mes</t>
  </si>
  <si>
    <t>Sin consumo en el mes</t>
  </si>
  <si>
    <t>Consumo</t>
  </si>
  <si>
    <t xml:space="preserve">INGRESOS X COMISIONES </t>
  </si>
  <si>
    <t>Rangos</t>
  </si>
  <si>
    <t>Ventas</t>
  </si>
  <si>
    <t>Comisión</t>
  </si>
  <si>
    <t xml:space="preserve"> 0%-1.99%</t>
  </si>
  <si>
    <t xml:space="preserve"> 2%-3.99%</t>
  </si>
  <si>
    <t xml:space="preserve"> 4%-5.99%</t>
  </si>
  <si>
    <t xml:space="preserve"> 6%-7.99%</t>
  </si>
  <si>
    <t xml:space="preserve"> 8%-9.99%</t>
  </si>
  <si>
    <t>10%-ADELANTE</t>
  </si>
  <si>
    <t>Participación</t>
  </si>
  <si>
    <t>LINEAS DE NEGOCIO X SEGMENTO</t>
  </si>
  <si>
    <t>NUEVOS</t>
  </si>
  <si>
    <t>PREFERENTE</t>
  </si>
  <si>
    <t>MOV A</t>
  </si>
  <si>
    <t>MOV B</t>
  </si>
  <si>
    <t xml:space="preserve">ALIMENTOS </t>
  </si>
  <si>
    <t>ELECTRODOMESTICOS</t>
  </si>
  <si>
    <t>COMUNICACIONES</t>
  </si>
  <si>
    <t>ROPA Y ACCESORIOS</t>
  </si>
  <si>
    <t>FERRETERIA</t>
  </si>
  <si>
    <t>DEPORTES</t>
  </si>
  <si>
    <t>AUTO / REPUESTOS</t>
  </si>
  <si>
    <t>CALZADO</t>
  </si>
  <si>
    <t>FARMACIAS</t>
  </si>
  <si>
    <t xml:space="preserve">COMPUTACION </t>
  </si>
  <si>
    <t>PARTICIPACION DE ESTAS LINEAS</t>
  </si>
  <si>
    <t>VENTA X CADENA</t>
  </si>
  <si>
    <t>SUPERMAXI</t>
  </si>
  <si>
    <t>HYPERMARKET</t>
  </si>
  <si>
    <t>MEGA SANTAMARIA</t>
  </si>
  <si>
    <t>AKI SUPER DESPENSA</t>
  </si>
  <si>
    <t>TIA S.A.</t>
  </si>
  <si>
    <t>MI COMISARIATO</t>
  </si>
  <si>
    <t>JAPON</t>
  </si>
  <si>
    <t>KYWI</t>
  </si>
  <si>
    <t>TVENTAS</t>
  </si>
  <si>
    <t>ORVE HOGAR C.C.</t>
  </si>
  <si>
    <t xml:space="preserve">LA GANGA </t>
  </si>
  <si>
    <t>SUPER EXITO</t>
  </si>
  <si>
    <t>FARMACIAS FYBECA</t>
  </si>
  <si>
    <t>CORAL</t>
  </si>
  <si>
    <t>PAYLESS SHOES</t>
  </si>
  <si>
    <t>MOVISTAR DEBITOS CONTRATADOS</t>
  </si>
  <si>
    <t>POINT TECHNOLOGY</t>
  </si>
  <si>
    <t>KFC</t>
  </si>
  <si>
    <t>PYCCA</t>
  </si>
  <si>
    <t>ALMACENES DE PRATI</t>
  </si>
  <si>
    <t>OTROS</t>
  </si>
  <si>
    <t>TOTAL</t>
  </si>
  <si>
    <t>MARATHON SPORT</t>
  </si>
  <si>
    <t xml:space="preserve">ARTEFACTA </t>
  </si>
  <si>
    <t>MEGADATOS S.A.</t>
  </si>
  <si>
    <t xml:space="preserve">SUPERMERCADO SANTA MARIA </t>
  </si>
  <si>
    <t xml:space="preserve">ETAFASHION MEDIANET </t>
  </si>
  <si>
    <t>RM. MEDIANET</t>
  </si>
  <si>
    <t>CLARO CAC</t>
  </si>
  <si>
    <t>DIMASPORT CIA LTDA</t>
  </si>
  <si>
    <t>Nº Clientes Compratidos con el Sistema*</t>
  </si>
  <si>
    <t>&gt;= 10%</t>
  </si>
  <si>
    <t>MEGAMETALES</t>
  </si>
  <si>
    <t>* Compartidos tarjeta: la marcación se realiza cuando los clientes tienen saldo en Alia o son consultados al buro en el corte</t>
  </si>
  <si>
    <r>
      <t>CLIENTES COMPARTIDOS</t>
    </r>
    <r>
      <rPr>
        <b/>
        <u/>
        <sz val="12"/>
        <color theme="1"/>
        <rFont val="Calibri"/>
        <family val="2"/>
        <scheme val="minor"/>
      </rPr>
      <t>*</t>
    </r>
  </si>
  <si>
    <t>FERRISARIATO</t>
  </si>
  <si>
    <t>DISENSA</t>
  </si>
  <si>
    <t>MOVISTAR S.A.</t>
  </si>
  <si>
    <t xml:space="preserve">SALDO X SEGMENTO </t>
  </si>
  <si>
    <t>UNIVERSIDAD UTPL</t>
  </si>
  <si>
    <t>IMPORTADORA CASTRO</t>
  </si>
  <si>
    <t>PACO</t>
  </si>
  <si>
    <t>DILIPA</t>
  </si>
  <si>
    <t>RESULTADOS MENSUALES</t>
  </si>
  <si>
    <t>Coop en produccion</t>
  </si>
  <si>
    <t>Monto</t>
  </si>
  <si>
    <t>Transacciones</t>
  </si>
  <si>
    <t>Transacción promedio</t>
  </si>
  <si>
    <t>Clientes con consumo en el mes</t>
  </si>
  <si>
    <t>Consumo promedio por cliente</t>
  </si>
  <si>
    <t>Trx. Promedio por cliente</t>
  </si>
  <si>
    <t>RESUMEN</t>
  </si>
  <si>
    <t>Venta</t>
  </si>
  <si>
    <t>Medianet</t>
  </si>
  <si>
    <t>Datafast</t>
  </si>
  <si>
    <t>Call Center</t>
  </si>
  <si>
    <t>Directa</t>
  </si>
  <si>
    <t>Mpos</t>
  </si>
  <si>
    <t>Var. Mes</t>
  </si>
  <si>
    <t>Establecimientos con consumo</t>
  </si>
  <si>
    <t>% con consumo</t>
  </si>
  <si>
    <t>Voucher promedio</t>
  </si>
  <si>
    <t>Coneccion Directa</t>
  </si>
  <si>
    <t>MPOS</t>
  </si>
  <si>
    <t>Mpos Instalados</t>
  </si>
  <si>
    <t>Nuevas Instalaciones</t>
  </si>
  <si>
    <t xml:space="preserve">Mpos activos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</si>
</sst>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_-* #,##0_-;\-* #,##0_-;_-* &quot;-&quot;??_-;_-@_-"/>
    <numFmt numFmtId="165" formatCode="#,##0.0"/>
    <numFmt numFmtId="166" formatCode="#,##0.00000000"/>
    <numFmt numFmtId="167" formatCode="0.0%"/>
    <numFmt numFmtId="168" formatCode="0.0000%"/>
    <numFmt numFmtId="169" formatCode="_(* #,##0_);_(* \(#,##0\);_(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1" tint="4.9989318521683403E-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Aparajita"/>
      <family val="2"/>
    </font>
    <font>
      <u/>
      <sz val="11"/>
      <color theme="10"/>
      <name val="Calibri"/>
      <family val="2"/>
      <scheme val="minor"/>
    </font>
    <font>
      <u/>
      <sz val="16"/>
      <color theme="10"/>
      <name val="Calibri"/>
      <family val="2"/>
      <scheme val="minor"/>
    </font>
    <font>
      <i/>
      <sz val="14"/>
      <color theme="1"/>
      <name val="Aparajita"/>
      <family val="2"/>
    </font>
    <font>
      <sz val="12"/>
      <color theme="1"/>
      <name val="Aparajita"/>
      <family val="2"/>
    </font>
    <font>
      <b/>
      <u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double">
        <color theme="3" tint="0.39997558519241921"/>
      </bottom>
      <diagonal/>
    </border>
    <border>
      <left/>
      <right/>
      <top style="thin">
        <color theme="3" tint="0.39997558519241921"/>
      </top>
      <bottom style="medium">
        <color theme="3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71">
    <xf numFmtId="0" fontId="0" fillId="0" borderId="0" xfId="0"/>
    <xf numFmtId="0" fontId="0" fillId="2" borderId="0" xfId="0" applyFill="1"/>
    <xf numFmtId="0" fontId="0" fillId="0" borderId="0" xfId="0" applyFont="1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6" fillId="0" borderId="0" xfId="0" applyFont="1" applyFill="1"/>
    <xf numFmtId="0" fontId="7" fillId="0" borderId="2" xfId="0" applyFont="1" applyFill="1" applyBorder="1"/>
    <xf numFmtId="0" fontId="6" fillId="0" borderId="2" xfId="0" applyFont="1" applyFill="1" applyBorder="1"/>
    <xf numFmtId="0" fontId="9" fillId="0" borderId="0" xfId="3" applyFont="1"/>
    <xf numFmtId="0" fontId="10" fillId="0" borderId="2" xfId="0" applyFont="1" applyFill="1" applyBorder="1"/>
    <xf numFmtId="0" fontId="0" fillId="0" borderId="2" xfId="0" applyFont="1" applyFill="1" applyBorder="1"/>
    <xf numFmtId="0" fontId="11" fillId="0" borderId="0" xfId="0" applyFont="1" applyFill="1"/>
    <xf numFmtId="0" fontId="0" fillId="3" borderId="0" xfId="0" applyFill="1" applyBorder="1" applyAlignment="1"/>
    <xf numFmtId="0" fontId="3" fillId="3" borderId="0" xfId="0" applyFont="1" applyFill="1" applyBorder="1"/>
    <xf numFmtId="0" fontId="0" fillId="3" borderId="0" xfId="0" applyFill="1" applyBorder="1"/>
    <xf numFmtId="0" fontId="0" fillId="0" borderId="0" xfId="0" applyFill="1" applyBorder="1" applyAlignment="1"/>
    <xf numFmtId="0" fontId="3" fillId="0" borderId="0" xfId="0" applyFont="1" applyFill="1" applyBorder="1"/>
    <xf numFmtId="0" fontId="0" fillId="0" borderId="0" xfId="0" applyFill="1" applyBorder="1"/>
    <xf numFmtId="0" fontId="12" fillId="0" borderId="0" xfId="0" applyFont="1"/>
    <xf numFmtId="0" fontId="0" fillId="0" borderId="3" xfId="0" applyFill="1" applyBorder="1"/>
    <xf numFmtId="17" fontId="3" fillId="0" borderId="3" xfId="0" applyNumberFormat="1" applyFont="1" applyFill="1" applyBorder="1"/>
    <xf numFmtId="3" fontId="3" fillId="0" borderId="0" xfId="0" applyNumberFormat="1" applyFont="1" applyFill="1" applyBorder="1"/>
    <xf numFmtId="0" fontId="0" fillId="0" borderId="0" xfId="0" applyFill="1" applyBorder="1" applyAlignment="1">
      <alignment horizontal="left"/>
    </xf>
    <xf numFmtId="3" fontId="0" fillId="0" borderId="0" xfId="0" applyNumberFormat="1" applyFont="1" applyFill="1" applyBorder="1"/>
    <xf numFmtId="164" fontId="0" fillId="0" borderId="0" xfId="1" applyNumberFormat="1" applyFont="1" applyFill="1" applyBorder="1"/>
    <xf numFmtId="3" fontId="3" fillId="0" borderId="0" xfId="0" applyNumberFormat="1" applyFont="1" applyBorder="1"/>
    <xf numFmtId="0" fontId="3" fillId="0" borderId="0" xfId="0" applyFont="1" applyFill="1" applyBorder="1" applyAlignment="1">
      <alignment horizontal="left"/>
    </xf>
    <xf numFmtId="164" fontId="3" fillId="0" borderId="0" xfId="0" applyNumberFormat="1" applyFont="1" applyFill="1" applyBorder="1"/>
    <xf numFmtId="164" fontId="0" fillId="0" borderId="0" xfId="0" applyNumberFormat="1" applyFill="1" applyBorder="1"/>
    <xf numFmtId="43" fontId="0" fillId="0" borderId="0" xfId="0" applyNumberFormat="1" applyFill="1" applyBorder="1"/>
    <xf numFmtId="164" fontId="0" fillId="0" borderId="0" xfId="0" applyNumberFormat="1" applyFill="1"/>
    <xf numFmtId="0" fontId="3" fillId="0" borderId="0" xfId="0" applyFont="1"/>
    <xf numFmtId="0" fontId="3" fillId="0" borderId="0" xfId="0" applyFont="1" applyAlignment="1">
      <alignment horizontal="right"/>
    </xf>
    <xf numFmtId="3" fontId="3" fillId="0" borderId="3" xfId="0" applyNumberFormat="1" applyFont="1" applyFill="1" applyBorder="1"/>
    <xf numFmtId="3" fontId="13" fillId="0" borderId="0" xfId="0" applyNumberFormat="1" applyFont="1" applyFill="1" applyBorder="1" applyAlignment="1">
      <alignment horizontal="left"/>
    </xf>
    <xf numFmtId="3" fontId="3" fillId="0" borderId="0" xfId="0" applyNumberFormat="1" applyFont="1"/>
    <xf numFmtId="3" fontId="0" fillId="5" borderId="0" xfId="0" applyNumberFormat="1" applyFont="1" applyFill="1" applyBorder="1"/>
    <xf numFmtId="3" fontId="0" fillId="0" borderId="0" xfId="0" applyNumberFormat="1"/>
    <xf numFmtId="3" fontId="0" fillId="0" borderId="0" xfId="0" applyNumberFormat="1" applyFill="1"/>
    <xf numFmtId="3" fontId="4" fillId="0" borderId="0" xfId="0" applyNumberFormat="1" applyFont="1" applyFill="1"/>
    <xf numFmtId="3" fontId="4" fillId="5" borderId="0" xfId="0" applyNumberFormat="1" applyFont="1" applyFill="1"/>
    <xf numFmtId="0" fontId="13" fillId="0" borderId="0" xfId="0" applyFont="1" applyFill="1"/>
    <xf numFmtId="3" fontId="13" fillId="0" borderId="0" xfId="0" applyNumberFormat="1" applyFont="1" applyFill="1"/>
    <xf numFmtId="0" fontId="0" fillId="0" borderId="0" xfId="0" applyNumberFormat="1" applyFill="1"/>
    <xf numFmtId="3" fontId="13" fillId="0" borderId="4" xfId="0" applyNumberFormat="1" applyFont="1" applyFill="1" applyBorder="1" applyAlignment="1">
      <alignment horizontal="left"/>
    </xf>
    <xf numFmtId="9" fontId="0" fillId="0" borderId="0" xfId="2" applyFont="1" applyFill="1" applyBorder="1"/>
    <xf numFmtId="0" fontId="14" fillId="0" borderId="0" xfId="0" applyFont="1" applyAlignment="1">
      <alignment horizontal="left" indent="2"/>
    </xf>
    <xf numFmtId="3" fontId="14" fillId="0" borderId="0" xfId="0" applyNumberFormat="1" applyFont="1"/>
    <xf numFmtId="3" fontId="15" fillId="0" borderId="0" xfId="0" applyNumberFormat="1" applyFont="1"/>
    <xf numFmtId="0" fontId="0" fillId="0" borderId="0" xfId="0" applyNumberFormat="1"/>
    <xf numFmtId="3" fontId="16" fillId="6" borderId="5" xfId="0" applyNumberFormat="1" applyFont="1" applyFill="1" applyBorder="1" applyAlignment="1">
      <alignment horizontal="left"/>
    </xf>
    <xf numFmtId="3" fontId="3" fillId="6" borderId="5" xfId="0" applyNumberFormat="1" applyFont="1" applyFill="1" applyBorder="1"/>
    <xf numFmtId="0" fontId="3" fillId="0" borderId="3" xfId="0" applyFont="1" applyFill="1" applyBorder="1"/>
    <xf numFmtId="0" fontId="0" fillId="3" borderId="0" xfId="0" applyFill="1" applyAlignment="1">
      <alignment wrapText="1"/>
    </xf>
    <xf numFmtId="0" fontId="12" fillId="4" borderId="0" xfId="0" applyFont="1" applyFill="1"/>
    <xf numFmtId="0" fontId="0" fillId="0" borderId="3" xfId="0" applyBorder="1"/>
    <xf numFmtId="17" fontId="3" fillId="0" borderId="3" xfId="0" applyNumberFormat="1" applyFont="1" applyBorder="1" applyAlignment="1">
      <alignment wrapText="1"/>
    </xf>
    <xf numFmtId="17" fontId="3" fillId="0" borderId="3" xfId="0" applyNumberFormat="1" applyFont="1" applyBorder="1"/>
    <xf numFmtId="3" fontId="0" fillId="0" borderId="0" xfId="0" applyNumberFormat="1" applyAlignment="1">
      <alignment wrapText="1"/>
    </xf>
    <xf numFmtId="0" fontId="3" fillId="6" borderId="5" xfId="0" applyFont="1" applyFill="1" applyBorder="1"/>
    <xf numFmtId="3" fontId="3" fillId="6" borderId="5" xfId="0" applyNumberFormat="1" applyFont="1" applyFill="1" applyBorder="1" applyAlignment="1">
      <alignment wrapText="1"/>
    </xf>
    <xf numFmtId="3" fontId="3" fillId="0" borderId="0" xfId="0" applyNumberFormat="1" applyFont="1" applyFill="1" applyBorder="1" applyAlignment="1">
      <alignment wrapText="1"/>
    </xf>
    <xf numFmtId="164" fontId="0" fillId="0" borderId="0" xfId="1" applyNumberFormat="1" applyFont="1" applyFill="1"/>
    <xf numFmtId="0" fontId="0" fillId="0" borderId="0" xfId="0" applyAlignment="1">
      <alignment wrapText="1"/>
    </xf>
    <xf numFmtId="9" fontId="0" fillId="0" borderId="0" xfId="2" applyFont="1"/>
    <xf numFmtId="9" fontId="3" fillId="6" borderId="5" xfId="2" applyFont="1" applyFill="1" applyBorder="1"/>
    <xf numFmtId="0" fontId="12" fillId="0" borderId="0" xfId="0" applyFont="1" applyFill="1"/>
    <xf numFmtId="0" fontId="12" fillId="4" borderId="0" xfId="0" applyFont="1" applyFill="1" applyBorder="1" applyAlignment="1">
      <alignment horizontal="left" vertical="center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16" fillId="6" borderId="6" xfId="0" applyFont="1" applyFill="1" applyBorder="1" applyAlignment="1">
      <alignment horizontal="left"/>
    </xf>
    <xf numFmtId="3" fontId="3" fillId="6" borderId="7" xfId="0" applyNumberFormat="1" applyFont="1" applyFill="1" applyBorder="1"/>
    <xf numFmtId="0" fontId="13" fillId="0" borderId="0" xfId="0" applyFont="1" applyAlignment="1">
      <alignment horizontal="left"/>
    </xf>
    <xf numFmtId="0" fontId="13" fillId="0" borderId="8" xfId="0" applyFont="1" applyBorder="1" applyAlignment="1">
      <alignment horizontal="left"/>
    </xf>
    <xf numFmtId="3" fontId="0" fillId="0" borderId="9" xfId="0" applyNumberFormat="1" applyBorder="1"/>
    <xf numFmtId="0" fontId="17" fillId="0" borderId="8" xfId="0" applyFont="1" applyBorder="1" applyAlignment="1">
      <alignment horizontal="left" indent="2"/>
    </xf>
    <xf numFmtId="3" fontId="14" fillId="0" borderId="9" xfId="0" applyNumberFormat="1" applyFont="1" applyBorder="1"/>
    <xf numFmtId="0" fontId="16" fillId="7" borderId="6" xfId="0" applyFont="1" applyFill="1" applyBorder="1" applyAlignment="1">
      <alignment horizontal="left"/>
    </xf>
    <xf numFmtId="3" fontId="3" fillId="7" borderId="7" xfId="0" applyNumberFormat="1" applyFont="1" applyFill="1" applyBorder="1"/>
    <xf numFmtId="3" fontId="0" fillId="0" borderId="9" xfId="0" applyNumberFormat="1" applyFill="1" applyBorder="1"/>
    <xf numFmtId="164" fontId="0" fillId="0" borderId="0" xfId="1" applyNumberFormat="1" applyFont="1"/>
    <xf numFmtId="9" fontId="0" fillId="0" borderId="9" xfId="0" applyNumberFormat="1" applyBorder="1"/>
    <xf numFmtId="9" fontId="0" fillId="0" borderId="9" xfId="2" applyNumberFormat="1" applyFont="1" applyBorder="1"/>
    <xf numFmtId="9" fontId="14" fillId="0" borderId="9" xfId="0" applyNumberFormat="1" applyFont="1" applyBorder="1"/>
    <xf numFmtId="9" fontId="14" fillId="0" borderId="9" xfId="2" applyNumberFormat="1" applyFont="1" applyBorder="1"/>
    <xf numFmtId="9" fontId="3" fillId="7" borderId="7" xfId="0" applyNumberFormat="1" applyFont="1" applyFill="1" applyBorder="1"/>
    <xf numFmtId="9" fontId="3" fillId="7" borderId="7" xfId="2" applyNumberFormat="1" applyFont="1" applyFill="1" applyBorder="1"/>
    <xf numFmtId="3" fontId="15" fillId="6" borderId="5" xfId="0" applyNumberFormat="1" applyFont="1" applyFill="1" applyBorder="1"/>
    <xf numFmtId="0" fontId="0" fillId="3" borderId="0" xfId="0" applyFill="1" applyBorder="1" applyAlignment="1">
      <alignment horizontal="center" wrapText="1"/>
    </xf>
    <xf numFmtId="0" fontId="0" fillId="3" borderId="0" xfId="0" applyFill="1" applyBorder="1" applyAlignment="1">
      <alignment wrapText="1"/>
    </xf>
    <xf numFmtId="0" fontId="0" fillId="3" borderId="0" xfId="0" applyFill="1" applyBorder="1" applyAlignment="1">
      <alignment horizontal="left" vertical="center" wrapText="1"/>
    </xf>
    <xf numFmtId="0" fontId="0" fillId="3" borderId="0" xfId="0" applyFill="1" applyBorder="1" applyAlignment="1">
      <alignment horizontal="center" vertical="center" wrapText="1"/>
    </xf>
    <xf numFmtId="0" fontId="12" fillId="0" borderId="0" xfId="0" applyFont="1" applyBorder="1" applyAlignment="1">
      <alignment horizontal="left" vertical="center"/>
    </xf>
    <xf numFmtId="0" fontId="16" fillId="7" borderId="0" xfId="0" applyFont="1" applyFill="1" applyBorder="1" applyAlignment="1">
      <alignment horizontal="left"/>
    </xf>
    <xf numFmtId="3" fontId="3" fillId="7" borderId="0" xfId="0" applyNumberFormat="1" applyFont="1" applyFill="1" applyBorder="1"/>
    <xf numFmtId="0" fontId="13" fillId="0" borderId="0" xfId="0" applyFont="1" applyBorder="1" applyAlignment="1">
      <alignment horizontal="left"/>
    </xf>
    <xf numFmtId="0" fontId="0" fillId="0" borderId="0" xfId="0" applyBorder="1"/>
    <xf numFmtId="0" fontId="16" fillId="6" borderId="0" xfId="0" applyFont="1" applyFill="1" applyBorder="1" applyAlignment="1">
      <alignment horizontal="left"/>
    </xf>
    <xf numFmtId="3" fontId="3" fillId="6" borderId="0" xfId="0" applyNumberFormat="1" applyFont="1" applyFill="1" applyBorder="1"/>
    <xf numFmtId="0" fontId="17" fillId="0" borderId="0" xfId="0" applyFont="1" applyBorder="1" applyAlignment="1">
      <alignment horizontal="left" indent="1"/>
    </xf>
    <xf numFmtId="3" fontId="14" fillId="0" borderId="0" xfId="0" applyNumberFormat="1" applyFont="1" applyBorder="1"/>
    <xf numFmtId="9" fontId="3" fillId="6" borderId="0" xfId="0" applyNumberFormat="1" applyFont="1" applyFill="1" applyBorder="1"/>
    <xf numFmtId="9" fontId="14" fillId="0" borderId="0" xfId="0" applyNumberFormat="1" applyFont="1" applyBorder="1"/>
    <xf numFmtId="10" fontId="3" fillId="7" borderId="0" xfId="0" applyNumberFormat="1" applyFont="1" applyFill="1" applyBorder="1"/>
    <xf numFmtId="10" fontId="3" fillId="7" borderId="0" xfId="2" applyNumberFormat="1" applyFont="1" applyFill="1" applyBorder="1"/>
    <xf numFmtId="10" fontId="0" fillId="0" borderId="0" xfId="0" applyNumberFormat="1" applyBorder="1" applyAlignment="1">
      <alignment horizontal="center" wrapText="1"/>
    </xf>
    <xf numFmtId="10" fontId="0" fillId="0" borderId="0" xfId="0" applyNumberFormat="1" applyBorder="1" applyAlignment="1">
      <alignment horizontal="left" vertical="center" wrapText="1"/>
    </xf>
    <xf numFmtId="10" fontId="0" fillId="0" borderId="0" xfId="0" applyNumberFormat="1" applyBorder="1" applyAlignment="1">
      <alignment horizontal="center" vertical="center" wrapText="1"/>
    </xf>
    <xf numFmtId="10" fontId="0" fillId="0" borderId="0" xfId="0" applyNumberFormat="1" applyBorder="1" applyAlignment="1">
      <alignment wrapText="1"/>
    </xf>
    <xf numFmtId="0" fontId="0" fillId="0" borderId="0" xfId="0" applyBorder="1" applyAlignment="1"/>
    <xf numFmtId="3" fontId="0" fillId="0" borderId="0" xfId="0" applyNumberFormat="1" applyBorder="1" applyAlignment="1">
      <alignment wrapText="1"/>
    </xf>
    <xf numFmtId="164" fontId="0" fillId="0" borderId="0" xfId="1" applyNumberFormat="1" applyFont="1" applyBorder="1" applyAlignment="1">
      <alignment wrapText="1"/>
    </xf>
    <xf numFmtId="0" fontId="14" fillId="0" borderId="0" xfId="0" applyFont="1" applyBorder="1" applyAlignment="1">
      <alignment wrapText="1"/>
    </xf>
    <xf numFmtId="165" fontId="0" fillId="0" borderId="0" xfId="0" applyNumberFormat="1" applyBorder="1" applyAlignment="1">
      <alignment wrapText="1"/>
    </xf>
    <xf numFmtId="3" fontId="0" fillId="0" borderId="0" xfId="0" applyNumberFormat="1" applyFill="1" applyBorder="1" applyAlignment="1">
      <alignment wrapText="1"/>
    </xf>
    <xf numFmtId="166" fontId="0" fillId="0" borderId="0" xfId="0" applyNumberFormat="1" applyBorder="1" applyAlignment="1">
      <alignment wrapText="1"/>
    </xf>
    <xf numFmtId="0" fontId="0" fillId="0" borderId="3" xfId="0" applyBorder="1" applyAlignment="1">
      <alignment horizontal="center" wrapText="1"/>
    </xf>
    <xf numFmtId="0" fontId="3" fillId="8" borderId="0" xfId="0" applyFont="1" applyFill="1" applyBorder="1" applyAlignment="1">
      <alignment horizontal="left"/>
    </xf>
    <xf numFmtId="3" fontId="3" fillId="8" borderId="0" xfId="0" applyNumberFormat="1" applyFont="1" applyFill="1" applyBorder="1" applyAlignment="1">
      <alignment horizontal="center"/>
    </xf>
    <xf numFmtId="3" fontId="3" fillId="8" borderId="0" xfId="0" applyNumberFormat="1" applyFont="1" applyFill="1" applyBorder="1" applyAlignment="1">
      <alignment horizontal="left" vertical="center"/>
    </xf>
    <xf numFmtId="3" fontId="3" fillId="8" borderId="0" xfId="0" applyNumberFormat="1" applyFont="1" applyFill="1" applyBorder="1" applyAlignment="1">
      <alignment horizontal="center" vertical="center"/>
    </xf>
    <xf numFmtId="3" fontId="3" fillId="8" borderId="0" xfId="0" applyNumberFormat="1" applyFont="1" applyFill="1" applyBorder="1" applyAlignment="1"/>
    <xf numFmtId="0" fontId="3" fillId="0" borderId="0" xfId="0" applyFont="1" applyBorder="1" applyAlignment="1">
      <alignment wrapText="1"/>
    </xf>
    <xf numFmtId="0" fontId="0" fillId="0" borderId="0" xfId="0" applyBorder="1" applyAlignment="1">
      <alignment horizontal="left" indent="2"/>
    </xf>
    <xf numFmtId="3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left" vertical="center"/>
    </xf>
    <xf numFmtId="3" fontId="0" fillId="0" borderId="0" xfId="0" applyNumberFormat="1" applyBorder="1" applyAlignment="1">
      <alignment horizontal="center" vertical="center"/>
    </xf>
    <xf numFmtId="3" fontId="0" fillId="0" borderId="0" xfId="0" applyNumberFormat="1" applyBorder="1" applyAlignment="1"/>
    <xf numFmtId="0" fontId="0" fillId="0" borderId="0" xfId="0" applyBorder="1" applyAlignment="1">
      <alignment horizontal="left"/>
    </xf>
    <xf numFmtId="3" fontId="0" fillId="0" borderId="0" xfId="0" applyNumberFormat="1" applyFill="1" applyBorder="1" applyAlignment="1"/>
    <xf numFmtId="9" fontId="0" fillId="8" borderId="0" xfId="2" applyFont="1" applyFill="1" applyBorder="1" applyAlignment="1">
      <alignment horizontal="left"/>
    </xf>
    <xf numFmtId="9" fontId="0" fillId="8" borderId="0" xfId="2" applyFont="1" applyFill="1" applyBorder="1" applyAlignment="1">
      <alignment horizontal="center"/>
    </xf>
    <xf numFmtId="9" fontId="0" fillId="8" borderId="0" xfId="2" applyFont="1" applyFill="1" applyBorder="1" applyAlignment="1">
      <alignment horizontal="left" vertical="center"/>
    </xf>
    <xf numFmtId="9" fontId="0" fillId="8" borderId="0" xfId="2" applyFont="1" applyFill="1" applyBorder="1" applyAlignment="1">
      <alignment horizontal="center" vertical="center"/>
    </xf>
    <xf numFmtId="9" fontId="0" fillId="8" borderId="0" xfId="2" applyFont="1" applyFill="1" applyBorder="1" applyAlignment="1"/>
    <xf numFmtId="167" fontId="0" fillId="8" borderId="0" xfId="2" applyNumberFormat="1" applyFont="1" applyFill="1" applyBorder="1" applyAlignment="1"/>
    <xf numFmtId="9" fontId="0" fillId="0" borderId="0" xfId="2" applyFont="1" applyFill="1" applyBorder="1" applyAlignment="1">
      <alignment horizontal="left"/>
    </xf>
    <xf numFmtId="9" fontId="0" fillId="0" borderId="0" xfId="2" applyFont="1" applyFill="1" applyBorder="1" applyAlignment="1">
      <alignment horizontal="center"/>
    </xf>
    <xf numFmtId="9" fontId="0" fillId="0" borderId="0" xfId="2" applyFont="1" applyFill="1" applyBorder="1" applyAlignment="1">
      <alignment horizontal="left" vertical="center"/>
    </xf>
    <xf numFmtId="9" fontId="0" fillId="0" borderId="0" xfId="2" applyFont="1" applyFill="1" applyBorder="1" applyAlignment="1">
      <alignment horizontal="center" vertical="center"/>
    </xf>
    <xf numFmtId="9" fontId="0" fillId="0" borderId="0" xfId="2" applyFont="1" applyFill="1" applyBorder="1" applyAlignment="1"/>
    <xf numFmtId="167" fontId="0" fillId="0" borderId="0" xfId="2" applyNumberFormat="1" applyFont="1" applyFill="1" applyBorder="1" applyAlignment="1"/>
    <xf numFmtId="0" fontId="0" fillId="0" borderId="0" xfId="0" applyFill="1" applyBorder="1" applyAlignment="1">
      <alignment wrapText="1"/>
    </xf>
    <xf numFmtId="9" fontId="3" fillId="8" borderId="0" xfId="2" applyFont="1" applyFill="1" applyBorder="1" applyAlignment="1">
      <alignment horizontal="left"/>
    </xf>
    <xf numFmtId="164" fontId="3" fillId="8" borderId="0" xfId="1" applyNumberFormat="1" applyFont="1" applyFill="1" applyBorder="1" applyAlignment="1">
      <alignment horizontal="left"/>
    </xf>
    <xf numFmtId="0" fontId="0" fillId="0" borderId="0" xfId="0" applyFont="1" applyBorder="1" applyAlignment="1">
      <alignment wrapText="1"/>
    </xf>
    <xf numFmtId="0" fontId="16" fillId="8" borderId="3" xfId="0" applyFont="1" applyFill="1" applyBorder="1"/>
    <xf numFmtId="3" fontId="3" fillId="8" borderId="3" xfId="0" applyNumberFormat="1" applyFont="1" applyFill="1" applyBorder="1"/>
    <xf numFmtId="0" fontId="13" fillId="0" borderId="0" xfId="0" applyFont="1" applyBorder="1"/>
    <xf numFmtId="0" fontId="16" fillId="9" borderId="10" xfId="0" applyFont="1" applyFill="1" applyBorder="1" applyAlignment="1">
      <alignment horizontal="left" indent="2"/>
    </xf>
    <xf numFmtId="3" fontId="3" fillId="9" borderId="10" xfId="0" applyNumberFormat="1" applyFont="1" applyFill="1" applyBorder="1"/>
    <xf numFmtId="0" fontId="13" fillId="0" borderId="0" xfId="0" applyFont="1" applyFill="1" applyBorder="1" applyAlignment="1">
      <alignment horizontal="left" indent="4"/>
    </xf>
    <xf numFmtId="3" fontId="0" fillId="0" borderId="0" xfId="0" applyNumberFormat="1" applyFill="1" applyBorder="1"/>
    <xf numFmtId="0" fontId="13" fillId="0" borderId="0" xfId="0" applyFont="1" applyBorder="1" applyAlignment="1">
      <alignment horizontal="left" indent="4"/>
    </xf>
    <xf numFmtId="3" fontId="0" fillId="0" borderId="0" xfId="0" applyNumberFormat="1" applyBorder="1"/>
    <xf numFmtId="3" fontId="2" fillId="0" borderId="0" xfId="0" applyNumberFormat="1" applyFont="1" applyBorder="1"/>
    <xf numFmtId="0" fontId="13" fillId="0" borderId="0" xfId="0" applyFont="1" applyBorder="1" applyAlignment="1">
      <alignment horizontal="left" indent="6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/>
    </xf>
    <xf numFmtId="0" fontId="0" fillId="0" borderId="0" xfId="0" applyFont="1" applyFill="1" applyBorder="1"/>
    <xf numFmtId="164" fontId="1" fillId="0" borderId="0" xfId="1" applyNumberFormat="1" applyFont="1" applyFill="1" applyBorder="1"/>
    <xf numFmtId="164" fontId="0" fillId="0" borderId="0" xfId="0" applyNumberFormat="1" applyFont="1" applyFill="1" applyBorder="1"/>
    <xf numFmtId="0" fontId="0" fillId="0" borderId="0" xfId="0" applyBorder="1" applyAlignment="1">
      <alignment horizontal="right" wrapText="1"/>
    </xf>
    <xf numFmtId="164" fontId="0" fillId="0" borderId="0" xfId="0" applyNumberFormat="1" applyBorder="1" applyAlignment="1">
      <alignment wrapText="1"/>
    </xf>
    <xf numFmtId="9" fontId="0" fillId="0" borderId="0" xfId="2" applyFont="1" applyBorder="1" applyAlignment="1">
      <alignment wrapText="1"/>
    </xf>
    <xf numFmtId="164" fontId="3" fillId="0" borderId="0" xfId="1" applyNumberFormat="1" applyFont="1" applyFill="1" applyBorder="1"/>
    <xf numFmtId="164" fontId="3" fillId="0" borderId="0" xfId="1" applyNumberFormat="1" applyFont="1" applyBorder="1" applyAlignment="1">
      <alignment wrapText="1"/>
    </xf>
    <xf numFmtId="9" fontId="3" fillId="0" borderId="0" xfId="2" applyFont="1" applyBorder="1" applyAlignment="1">
      <alignment wrapText="1"/>
    </xf>
    <xf numFmtId="164" fontId="3" fillId="0" borderId="0" xfId="0" applyNumberFormat="1" applyFont="1" applyBorder="1" applyAlignment="1">
      <alignment wrapText="1"/>
    </xf>
    <xf numFmtId="0" fontId="3" fillId="0" borderId="0" xfId="0" applyFont="1" applyFill="1" applyBorder="1" applyAlignment="1">
      <alignment wrapText="1"/>
    </xf>
    <xf numFmtId="168" fontId="0" fillId="0" borderId="0" xfId="2" applyNumberFormat="1" applyFont="1" applyBorder="1" applyAlignment="1">
      <alignment wrapText="1"/>
    </xf>
    <xf numFmtId="0" fontId="0" fillId="0" borderId="0" xfId="0" applyFont="1" applyFill="1" applyBorder="1" applyAlignment="1">
      <alignment horizontal="left"/>
    </xf>
    <xf numFmtId="169" fontId="0" fillId="0" borderId="0" xfId="0" applyNumberFormat="1" applyFont="1" applyFill="1" applyBorder="1" applyAlignment="1">
      <alignment horizontal="center"/>
    </xf>
    <xf numFmtId="169" fontId="1" fillId="0" borderId="0" xfId="1" applyNumberFormat="1" applyFont="1" applyFill="1" applyBorder="1"/>
    <xf numFmtId="169" fontId="13" fillId="0" borderId="0" xfId="1" applyNumberFormat="1" applyFont="1" applyFill="1" applyBorder="1"/>
    <xf numFmtId="169" fontId="0" fillId="0" borderId="0" xfId="1" applyNumberFormat="1" applyFont="1" applyFill="1" applyBorder="1"/>
    <xf numFmtId="0" fontId="18" fillId="0" borderId="0" xfId="0" applyFont="1" applyFill="1" applyBorder="1"/>
    <xf numFmtId="9" fontId="18" fillId="0" borderId="0" xfId="2" applyFont="1" applyFill="1" applyBorder="1"/>
    <xf numFmtId="9" fontId="1" fillId="0" borderId="0" xfId="2" applyFont="1" applyFill="1" applyBorder="1"/>
    <xf numFmtId="0" fontId="19" fillId="0" borderId="0" xfId="0" applyFont="1"/>
    <xf numFmtId="169" fontId="3" fillId="0" borderId="0" xfId="1" applyNumberFormat="1" applyFont="1" applyFill="1" applyBorder="1"/>
    <xf numFmtId="169" fontId="0" fillId="0" borderId="0" xfId="0" applyNumberFormat="1" applyBorder="1" applyAlignment="1">
      <alignment wrapText="1"/>
    </xf>
    <xf numFmtId="0" fontId="0" fillId="0" borderId="3" xfId="0" applyBorder="1" applyAlignment="1">
      <alignment wrapText="1"/>
    </xf>
    <xf numFmtId="0" fontId="13" fillId="0" borderId="0" xfId="0" applyFont="1" applyFill="1" applyBorder="1" applyAlignment="1">
      <alignment horizontal="left" indent="2"/>
    </xf>
    <xf numFmtId="0" fontId="16" fillId="7" borderId="0" xfId="0" applyFont="1" applyFill="1" applyBorder="1" applyAlignment="1">
      <alignment horizontal="left" indent="2"/>
    </xf>
    <xf numFmtId="0" fontId="20" fillId="0" borderId="0" xfId="0" applyFont="1" applyFill="1"/>
    <xf numFmtId="0" fontId="0" fillId="0" borderId="0" xfId="0" applyFont="1"/>
    <xf numFmtId="0" fontId="3" fillId="0" borderId="12" xfId="0" applyFont="1" applyFill="1" applyBorder="1" applyAlignment="1">
      <alignment horizontal="center"/>
    </xf>
    <xf numFmtId="164" fontId="0" fillId="0" borderId="11" xfId="1" applyNumberFormat="1" applyFont="1" applyFill="1" applyBorder="1"/>
    <xf numFmtId="164" fontId="0" fillId="0" borderId="13" xfId="1" applyNumberFormat="1" applyFont="1" applyFill="1" applyBorder="1"/>
    <xf numFmtId="164" fontId="0" fillId="0" borderId="14" xfId="1" applyNumberFormat="1" applyFont="1" applyFill="1" applyBorder="1"/>
    <xf numFmtId="164" fontId="3" fillId="0" borderId="11" xfId="0" applyNumberFormat="1" applyFont="1" applyFill="1" applyBorder="1"/>
    <xf numFmtId="164" fontId="3" fillId="0" borderId="14" xfId="0" applyNumberFormat="1" applyFont="1" applyFill="1" applyBorder="1"/>
    <xf numFmtId="167" fontId="0" fillId="0" borderId="0" xfId="2" applyNumberFormat="1" applyFont="1" applyFill="1" applyBorder="1"/>
    <xf numFmtId="167" fontId="3" fillId="0" borderId="0" xfId="2" applyNumberFormat="1" applyFont="1" applyFill="1" applyBorder="1"/>
    <xf numFmtId="43" fontId="0" fillId="0" borderId="0" xfId="0" applyNumberFormat="1" applyBorder="1" applyAlignment="1">
      <alignment wrapText="1"/>
    </xf>
    <xf numFmtId="4" fontId="0" fillId="0" borderId="0" xfId="0" applyNumberFormat="1"/>
    <xf numFmtId="0" fontId="0" fillId="0" borderId="0" xfId="0" applyFont="1" applyFill="1" applyBorder="1" applyAlignment="1">
      <alignment horizontal="left" vertical="center"/>
    </xf>
    <xf numFmtId="10" fontId="0" fillId="0" borderId="0" xfId="0" applyNumberFormat="1" applyFont="1" applyFill="1" applyBorder="1" applyAlignment="1">
      <alignment vertical="center"/>
    </xf>
    <xf numFmtId="10" fontId="0" fillId="0" borderId="0" xfId="0" applyNumberFormat="1" applyFont="1" applyFill="1" applyBorder="1"/>
    <xf numFmtId="0" fontId="0" fillId="0" borderId="0" xfId="0" applyFont="1" applyFill="1" applyBorder="1" applyAlignment="1">
      <alignment horizontal="left" vertical="center" wrapText="1"/>
    </xf>
    <xf numFmtId="10" fontId="3" fillId="5" borderId="0" xfId="0" applyNumberFormat="1" applyFont="1" applyFill="1" applyBorder="1"/>
    <xf numFmtId="9" fontId="0" fillId="0" borderId="0" xfId="2" applyFont="1" applyFill="1" applyBorder="1" applyAlignment="1">
      <alignment vertical="center"/>
    </xf>
    <xf numFmtId="0" fontId="0" fillId="0" borderId="3" xfId="0" applyFont="1" applyFill="1" applyBorder="1" applyAlignment="1">
      <alignment horizontal="left" vertical="center"/>
    </xf>
    <xf numFmtId="164" fontId="0" fillId="0" borderId="0" xfId="1" applyNumberFormat="1" applyFont="1" applyFill="1" applyBorder="1" applyAlignment="1">
      <alignment horizontal="left" vertical="center"/>
    </xf>
    <xf numFmtId="164" fontId="1" fillId="0" borderId="0" xfId="1" applyNumberFormat="1" applyFont="1" applyFill="1" applyBorder="1" applyAlignment="1">
      <alignment vertical="center"/>
    </xf>
    <xf numFmtId="164" fontId="1" fillId="0" borderId="0" xfId="1" applyNumberFormat="1" applyFont="1" applyBorder="1" applyAlignment="1">
      <alignment horizontal="left" vertical="center" wrapText="1"/>
    </xf>
    <xf numFmtId="164" fontId="1" fillId="0" borderId="0" xfId="1" applyNumberFormat="1" applyFont="1" applyBorder="1" applyAlignment="1">
      <alignment horizontal="center" vertical="center" wrapText="1"/>
    </xf>
    <xf numFmtId="164" fontId="1" fillId="0" borderId="0" xfId="1" applyNumberFormat="1" applyFont="1" applyBorder="1" applyAlignment="1">
      <alignment wrapText="1"/>
    </xf>
    <xf numFmtId="164" fontId="1" fillId="0" borderId="0" xfId="1" applyNumberFormat="1" applyFont="1" applyBorder="1" applyAlignment="1">
      <alignment horizontal="center" wrapText="1"/>
    </xf>
    <xf numFmtId="0" fontId="16" fillId="9" borderId="10" xfId="0" applyFont="1" applyFill="1" applyBorder="1" applyAlignment="1">
      <alignment horizontal="left" indent="1"/>
    </xf>
    <xf numFmtId="0" fontId="12" fillId="4" borderId="0" xfId="0" applyFont="1" applyFill="1" applyAlignment="1">
      <alignment horizontal="center" wrapText="1"/>
    </xf>
    <xf numFmtId="0" fontId="12" fillId="0" borderId="0" xfId="0" applyFont="1" applyAlignment="1">
      <alignment wrapText="1"/>
    </xf>
    <xf numFmtId="0" fontId="22" fillId="0" borderId="0" xfId="0" applyFont="1" applyBorder="1" applyAlignment="1">
      <alignment horizontal="left"/>
    </xf>
    <xf numFmtId="3" fontId="22" fillId="0" borderId="0" xfId="0" applyNumberFormat="1" applyFont="1" applyBorder="1" applyAlignment="1">
      <alignment horizontal="center"/>
    </xf>
    <xf numFmtId="3" fontId="22" fillId="0" borderId="0" xfId="0" applyNumberFormat="1" applyFont="1" applyBorder="1" applyAlignment="1">
      <alignment horizontal="left" vertical="center"/>
    </xf>
    <xf numFmtId="3" fontId="22" fillId="0" borderId="0" xfId="0" applyNumberFormat="1" applyFont="1" applyBorder="1" applyAlignment="1">
      <alignment horizontal="center" vertical="center"/>
    </xf>
    <xf numFmtId="3" fontId="22" fillId="0" borderId="0" xfId="0" applyNumberFormat="1" applyFont="1" applyBorder="1" applyAlignment="1"/>
    <xf numFmtId="0" fontId="22" fillId="0" borderId="0" xfId="0" applyFont="1" applyBorder="1" applyAlignment="1">
      <alignment wrapText="1"/>
    </xf>
    <xf numFmtId="0" fontId="5" fillId="0" borderId="1" xfId="0" applyFont="1" applyFill="1" applyBorder="1" applyAlignment="1">
      <alignment horizontal="center"/>
    </xf>
    <xf numFmtId="0" fontId="12" fillId="0" borderId="0" xfId="0" applyFont="1" applyBorder="1" applyAlignment="1">
      <alignment horizontal="left" vertical="center" wrapText="1"/>
    </xf>
    <xf numFmtId="0" fontId="12" fillId="0" borderId="0" xfId="0" applyFont="1" applyAlignment="1">
      <alignment horizontal="left" wrapText="1"/>
    </xf>
    <xf numFmtId="0" fontId="3" fillId="0" borderId="0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24" fillId="0" borderId="15" xfId="0" applyFont="1" applyBorder="1" applyAlignment="1"/>
    <xf numFmtId="0" fontId="24" fillId="0" borderId="10" xfId="0" applyFont="1" applyBorder="1" applyAlignment="1"/>
    <xf numFmtId="0" fontId="25" fillId="0" borderId="0" xfId="0" applyFont="1"/>
    <xf numFmtId="0" fontId="25" fillId="0" borderId="16" xfId="0" applyFont="1" applyBorder="1"/>
    <xf numFmtId="17" fontId="24" fillId="0" borderId="16" xfId="0" applyNumberFormat="1" applyFont="1" applyBorder="1"/>
    <xf numFmtId="169" fontId="24" fillId="4" borderId="16" xfId="1" applyNumberFormat="1" applyFont="1" applyFill="1" applyBorder="1"/>
    <xf numFmtId="169" fontId="24" fillId="4" borderId="17" xfId="1" applyNumberFormat="1" applyFont="1" applyFill="1" applyBorder="1"/>
    <xf numFmtId="164" fontId="25" fillId="0" borderId="16" xfId="1" applyNumberFormat="1" applyFont="1" applyBorder="1"/>
    <xf numFmtId="164" fontId="25" fillId="0" borderId="18" xfId="1" applyNumberFormat="1" applyFont="1" applyBorder="1"/>
    <xf numFmtId="0" fontId="25" fillId="0" borderId="19" xfId="0" applyNumberFormat="1" applyFont="1" applyBorder="1"/>
    <xf numFmtId="0" fontId="25" fillId="0" borderId="16" xfId="0" applyNumberFormat="1" applyFont="1" applyBorder="1"/>
    <xf numFmtId="0" fontId="25" fillId="0" borderId="16" xfId="0" applyFont="1" applyFill="1" applyBorder="1"/>
    <xf numFmtId="164" fontId="25" fillId="0" borderId="16" xfId="1" applyNumberFormat="1" applyFont="1" applyFill="1" applyBorder="1"/>
    <xf numFmtId="43" fontId="25" fillId="0" borderId="16" xfId="1" applyNumberFormat="1" applyFont="1" applyBorder="1"/>
    <xf numFmtId="164" fontId="25" fillId="0" borderId="0" xfId="1" applyNumberFormat="1" applyFont="1"/>
    <xf numFmtId="43" fontId="25" fillId="0" borderId="0" xfId="0" applyNumberFormat="1" applyFont="1"/>
    <xf numFmtId="0" fontId="24" fillId="0" borderId="0" xfId="0" applyFont="1"/>
    <xf numFmtId="17" fontId="24" fillId="4" borderId="16" xfId="0" applyNumberFormat="1" applyFont="1" applyFill="1" applyBorder="1"/>
    <xf numFmtId="0" fontId="24" fillId="4" borderId="16" xfId="0" applyFont="1" applyFill="1" applyBorder="1" applyAlignment="1">
      <alignment horizontal="center"/>
    </xf>
    <xf numFmtId="164" fontId="25" fillId="0" borderId="16" xfId="0" applyNumberFormat="1" applyFont="1" applyBorder="1"/>
    <xf numFmtId="0" fontId="24" fillId="0" borderId="16" xfId="0" applyFont="1" applyBorder="1"/>
    <xf numFmtId="164" fontId="24" fillId="0" borderId="16" xfId="0" applyNumberFormat="1" applyFont="1" applyBorder="1"/>
    <xf numFmtId="17" fontId="25" fillId="4" borderId="20" xfId="0" applyNumberFormat="1" applyFont="1" applyFill="1" applyBorder="1" applyAlignment="1">
      <alignment horizontal="center"/>
    </xf>
    <xf numFmtId="0" fontId="25" fillId="0" borderId="16" xfId="0" applyFont="1" applyBorder="1" applyAlignment="1">
      <alignment horizontal="left" indent="1"/>
    </xf>
    <xf numFmtId="164" fontId="25" fillId="0" borderId="21" xfId="1" applyNumberFormat="1" applyFont="1" applyBorder="1"/>
    <xf numFmtId="10" fontId="25" fillId="0" borderId="21" xfId="2" applyNumberFormat="1" applyFont="1" applyBorder="1"/>
    <xf numFmtId="10" fontId="25" fillId="0" borderId="16" xfId="2" applyNumberFormat="1" applyFont="1" applyBorder="1"/>
    <xf numFmtId="9" fontId="25" fillId="0" borderId="16" xfId="2" applyFont="1" applyBorder="1"/>
    <xf numFmtId="0" fontId="25" fillId="0" borderId="0" xfId="0" applyFont="1" applyAlignment="1">
      <alignment horizontal="left" indent="1"/>
    </xf>
    <xf numFmtId="10" fontId="25" fillId="0" borderId="0" xfId="0" applyNumberFormat="1" applyFont="1"/>
    <xf numFmtId="0" fontId="24" fillId="0" borderId="0" xfId="0" applyFont="1" applyAlignment="1">
      <alignment horizontal="left"/>
    </xf>
    <xf numFmtId="0" fontId="25" fillId="0" borderId="0" xfId="0" applyFont="1" applyFill="1"/>
    <xf numFmtId="164" fontId="25" fillId="0" borderId="0" xfId="0" applyNumberFormat="1" applyFont="1" applyFill="1"/>
    <xf numFmtId="164" fontId="25" fillId="0" borderId="0" xfId="0" applyNumberFormat="1" applyFont="1"/>
    <xf numFmtId="0" fontId="24" fillId="0" borderId="0" xfId="0" applyFont="1" applyAlignment="1"/>
    <xf numFmtId="164" fontId="0" fillId="0" borderId="0" xfId="0" applyNumberFormat="1"/>
    <xf numFmtId="17" fontId="3" fillId="4" borderId="16" xfId="0" applyNumberFormat="1" applyFont="1" applyFill="1" applyBorder="1" applyAlignment="1">
      <alignment horizontal="center"/>
    </xf>
    <xf numFmtId="0" fontId="0" fillId="0" borderId="16" xfId="0" applyBorder="1"/>
    <xf numFmtId="164" fontId="0" fillId="0" borderId="16" xfId="1" applyNumberFormat="1" applyFont="1" applyBorder="1"/>
    <xf numFmtId="9" fontId="0" fillId="0" borderId="16" xfId="2" applyFont="1" applyBorder="1"/>
  </cellXfs>
  <cellStyles count="4">
    <cellStyle name="Hipervínculo" xfId="3" builtinId="8"/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/>
              <a:t>Captura</a:t>
            </a:r>
            <a:r>
              <a:rPr lang="es-EC" sz="1800" b="1" baseline="0"/>
              <a:t> vs. Deserción</a:t>
            </a:r>
            <a:endParaRPr lang="es-EC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9530419624438343E-2"/>
          <c:y val="0.15100012213469041"/>
          <c:w val="0.83941969281080031"/>
          <c:h val="0.608673802738826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Clientes!$B$42</c:f>
              <c:strCache>
                <c:ptCount val="1"/>
                <c:pt idx="0">
                  <c:v>N° Total Tarjetas Activas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Clientes!$C$38:$AI$38</c:f>
              <c:numCache>
                <c:formatCode>mmm\-yy</c:formatCode>
                <c:ptCount val="33"/>
                <c:pt idx="0">
                  <c:v>42035</c:v>
                </c:pt>
                <c:pt idx="1">
                  <c:v>42063</c:v>
                </c:pt>
                <c:pt idx="2">
                  <c:v>42094</c:v>
                </c:pt>
                <c:pt idx="3">
                  <c:v>42124</c:v>
                </c:pt>
                <c:pt idx="4">
                  <c:v>42155</c:v>
                </c:pt>
                <c:pt idx="5">
                  <c:v>42185</c:v>
                </c:pt>
                <c:pt idx="6">
                  <c:v>42216</c:v>
                </c:pt>
                <c:pt idx="7">
                  <c:v>42247</c:v>
                </c:pt>
                <c:pt idx="8">
                  <c:v>42277</c:v>
                </c:pt>
                <c:pt idx="9">
                  <c:v>42308</c:v>
                </c:pt>
                <c:pt idx="10">
                  <c:v>42338</c:v>
                </c:pt>
                <c:pt idx="11">
                  <c:v>42369</c:v>
                </c:pt>
                <c:pt idx="12">
                  <c:v>42400</c:v>
                </c:pt>
                <c:pt idx="13">
                  <c:v>42429</c:v>
                </c:pt>
                <c:pt idx="14">
                  <c:v>42460</c:v>
                </c:pt>
                <c:pt idx="15">
                  <c:v>42490</c:v>
                </c:pt>
                <c:pt idx="16">
                  <c:v>42521</c:v>
                </c:pt>
                <c:pt idx="17">
                  <c:v>42551</c:v>
                </c:pt>
                <c:pt idx="18">
                  <c:v>42582</c:v>
                </c:pt>
                <c:pt idx="19">
                  <c:v>42613</c:v>
                </c:pt>
                <c:pt idx="20">
                  <c:v>42643</c:v>
                </c:pt>
                <c:pt idx="21">
                  <c:v>42674</c:v>
                </c:pt>
                <c:pt idx="22">
                  <c:v>42704</c:v>
                </c:pt>
                <c:pt idx="23">
                  <c:v>42735</c:v>
                </c:pt>
                <c:pt idx="24">
                  <c:v>42766</c:v>
                </c:pt>
                <c:pt idx="25">
                  <c:v>42794</c:v>
                </c:pt>
                <c:pt idx="26">
                  <c:v>42825</c:v>
                </c:pt>
                <c:pt idx="27">
                  <c:v>42855</c:v>
                </c:pt>
                <c:pt idx="28">
                  <c:v>42886</c:v>
                </c:pt>
                <c:pt idx="29">
                  <c:v>42916</c:v>
                </c:pt>
                <c:pt idx="30">
                  <c:v>42947</c:v>
                </c:pt>
                <c:pt idx="31">
                  <c:v>42978</c:v>
                </c:pt>
                <c:pt idx="32">
                  <c:v>43008</c:v>
                </c:pt>
              </c:numCache>
            </c:numRef>
          </c:cat>
          <c:val>
            <c:numRef>
              <c:f>Clientes!$C$42:$AI$42</c:f>
              <c:numCache>
                <c:formatCode>#,##0</c:formatCode>
                <c:ptCount val="33"/>
                <c:pt idx="0">
                  <c:v>245120</c:v>
                </c:pt>
                <c:pt idx="1">
                  <c:v>242929</c:v>
                </c:pt>
                <c:pt idx="2">
                  <c:v>240759</c:v>
                </c:pt>
                <c:pt idx="3">
                  <c:v>222402</c:v>
                </c:pt>
                <c:pt idx="4">
                  <c:v>221286</c:v>
                </c:pt>
                <c:pt idx="5">
                  <c:v>219236</c:v>
                </c:pt>
                <c:pt idx="6">
                  <c:v>216780</c:v>
                </c:pt>
                <c:pt idx="7">
                  <c:v>214359</c:v>
                </c:pt>
                <c:pt idx="8">
                  <c:v>214197</c:v>
                </c:pt>
                <c:pt idx="9">
                  <c:v>212168</c:v>
                </c:pt>
                <c:pt idx="10">
                  <c:v>208239</c:v>
                </c:pt>
                <c:pt idx="11">
                  <c:v>203944</c:v>
                </c:pt>
                <c:pt idx="12">
                  <c:v>199819</c:v>
                </c:pt>
                <c:pt idx="13">
                  <c:v>198103</c:v>
                </c:pt>
                <c:pt idx="14">
                  <c:v>196180</c:v>
                </c:pt>
                <c:pt idx="15">
                  <c:v>193894</c:v>
                </c:pt>
                <c:pt idx="16">
                  <c:v>192523</c:v>
                </c:pt>
                <c:pt idx="17">
                  <c:v>190231</c:v>
                </c:pt>
                <c:pt idx="18">
                  <c:v>188909</c:v>
                </c:pt>
                <c:pt idx="19">
                  <c:v>187027</c:v>
                </c:pt>
                <c:pt idx="20">
                  <c:v>185799</c:v>
                </c:pt>
                <c:pt idx="21">
                  <c:v>184066</c:v>
                </c:pt>
                <c:pt idx="22">
                  <c:v>183613</c:v>
                </c:pt>
                <c:pt idx="23">
                  <c:v>182533</c:v>
                </c:pt>
                <c:pt idx="24">
                  <c:v>181331</c:v>
                </c:pt>
                <c:pt idx="25">
                  <c:v>180658</c:v>
                </c:pt>
                <c:pt idx="26">
                  <c:v>180693</c:v>
                </c:pt>
                <c:pt idx="27">
                  <c:v>180823</c:v>
                </c:pt>
                <c:pt idx="28">
                  <c:v>180785</c:v>
                </c:pt>
                <c:pt idx="29">
                  <c:v>182212</c:v>
                </c:pt>
                <c:pt idx="30">
                  <c:v>183663</c:v>
                </c:pt>
                <c:pt idx="31">
                  <c:v>185316</c:v>
                </c:pt>
                <c:pt idx="32">
                  <c:v>186681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6886432"/>
        <c:axId val="646886976"/>
      </c:barChart>
      <c:lineChart>
        <c:grouping val="standard"/>
        <c:varyColors val="0"/>
        <c:ser>
          <c:idx val="1"/>
          <c:order val="1"/>
          <c:tx>
            <c:strRef>
              <c:f>Clientes!$B$39</c:f>
              <c:strCache>
                <c:ptCount val="1"/>
                <c:pt idx="0">
                  <c:v>N° Tarjetas Captadas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Clientes!$C$38:$AI$38</c:f>
              <c:numCache>
                <c:formatCode>mmm\-yy</c:formatCode>
                <c:ptCount val="33"/>
                <c:pt idx="0">
                  <c:v>42035</c:v>
                </c:pt>
                <c:pt idx="1">
                  <c:v>42063</c:v>
                </c:pt>
                <c:pt idx="2">
                  <c:v>42094</c:v>
                </c:pt>
                <c:pt idx="3">
                  <c:v>42124</c:v>
                </c:pt>
                <c:pt idx="4">
                  <c:v>42155</c:v>
                </c:pt>
                <c:pt idx="5">
                  <c:v>42185</c:v>
                </c:pt>
                <c:pt idx="6">
                  <c:v>42216</c:v>
                </c:pt>
                <c:pt idx="7">
                  <c:v>42247</c:v>
                </c:pt>
                <c:pt idx="8">
                  <c:v>42277</c:v>
                </c:pt>
                <c:pt idx="9">
                  <c:v>42308</c:v>
                </c:pt>
                <c:pt idx="10">
                  <c:v>42338</c:v>
                </c:pt>
                <c:pt idx="11">
                  <c:v>42369</c:v>
                </c:pt>
                <c:pt idx="12">
                  <c:v>42400</c:v>
                </c:pt>
                <c:pt idx="13">
                  <c:v>42429</c:v>
                </c:pt>
                <c:pt idx="14">
                  <c:v>42460</c:v>
                </c:pt>
                <c:pt idx="15">
                  <c:v>42490</c:v>
                </c:pt>
                <c:pt idx="16">
                  <c:v>42521</c:v>
                </c:pt>
                <c:pt idx="17">
                  <c:v>42551</c:v>
                </c:pt>
                <c:pt idx="18">
                  <c:v>42582</c:v>
                </c:pt>
                <c:pt idx="19">
                  <c:v>42613</c:v>
                </c:pt>
                <c:pt idx="20">
                  <c:v>42643</c:v>
                </c:pt>
                <c:pt idx="21">
                  <c:v>42674</c:v>
                </c:pt>
                <c:pt idx="22">
                  <c:v>42704</c:v>
                </c:pt>
                <c:pt idx="23">
                  <c:v>42735</c:v>
                </c:pt>
                <c:pt idx="24">
                  <c:v>42766</c:v>
                </c:pt>
                <c:pt idx="25">
                  <c:v>42794</c:v>
                </c:pt>
                <c:pt idx="26">
                  <c:v>42825</c:v>
                </c:pt>
                <c:pt idx="27">
                  <c:v>42855</c:v>
                </c:pt>
                <c:pt idx="28">
                  <c:v>42886</c:v>
                </c:pt>
                <c:pt idx="29">
                  <c:v>42916</c:v>
                </c:pt>
                <c:pt idx="30">
                  <c:v>42947</c:v>
                </c:pt>
                <c:pt idx="31">
                  <c:v>42978</c:v>
                </c:pt>
                <c:pt idx="32">
                  <c:v>43008</c:v>
                </c:pt>
              </c:numCache>
            </c:numRef>
          </c:cat>
          <c:val>
            <c:numRef>
              <c:f>Clientes!$C$39:$AI$39</c:f>
              <c:numCache>
                <c:formatCode>#,##0</c:formatCode>
                <c:ptCount val="33"/>
                <c:pt idx="0">
                  <c:v>678</c:v>
                </c:pt>
                <c:pt idx="1">
                  <c:v>81</c:v>
                </c:pt>
                <c:pt idx="2">
                  <c:v>7</c:v>
                </c:pt>
                <c:pt idx="3">
                  <c:v>49</c:v>
                </c:pt>
                <c:pt idx="4">
                  <c:v>121</c:v>
                </c:pt>
                <c:pt idx="5">
                  <c:v>132</c:v>
                </c:pt>
                <c:pt idx="6">
                  <c:v>87</c:v>
                </c:pt>
                <c:pt idx="7">
                  <c:v>174</c:v>
                </c:pt>
                <c:pt idx="8">
                  <c:v>1331</c:v>
                </c:pt>
                <c:pt idx="9">
                  <c:v>334</c:v>
                </c:pt>
                <c:pt idx="10">
                  <c:v>34</c:v>
                </c:pt>
                <c:pt idx="11">
                  <c:v>185</c:v>
                </c:pt>
                <c:pt idx="12">
                  <c:v>257</c:v>
                </c:pt>
                <c:pt idx="13">
                  <c:v>389</c:v>
                </c:pt>
                <c:pt idx="14">
                  <c:v>501</c:v>
                </c:pt>
                <c:pt idx="15">
                  <c:v>633</c:v>
                </c:pt>
                <c:pt idx="16">
                  <c:v>710</c:v>
                </c:pt>
                <c:pt idx="17">
                  <c:v>866</c:v>
                </c:pt>
                <c:pt idx="18">
                  <c:v>748</c:v>
                </c:pt>
                <c:pt idx="19">
                  <c:v>863</c:v>
                </c:pt>
                <c:pt idx="20">
                  <c:v>1025</c:v>
                </c:pt>
                <c:pt idx="21">
                  <c:v>1281</c:v>
                </c:pt>
                <c:pt idx="22">
                  <c:v>1316</c:v>
                </c:pt>
                <c:pt idx="23">
                  <c:v>1261</c:v>
                </c:pt>
                <c:pt idx="24">
                  <c:v>888</c:v>
                </c:pt>
                <c:pt idx="25">
                  <c:v>856</c:v>
                </c:pt>
                <c:pt idx="26">
                  <c:v>1610</c:v>
                </c:pt>
                <c:pt idx="27">
                  <c:v>1686</c:v>
                </c:pt>
                <c:pt idx="28">
                  <c:v>1996</c:v>
                </c:pt>
                <c:pt idx="29">
                  <c:v>2692</c:v>
                </c:pt>
                <c:pt idx="30">
                  <c:v>2960</c:v>
                </c:pt>
                <c:pt idx="31">
                  <c:v>3183</c:v>
                </c:pt>
                <c:pt idx="32">
                  <c:v>3078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Clientes!$B$40</c:f>
              <c:strCache>
                <c:ptCount val="1"/>
                <c:pt idx="0">
                  <c:v>N° Tarjetas Canceladas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Clientes!$C$38:$AI$38</c:f>
              <c:numCache>
                <c:formatCode>mmm\-yy</c:formatCode>
                <c:ptCount val="33"/>
                <c:pt idx="0">
                  <c:v>42035</c:v>
                </c:pt>
                <c:pt idx="1">
                  <c:v>42063</c:v>
                </c:pt>
                <c:pt idx="2">
                  <c:v>42094</c:v>
                </c:pt>
                <c:pt idx="3">
                  <c:v>42124</c:v>
                </c:pt>
                <c:pt idx="4">
                  <c:v>42155</c:v>
                </c:pt>
                <c:pt idx="5">
                  <c:v>42185</c:v>
                </c:pt>
                <c:pt idx="6">
                  <c:v>42216</c:v>
                </c:pt>
                <c:pt idx="7">
                  <c:v>42247</c:v>
                </c:pt>
                <c:pt idx="8">
                  <c:v>42277</c:v>
                </c:pt>
                <c:pt idx="9">
                  <c:v>42308</c:v>
                </c:pt>
                <c:pt idx="10">
                  <c:v>42338</c:v>
                </c:pt>
                <c:pt idx="11">
                  <c:v>42369</c:v>
                </c:pt>
                <c:pt idx="12">
                  <c:v>42400</c:v>
                </c:pt>
                <c:pt idx="13">
                  <c:v>42429</c:v>
                </c:pt>
                <c:pt idx="14">
                  <c:v>42460</c:v>
                </c:pt>
                <c:pt idx="15">
                  <c:v>42490</c:v>
                </c:pt>
                <c:pt idx="16">
                  <c:v>42521</c:v>
                </c:pt>
                <c:pt idx="17">
                  <c:v>42551</c:v>
                </c:pt>
                <c:pt idx="18">
                  <c:v>42582</c:v>
                </c:pt>
                <c:pt idx="19">
                  <c:v>42613</c:v>
                </c:pt>
                <c:pt idx="20">
                  <c:v>42643</c:v>
                </c:pt>
                <c:pt idx="21">
                  <c:v>42674</c:v>
                </c:pt>
                <c:pt idx="22">
                  <c:v>42704</c:v>
                </c:pt>
                <c:pt idx="23">
                  <c:v>42735</c:v>
                </c:pt>
                <c:pt idx="24">
                  <c:v>42766</c:v>
                </c:pt>
                <c:pt idx="25">
                  <c:v>42794</c:v>
                </c:pt>
                <c:pt idx="26">
                  <c:v>42825</c:v>
                </c:pt>
                <c:pt idx="27">
                  <c:v>42855</c:v>
                </c:pt>
                <c:pt idx="28">
                  <c:v>42886</c:v>
                </c:pt>
                <c:pt idx="29">
                  <c:v>42916</c:v>
                </c:pt>
                <c:pt idx="30">
                  <c:v>42947</c:v>
                </c:pt>
                <c:pt idx="31">
                  <c:v>42978</c:v>
                </c:pt>
                <c:pt idx="32">
                  <c:v>43008</c:v>
                </c:pt>
              </c:numCache>
            </c:numRef>
          </c:cat>
          <c:val>
            <c:numRef>
              <c:f>Clientes!$C$40:$AI$40</c:f>
              <c:numCache>
                <c:formatCode>#,##0</c:formatCode>
                <c:ptCount val="33"/>
                <c:pt idx="0">
                  <c:v>3213</c:v>
                </c:pt>
                <c:pt idx="1">
                  <c:v>2712</c:v>
                </c:pt>
                <c:pt idx="2">
                  <c:v>3131</c:v>
                </c:pt>
                <c:pt idx="3">
                  <c:v>2776</c:v>
                </c:pt>
                <c:pt idx="4">
                  <c:v>2463</c:v>
                </c:pt>
                <c:pt idx="5">
                  <c:v>2369</c:v>
                </c:pt>
                <c:pt idx="6">
                  <c:v>2593</c:v>
                </c:pt>
                <c:pt idx="7">
                  <c:v>2703</c:v>
                </c:pt>
                <c:pt idx="8">
                  <c:v>2371</c:v>
                </c:pt>
                <c:pt idx="9">
                  <c:v>2574</c:v>
                </c:pt>
                <c:pt idx="10">
                  <c:v>2779</c:v>
                </c:pt>
                <c:pt idx="11">
                  <c:v>3344</c:v>
                </c:pt>
                <c:pt idx="12">
                  <c:v>3276</c:v>
                </c:pt>
                <c:pt idx="13">
                  <c:v>2709</c:v>
                </c:pt>
                <c:pt idx="14">
                  <c:v>2688</c:v>
                </c:pt>
                <c:pt idx="15">
                  <c:v>2722</c:v>
                </c:pt>
                <c:pt idx="16">
                  <c:v>2360</c:v>
                </c:pt>
                <c:pt idx="17">
                  <c:v>2586</c:v>
                </c:pt>
                <c:pt idx="18">
                  <c:v>2687</c:v>
                </c:pt>
                <c:pt idx="19">
                  <c:v>2696</c:v>
                </c:pt>
                <c:pt idx="20">
                  <c:v>2321</c:v>
                </c:pt>
                <c:pt idx="21">
                  <c:v>2394</c:v>
                </c:pt>
                <c:pt idx="22">
                  <c:v>2556</c:v>
                </c:pt>
                <c:pt idx="23">
                  <c:v>2644</c:v>
                </c:pt>
                <c:pt idx="24">
                  <c:v>2407</c:v>
                </c:pt>
                <c:pt idx="25">
                  <c:v>1890</c:v>
                </c:pt>
                <c:pt idx="26">
                  <c:v>1703</c:v>
                </c:pt>
                <c:pt idx="27">
                  <c:v>1619</c:v>
                </c:pt>
                <c:pt idx="28">
                  <c:v>1587</c:v>
                </c:pt>
                <c:pt idx="29">
                  <c:v>1414</c:v>
                </c:pt>
                <c:pt idx="30">
                  <c:v>1519</c:v>
                </c:pt>
                <c:pt idx="31">
                  <c:v>1566</c:v>
                </c:pt>
                <c:pt idx="32">
                  <c:v>1632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655792"/>
        <c:axId val="578654160"/>
      </c:lineChart>
      <c:dateAx>
        <c:axId val="64688643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46886976"/>
        <c:crosses val="autoZero"/>
        <c:auto val="1"/>
        <c:lblOffset val="100"/>
        <c:baseTimeUnit val="months"/>
      </c:dateAx>
      <c:valAx>
        <c:axId val="64688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  <a:prstDash val="sysDot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46886432"/>
        <c:crosses val="autoZero"/>
        <c:crossBetween val="between"/>
      </c:valAx>
      <c:valAx>
        <c:axId val="578654160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78655792"/>
        <c:crosses val="max"/>
        <c:crossBetween val="between"/>
      </c:valAx>
      <c:dateAx>
        <c:axId val="57865579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578654160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333694610935723"/>
          <c:y val="0.92499950131251052"/>
          <c:w val="0.74099445131945318"/>
          <c:h val="7.50004986874895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Estado de Cuenta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Canje!$A$59</c:f>
              <c:strCache>
                <c:ptCount val="1"/>
                <c:pt idx="0">
                  <c:v>Impresos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Canje!$B$57:$AH$57</c:f>
              <c:numCache>
                <c:formatCode>mmm\-yy</c:formatCode>
                <c:ptCount val="33"/>
                <c:pt idx="0">
                  <c:v>42035</c:v>
                </c:pt>
                <c:pt idx="1">
                  <c:v>42063</c:v>
                </c:pt>
                <c:pt idx="2">
                  <c:v>42094</c:v>
                </c:pt>
                <c:pt idx="3">
                  <c:v>42124</c:v>
                </c:pt>
                <c:pt idx="4">
                  <c:v>42155</c:v>
                </c:pt>
                <c:pt idx="5">
                  <c:v>42185</c:v>
                </c:pt>
                <c:pt idx="6">
                  <c:v>42216</c:v>
                </c:pt>
                <c:pt idx="7">
                  <c:v>42247</c:v>
                </c:pt>
                <c:pt idx="8">
                  <c:v>42277</c:v>
                </c:pt>
                <c:pt idx="9">
                  <c:v>42308</c:v>
                </c:pt>
                <c:pt idx="10">
                  <c:v>42338</c:v>
                </c:pt>
                <c:pt idx="11">
                  <c:v>42369</c:v>
                </c:pt>
                <c:pt idx="12">
                  <c:v>42400</c:v>
                </c:pt>
                <c:pt idx="13">
                  <c:v>42429</c:v>
                </c:pt>
                <c:pt idx="14">
                  <c:v>42460</c:v>
                </c:pt>
                <c:pt idx="15">
                  <c:v>42490</c:v>
                </c:pt>
                <c:pt idx="16">
                  <c:v>42521</c:v>
                </c:pt>
                <c:pt idx="17">
                  <c:v>42551</c:v>
                </c:pt>
                <c:pt idx="18">
                  <c:v>42582</c:v>
                </c:pt>
                <c:pt idx="19">
                  <c:v>42613</c:v>
                </c:pt>
                <c:pt idx="20">
                  <c:v>42643</c:v>
                </c:pt>
                <c:pt idx="21">
                  <c:v>42674</c:v>
                </c:pt>
                <c:pt idx="22">
                  <c:v>42704</c:v>
                </c:pt>
                <c:pt idx="23">
                  <c:v>42735</c:v>
                </c:pt>
                <c:pt idx="24">
                  <c:v>42766</c:v>
                </c:pt>
                <c:pt idx="25">
                  <c:v>42794</c:v>
                </c:pt>
                <c:pt idx="26">
                  <c:v>42825</c:v>
                </c:pt>
                <c:pt idx="27">
                  <c:v>42855</c:v>
                </c:pt>
                <c:pt idx="28">
                  <c:v>42886</c:v>
                </c:pt>
                <c:pt idx="29">
                  <c:v>42916</c:v>
                </c:pt>
                <c:pt idx="30">
                  <c:v>42947</c:v>
                </c:pt>
                <c:pt idx="31">
                  <c:v>42978</c:v>
                </c:pt>
                <c:pt idx="32">
                  <c:v>43008</c:v>
                </c:pt>
              </c:numCache>
            </c:numRef>
          </c:cat>
          <c:val>
            <c:numRef>
              <c:f>Canje!$B$59:$AH$59</c:f>
              <c:numCache>
                <c:formatCode>_(* #,##0_);_(* \(#,##0\);_(* "-"??_);_(@_)</c:formatCode>
                <c:ptCount val="33"/>
                <c:pt idx="0">
                  <c:v>240266</c:v>
                </c:pt>
                <c:pt idx="1">
                  <c:v>238265</c:v>
                </c:pt>
                <c:pt idx="2">
                  <c:v>235783</c:v>
                </c:pt>
                <c:pt idx="3">
                  <c:v>232943</c:v>
                </c:pt>
                <c:pt idx="4">
                  <c:v>214644</c:v>
                </c:pt>
                <c:pt idx="5">
                  <c:v>196905</c:v>
                </c:pt>
                <c:pt idx="6">
                  <c:v>195567</c:v>
                </c:pt>
                <c:pt idx="7">
                  <c:v>193853</c:v>
                </c:pt>
                <c:pt idx="8">
                  <c:v>192756</c:v>
                </c:pt>
                <c:pt idx="9">
                  <c:v>191785</c:v>
                </c:pt>
                <c:pt idx="10">
                  <c:v>190563</c:v>
                </c:pt>
                <c:pt idx="11">
                  <c:v>183885</c:v>
                </c:pt>
                <c:pt idx="12">
                  <c:v>157133</c:v>
                </c:pt>
                <c:pt idx="13">
                  <c:v>155600</c:v>
                </c:pt>
                <c:pt idx="14">
                  <c:v>154132</c:v>
                </c:pt>
                <c:pt idx="15">
                  <c:v>152440</c:v>
                </c:pt>
                <c:pt idx="16">
                  <c:v>142573</c:v>
                </c:pt>
                <c:pt idx="17">
                  <c:v>139913</c:v>
                </c:pt>
                <c:pt idx="18">
                  <c:v>136565</c:v>
                </c:pt>
                <c:pt idx="19">
                  <c:v>135498</c:v>
                </c:pt>
                <c:pt idx="20">
                  <c:v>133201</c:v>
                </c:pt>
                <c:pt idx="21">
                  <c:v>131009</c:v>
                </c:pt>
                <c:pt idx="22">
                  <c:v>126810</c:v>
                </c:pt>
                <c:pt idx="23">
                  <c:v>125470</c:v>
                </c:pt>
                <c:pt idx="24">
                  <c:v>124153</c:v>
                </c:pt>
                <c:pt idx="25">
                  <c:v>116561</c:v>
                </c:pt>
                <c:pt idx="26">
                  <c:v>112087</c:v>
                </c:pt>
                <c:pt idx="27">
                  <c:v>108468</c:v>
                </c:pt>
                <c:pt idx="28">
                  <c:v>105845</c:v>
                </c:pt>
                <c:pt idx="29">
                  <c:v>103292</c:v>
                </c:pt>
                <c:pt idx="30">
                  <c:v>101300</c:v>
                </c:pt>
                <c:pt idx="31">
                  <c:v>99240</c:v>
                </c:pt>
                <c:pt idx="32">
                  <c:v>97223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9683392"/>
        <c:axId val="539679040"/>
      </c:barChart>
      <c:lineChart>
        <c:grouping val="standard"/>
        <c:varyColors val="0"/>
        <c:ser>
          <c:idx val="1"/>
          <c:order val="1"/>
          <c:tx>
            <c:strRef>
              <c:f>Canje!$A$60</c:f>
              <c:strCache>
                <c:ptCount val="1"/>
                <c:pt idx="0">
                  <c:v>Entregado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Canje!$B$57:$AH$57</c:f>
              <c:numCache>
                <c:formatCode>mmm\-yy</c:formatCode>
                <c:ptCount val="33"/>
                <c:pt idx="0">
                  <c:v>42035</c:v>
                </c:pt>
                <c:pt idx="1">
                  <c:v>42063</c:v>
                </c:pt>
                <c:pt idx="2">
                  <c:v>42094</c:v>
                </c:pt>
                <c:pt idx="3">
                  <c:v>42124</c:v>
                </c:pt>
                <c:pt idx="4">
                  <c:v>42155</c:v>
                </c:pt>
                <c:pt idx="5">
                  <c:v>42185</c:v>
                </c:pt>
                <c:pt idx="6">
                  <c:v>42216</c:v>
                </c:pt>
                <c:pt idx="7">
                  <c:v>42247</c:v>
                </c:pt>
                <c:pt idx="8">
                  <c:v>42277</c:v>
                </c:pt>
                <c:pt idx="9">
                  <c:v>42308</c:v>
                </c:pt>
                <c:pt idx="10">
                  <c:v>42338</c:v>
                </c:pt>
                <c:pt idx="11">
                  <c:v>42369</c:v>
                </c:pt>
                <c:pt idx="12">
                  <c:v>42400</c:v>
                </c:pt>
                <c:pt idx="13">
                  <c:v>42429</c:v>
                </c:pt>
                <c:pt idx="14">
                  <c:v>42460</c:v>
                </c:pt>
                <c:pt idx="15">
                  <c:v>42490</c:v>
                </c:pt>
                <c:pt idx="16">
                  <c:v>42521</c:v>
                </c:pt>
                <c:pt idx="17">
                  <c:v>42551</c:v>
                </c:pt>
                <c:pt idx="18">
                  <c:v>42582</c:v>
                </c:pt>
                <c:pt idx="19">
                  <c:v>42613</c:v>
                </c:pt>
                <c:pt idx="20">
                  <c:v>42643</c:v>
                </c:pt>
                <c:pt idx="21">
                  <c:v>42674</c:v>
                </c:pt>
                <c:pt idx="22">
                  <c:v>42704</c:v>
                </c:pt>
                <c:pt idx="23">
                  <c:v>42735</c:v>
                </c:pt>
                <c:pt idx="24">
                  <c:v>42766</c:v>
                </c:pt>
                <c:pt idx="25">
                  <c:v>42794</c:v>
                </c:pt>
                <c:pt idx="26">
                  <c:v>42825</c:v>
                </c:pt>
                <c:pt idx="27">
                  <c:v>42855</c:v>
                </c:pt>
                <c:pt idx="28">
                  <c:v>42886</c:v>
                </c:pt>
                <c:pt idx="29">
                  <c:v>42916</c:v>
                </c:pt>
                <c:pt idx="30">
                  <c:v>42947</c:v>
                </c:pt>
                <c:pt idx="31">
                  <c:v>42978</c:v>
                </c:pt>
                <c:pt idx="32">
                  <c:v>43008</c:v>
                </c:pt>
              </c:numCache>
            </c:numRef>
          </c:cat>
          <c:val>
            <c:numRef>
              <c:f>Canje!$B$60:$AH$60</c:f>
              <c:numCache>
                <c:formatCode>_(* #,##0_);_(* \(#,##0\);_(* "-"??_);_(@_)</c:formatCode>
                <c:ptCount val="33"/>
                <c:pt idx="0">
                  <c:v>208509</c:v>
                </c:pt>
                <c:pt idx="1">
                  <c:v>206963</c:v>
                </c:pt>
                <c:pt idx="2">
                  <c:v>205479</c:v>
                </c:pt>
                <c:pt idx="3">
                  <c:v>203972</c:v>
                </c:pt>
                <c:pt idx="4">
                  <c:v>201086</c:v>
                </c:pt>
                <c:pt idx="5">
                  <c:v>167505</c:v>
                </c:pt>
                <c:pt idx="6">
                  <c:v>166339</c:v>
                </c:pt>
                <c:pt idx="7">
                  <c:v>164408</c:v>
                </c:pt>
                <c:pt idx="8">
                  <c:v>163039</c:v>
                </c:pt>
                <c:pt idx="9">
                  <c:v>161115</c:v>
                </c:pt>
                <c:pt idx="10">
                  <c:v>153354</c:v>
                </c:pt>
                <c:pt idx="11">
                  <c:v>140396</c:v>
                </c:pt>
                <c:pt idx="12">
                  <c:v>152154</c:v>
                </c:pt>
                <c:pt idx="13">
                  <c:v>151214</c:v>
                </c:pt>
                <c:pt idx="14">
                  <c:v>149994</c:v>
                </c:pt>
                <c:pt idx="15">
                  <c:v>148404</c:v>
                </c:pt>
                <c:pt idx="16">
                  <c:v>138836</c:v>
                </c:pt>
                <c:pt idx="17">
                  <c:v>135989</c:v>
                </c:pt>
                <c:pt idx="18">
                  <c:v>132319</c:v>
                </c:pt>
                <c:pt idx="19">
                  <c:v>121396</c:v>
                </c:pt>
                <c:pt idx="20">
                  <c:v>115994</c:v>
                </c:pt>
                <c:pt idx="21">
                  <c:v>114566</c:v>
                </c:pt>
                <c:pt idx="22">
                  <c:v>110854</c:v>
                </c:pt>
                <c:pt idx="23">
                  <c:v>111635</c:v>
                </c:pt>
                <c:pt idx="24">
                  <c:v>112080</c:v>
                </c:pt>
                <c:pt idx="25">
                  <c:v>106603</c:v>
                </c:pt>
                <c:pt idx="26">
                  <c:v>102874</c:v>
                </c:pt>
                <c:pt idx="27">
                  <c:v>99345</c:v>
                </c:pt>
                <c:pt idx="28">
                  <c:v>96976</c:v>
                </c:pt>
                <c:pt idx="29">
                  <c:v>94550</c:v>
                </c:pt>
                <c:pt idx="30">
                  <c:v>92308</c:v>
                </c:pt>
                <c:pt idx="31">
                  <c:v>90719</c:v>
                </c:pt>
                <c:pt idx="32">
                  <c:v>88086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Canje!$A$62</c:f>
              <c:strCache>
                <c:ptCount val="1"/>
                <c:pt idx="0">
                  <c:v>Rezagos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Canje!$B$57:$AH$57</c:f>
              <c:numCache>
                <c:formatCode>mmm\-yy</c:formatCode>
                <c:ptCount val="33"/>
                <c:pt idx="0">
                  <c:v>42035</c:v>
                </c:pt>
                <c:pt idx="1">
                  <c:v>42063</c:v>
                </c:pt>
                <c:pt idx="2">
                  <c:v>42094</c:v>
                </c:pt>
                <c:pt idx="3">
                  <c:v>42124</c:v>
                </c:pt>
                <c:pt idx="4">
                  <c:v>42155</c:v>
                </c:pt>
                <c:pt idx="5">
                  <c:v>42185</c:v>
                </c:pt>
                <c:pt idx="6">
                  <c:v>42216</c:v>
                </c:pt>
                <c:pt idx="7">
                  <c:v>42247</c:v>
                </c:pt>
                <c:pt idx="8">
                  <c:v>42277</c:v>
                </c:pt>
                <c:pt idx="9">
                  <c:v>42308</c:v>
                </c:pt>
                <c:pt idx="10">
                  <c:v>42338</c:v>
                </c:pt>
                <c:pt idx="11">
                  <c:v>42369</c:v>
                </c:pt>
                <c:pt idx="12">
                  <c:v>42400</c:v>
                </c:pt>
                <c:pt idx="13">
                  <c:v>42429</c:v>
                </c:pt>
                <c:pt idx="14">
                  <c:v>42460</c:v>
                </c:pt>
                <c:pt idx="15">
                  <c:v>42490</c:v>
                </c:pt>
                <c:pt idx="16">
                  <c:v>42521</c:v>
                </c:pt>
                <c:pt idx="17">
                  <c:v>42551</c:v>
                </c:pt>
                <c:pt idx="18">
                  <c:v>42582</c:v>
                </c:pt>
                <c:pt idx="19">
                  <c:v>42613</c:v>
                </c:pt>
                <c:pt idx="20">
                  <c:v>42643</c:v>
                </c:pt>
                <c:pt idx="21">
                  <c:v>42674</c:v>
                </c:pt>
                <c:pt idx="22">
                  <c:v>42704</c:v>
                </c:pt>
                <c:pt idx="23">
                  <c:v>42735</c:v>
                </c:pt>
                <c:pt idx="24">
                  <c:v>42766</c:v>
                </c:pt>
                <c:pt idx="25">
                  <c:v>42794</c:v>
                </c:pt>
                <c:pt idx="26">
                  <c:v>42825</c:v>
                </c:pt>
                <c:pt idx="27">
                  <c:v>42855</c:v>
                </c:pt>
                <c:pt idx="28">
                  <c:v>42886</c:v>
                </c:pt>
                <c:pt idx="29">
                  <c:v>42916</c:v>
                </c:pt>
                <c:pt idx="30">
                  <c:v>42947</c:v>
                </c:pt>
                <c:pt idx="31">
                  <c:v>42978</c:v>
                </c:pt>
                <c:pt idx="32">
                  <c:v>43008</c:v>
                </c:pt>
              </c:numCache>
            </c:numRef>
          </c:cat>
          <c:val>
            <c:numRef>
              <c:f>Canje!$B$62:$AH$62</c:f>
              <c:numCache>
                <c:formatCode>_(* #,##0_);_(* \(#,##0\);_(* "-"??_);_(@_)</c:formatCode>
                <c:ptCount val="33"/>
                <c:pt idx="0">
                  <c:v>31757</c:v>
                </c:pt>
                <c:pt idx="1">
                  <c:v>31302</c:v>
                </c:pt>
                <c:pt idx="2">
                  <c:v>30304</c:v>
                </c:pt>
                <c:pt idx="3">
                  <c:v>28971</c:v>
                </c:pt>
                <c:pt idx="4">
                  <c:v>20626</c:v>
                </c:pt>
                <c:pt idx="5">
                  <c:v>12560</c:v>
                </c:pt>
                <c:pt idx="6">
                  <c:v>12276</c:v>
                </c:pt>
                <c:pt idx="7">
                  <c:v>12801</c:v>
                </c:pt>
                <c:pt idx="8">
                  <c:v>11991</c:v>
                </c:pt>
                <c:pt idx="9">
                  <c:v>9643</c:v>
                </c:pt>
                <c:pt idx="10">
                  <c:v>8018</c:v>
                </c:pt>
                <c:pt idx="11">
                  <c:v>6518</c:v>
                </c:pt>
                <c:pt idx="12">
                  <c:v>4979</c:v>
                </c:pt>
                <c:pt idx="13">
                  <c:v>4386</c:v>
                </c:pt>
                <c:pt idx="14">
                  <c:v>4138</c:v>
                </c:pt>
                <c:pt idx="15">
                  <c:v>4036</c:v>
                </c:pt>
                <c:pt idx="16">
                  <c:v>3737</c:v>
                </c:pt>
                <c:pt idx="17">
                  <c:v>3924</c:v>
                </c:pt>
                <c:pt idx="18">
                  <c:v>5434</c:v>
                </c:pt>
                <c:pt idx="19">
                  <c:v>14102</c:v>
                </c:pt>
                <c:pt idx="20">
                  <c:v>17207</c:v>
                </c:pt>
                <c:pt idx="21">
                  <c:v>16443</c:v>
                </c:pt>
                <c:pt idx="22">
                  <c:v>15956</c:v>
                </c:pt>
                <c:pt idx="23">
                  <c:v>13835</c:v>
                </c:pt>
                <c:pt idx="24">
                  <c:v>12073</c:v>
                </c:pt>
                <c:pt idx="25">
                  <c:v>9958</c:v>
                </c:pt>
                <c:pt idx="26">
                  <c:v>9213</c:v>
                </c:pt>
                <c:pt idx="27">
                  <c:v>9123</c:v>
                </c:pt>
                <c:pt idx="28">
                  <c:v>8869</c:v>
                </c:pt>
                <c:pt idx="29">
                  <c:v>8742</c:v>
                </c:pt>
                <c:pt idx="30">
                  <c:v>8992</c:v>
                </c:pt>
                <c:pt idx="31">
                  <c:v>8521</c:v>
                </c:pt>
                <c:pt idx="32">
                  <c:v>9137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680672"/>
        <c:axId val="539682304"/>
      </c:lineChart>
      <c:dateAx>
        <c:axId val="53968067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9682304"/>
        <c:crosses val="autoZero"/>
        <c:auto val="1"/>
        <c:lblOffset val="100"/>
        <c:baseTimeUnit val="months"/>
      </c:dateAx>
      <c:valAx>
        <c:axId val="53968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9680672"/>
        <c:crosses val="autoZero"/>
        <c:crossBetween val="between"/>
      </c:valAx>
      <c:valAx>
        <c:axId val="539679040"/>
        <c:scaling>
          <c:orientation val="minMax"/>
          <c:max val="250000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9683392"/>
        <c:crosses val="max"/>
        <c:crossBetween val="between"/>
      </c:valAx>
      <c:dateAx>
        <c:axId val="53968339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539679040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Locales Con</a:t>
            </a:r>
            <a:r>
              <a:rPr lang="es-MX" baseline="0"/>
              <a:t> Consumo vs. Sin Consumo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Adquirencia!$A$10</c:f>
              <c:strCache>
                <c:ptCount val="1"/>
                <c:pt idx="0">
                  <c:v>Activos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Adquirencia!$B$8:$M$8</c:f>
              <c:numCache>
                <c:formatCode>mmm\-yy</c:formatCode>
                <c:ptCount val="12"/>
                <c:pt idx="0">
                  <c:v>42035</c:v>
                </c:pt>
                <c:pt idx="1">
                  <c:v>42369</c:v>
                </c:pt>
                <c:pt idx="2">
                  <c:v>42735</c:v>
                </c:pt>
                <c:pt idx="3">
                  <c:v>42766</c:v>
                </c:pt>
                <c:pt idx="4">
                  <c:v>42794</c:v>
                </c:pt>
                <c:pt idx="5">
                  <c:v>42825</c:v>
                </c:pt>
                <c:pt idx="6">
                  <c:v>42855</c:v>
                </c:pt>
                <c:pt idx="7">
                  <c:v>42886</c:v>
                </c:pt>
                <c:pt idx="8">
                  <c:v>42916</c:v>
                </c:pt>
                <c:pt idx="9">
                  <c:v>42947</c:v>
                </c:pt>
                <c:pt idx="10">
                  <c:v>42978</c:v>
                </c:pt>
                <c:pt idx="11">
                  <c:v>43008</c:v>
                </c:pt>
              </c:numCache>
            </c:numRef>
          </c:cat>
          <c:val>
            <c:numRef>
              <c:f>Adquirencia!$B$10:$M$10</c:f>
              <c:numCache>
                <c:formatCode>#,##0</c:formatCode>
                <c:ptCount val="12"/>
                <c:pt idx="0">
                  <c:v>16635</c:v>
                </c:pt>
                <c:pt idx="1">
                  <c:v>19091</c:v>
                </c:pt>
                <c:pt idx="2">
                  <c:v>17059</c:v>
                </c:pt>
                <c:pt idx="3">
                  <c:v>17191</c:v>
                </c:pt>
                <c:pt idx="4">
                  <c:v>17160</c:v>
                </c:pt>
                <c:pt idx="5">
                  <c:v>17362</c:v>
                </c:pt>
                <c:pt idx="6">
                  <c:v>17400</c:v>
                </c:pt>
                <c:pt idx="7">
                  <c:v>17462</c:v>
                </c:pt>
                <c:pt idx="8">
                  <c:v>17551</c:v>
                </c:pt>
                <c:pt idx="9">
                  <c:v>17462</c:v>
                </c:pt>
                <c:pt idx="10">
                  <c:v>18096</c:v>
                </c:pt>
                <c:pt idx="11">
                  <c:v>17615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9689376"/>
        <c:axId val="539688832"/>
      </c:barChart>
      <c:lineChart>
        <c:grouping val="standard"/>
        <c:varyColors val="0"/>
        <c:ser>
          <c:idx val="1"/>
          <c:order val="1"/>
          <c:tx>
            <c:strRef>
              <c:f>Adquirencia!$A$11</c:f>
              <c:strCache>
                <c:ptCount val="1"/>
                <c:pt idx="0">
                  <c:v>Con consumo en el mes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Adquirencia!$B$8:$M$8</c:f>
              <c:numCache>
                <c:formatCode>mmm\-yy</c:formatCode>
                <c:ptCount val="12"/>
                <c:pt idx="0">
                  <c:v>42035</c:v>
                </c:pt>
                <c:pt idx="1">
                  <c:v>42369</c:v>
                </c:pt>
                <c:pt idx="2">
                  <c:v>42735</c:v>
                </c:pt>
                <c:pt idx="3">
                  <c:v>42766</c:v>
                </c:pt>
                <c:pt idx="4">
                  <c:v>42794</c:v>
                </c:pt>
                <c:pt idx="5">
                  <c:v>42825</c:v>
                </c:pt>
                <c:pt idx="6">
                  <c:v>42855</c:v>
                </c:pt>
                <c:pt idx="7">
                  <c:v>42886</c:v>
                </c:pt>
                <c:pt idx="8">
                  <c:v>42916</c:v>
                </c:pt>
                <c:pt idx="9">
                  <c:v>42947</c:v>
                </c:pt>
                <c:pt idx="10">
                  <c:v>42978</c:v>
                </c:pt>
                <c:pt idx="11">
                  <c:v>43008</c:v>
                </c:pt>
              </c:numCache>
            </c:numRef>
          </c:cat>
          <c:val>
            <c:numRef>
              <c:f>Adquirencia!$B$11:$M$11</c:f>
              <c:numCache>
                <c:formatCode>#,##0</c:formatCode>
                <c:ptCount val="12"/>
                <c:pt idx="0">
                  <c:v>8425</c:v>
                </c:pt>
                <c:pt idx="1">
                  <c:v>8175</c:v>
                </c:pt>
                <c:pt idx="2">
                  <c:v>7855</c:v>
                </c:pt>
                <c:pt idx="3">
                  <c:v>7271</c:v>
                </c:pt>
                <c:pt idx="4">
                  <c:v>6981</c:v>
                </c:pt>
                <c:pt idx="5">
                  <c:v>7448</c:v>
                </c:pt>
                <c:pt idx="6">
                  <c:v>7203</c:v>
                </c:pt>
                <c:pt idx="7">
                  <c:v>7462</c:v>
                </c:pt>
                <c:pt idx="8">
                  <c:v>7509</c:v>
                </c:pt>
                <c:pt idx="9">
                  <c:v>7569</c:v>
                </c:pt>
                <c:pt idx="10">
                  <c:v>7604</c:v>
                </c:pt>
                <c:pt idx="11">
                  <c:v>7639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Adquirencia!$A$12</c:f>
              <c:strCache>
                <c:ptCount val="1"/>
                <c:pt idx="0">
                  <c:v>Sin consumo en el mes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Adquirencia!$B$8:$M$8</c:f>
              <c:numCache>
                <c:formatCode>mmm\-yy</c:formatCode>
                <c:ptCount val="12"/>
                <c:pt idx="0">
                  <c:v>42035</c:v>
                </c:pt>
                <c:pt idx="1">
                  <c:v>42369</c:v>
                </c:pt>
                <c:pt idx="2">
                  <c:v>42735</c:v>
                </c:pt>
                <c:pt idx="3">
                  <c:v>42766</c:v>
                </c:pt>
                <c:pt idx="4">
                  <c:v>42794</c:v>
                </c:pt>
                <c:pt idx="5">
                  <c:v>42825</c:v>
                </c:pt>
                <c:pt idx="6">
                  <c:v>42855</c:v>
                </c:pt>
                <c:pt idx="7">
                  <c:v>42886</c:v>
                </c:pt>
                <c:pt idx="8">
                  <c:v>42916</c:v>
                </c:pt>
                <c:pt idx="9">
                  <c:v>42947</c:v>
                </c:pt>
                <c:pt idx="10">
                  <c:v>42978</c:v>
                </c:pt>
                <c:pt idx="11">
                  <c:v>43008</c:v>
                </c:pt>
              </c:numCache>
            </c:numRef>
          </c:cat>
          <c:val>
            <c:numRef>
              <c:f>Adquirencia!$B$12:$M$12</c:f>
              <c:numCache>
                <c:formatCode>#,##0</c:formatCode>
                <c:ptCount val="12"/>
                <c:pt idx="0">
                  <c:v>8210</c:v>
                </c:pt>
                <c:pt idx="1">
                  <c:v>10916</c:v>
                </c:pt>
                <c:pt idx="2">
                  <c:v>9204</c:v>
                </c:pt>
                <c:pt idx="3">
                  <c:v>9920</c:v>
                </c:pt>
                <c:pt idx="4">
                  <c:v>10179</c:v>
                </c:pt>
                <c:pt idx="5">
                  <c:v>9914</c:v>
                </c:pt>
                <c:pt idx="6">
                  <c:v>10197</c:v>
                </c:pt>
                <c:pt idx="7">
                  <c:v>10000</c:v>
                </c:pt>
                <c:pt idx="8">
                  <c:v>10042</c:v>
                </c:pt>
                <c:pt idx="9">
                  <c:v>9893</c:v>
                </c:pt>
                <c:pt idx="10">
                  <c:v>10118</c:v>
                </c:pt>
                <c:pt idx="11">
                  <c:v>10118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678496"/>
        <c:axId val="539686656"/>
      </c:lineChart>
      <c:catAx>
        <c:axId val="53967849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9686656"/>
        <c:crosses val="autoZero"/>
        <c:auto val="0"/>
        <c:lblAlgn val="ctr"/>
        <c:lblOffset val="100"/>
        <c:noMultiLvlLbl val="1"/>
      </c:catAx>
      <c:valAx>
        <c:axId val="53968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9678496"/>
        <c:crosses val="autoZero"/>
        <c:crossBetween val="between"/>
      </c:valAx>
      <c:valAx>
        <c:axId val="539688832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9689376"/>
        <c:crosses val="max"/>
        <c:crossBetween val="between"/>
      </c:valAx>
      <c:dateAx>
        <c:axId val="53968937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539688832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600" b="1"/>
              <a:t>Ventas</a:t>
            </a:r>
            <a:r>
              <a:rPr lang="es-MX" sz="1600" b="1" baseline="0"/>
              <a:t> x Rango Comision</a:t>
            </a:r>
            <a:endParaRPr lang="es-MX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Venta_14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Adquirencia!$A$46:$A$51</c:f>
              <c:strCache>
                <c:ptCount val="6"/>
                <c:pt idx="0">
                  <c:v> 0%-1.99%</c:v>
                </c:pt>
                <c:pt idx="1">
                  <c:v> 2%-3.99%</c:v>
                </c:pt>
                <c:pt idx="2">
                  <c:v> 4%-5.99%</c:v>
                </c:pt>
                <c:pt idx="3">
                  <c:v> 6%-7.99%</c:v>
                </c:pt>
                <c:pt idx="4">
                  <c:v> 8%-9.99%</c:v>
                </c:pt>
                <c:pt idx="5">
                  <c:v>&gt;= 10%</c:v>
                </c:pt>
              </c:strCache>
            </c:strRef>
          </c:cat>
          <c:val>
            <c:numRef>
              <c:f>Adquirencia!$B$46:$B$51</c:f>
              <c:numCache>
                <c:formatCode>0.0%</c:formatCode>
                <c:ptCount val="6"/>
                <c:pt idx="0">
                  <c:v>0.24182403250952719</c:v>
                </c:pt>
                <c:pt idx="1">
                  <c:v>0.19938460426273985</c:v>
                </c:pt>
                <c:pt idx="2">
                  <c:v>0.20190864801444169</c:v>
                </c:pt>
                <c:pt idx="3">
                  <c:v>0.27301364874874462</c:v>
                </c:pt>
                <c:pt idx="4">
                  <c:v>7.0321886008262127E-2</c:v>
                </c:pt>
                <c:pt idx="5">
                  <c:v>1.3547180456284575E-2</c:v>
                </c:pt>
              </c:numCache>
            </c:numRef>
          </c:val>
        </c:ser>
        <c:ser>
          <c:idx val="1"/>
          <c:order val="1"/>
          <c:tx>
            <c:v>Venta_15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Adquirencia!$A$46:$A$51</c:f>
              <c:strCache>
                <c:ptCount val="6"/>
                <c:pt idx="0">
                  <c:v> 0%-1.99%</c:v>
                </c:pt>
                <c:pt idx="1">
                  <c:v> 2%-3.99%</c:v>
                </c:pt>
                <c:pt idx="2">
                  <c:v> 4%-5.99%</c:v>
                </c:pt>
                <c:pt idx="3">
                  <c:v> 6%-7.99%</c:v>
                </c:pt>
                <c:pt idx="4">
                  <c:v> 8%-9.99%</c:v>
                </c:pt>
                <c:pt idx="5">
                  <c:v>&gt;= 10%</c:v>
                </c:pt>
              </c:strCache>
            </c:strRef>
          </c:cat>
          <c:val>
            <c:numRef>
              <c:f>Adquirencia!$D$46:$D$51</c:f>
              <c:numCache>
                <c:formatCode>0.0%</c:formatCode>
                <c:ptCount val="6"/>
                <c:pt idx="0">
                  <c:v>0.29338490761259334</c:v>
                </c:pt>
                <c:pt idx="1">
                  <c:v>0.21680084890563325</c:v>
                </c:pt>
                <c:pt idx="2">
                  <c:v>0.14225866704595297</c:v>
                </c:pt>
                <c:pt idx="3">
                  <c:v>0.24326306452431626</c:v>
                </c:pt>
                <c:pt idx="4">
                  <c:v>7.439032785094557E-2</c:v>
                </c:pt>
                <c:pt idx="5">
                  <c:v>2.9902184060558657E-2</c:v>
                </c:pt>
              </c:numCache>
            </c:numRef>
          </c:val>
        </c:ser>
        <c:ser>
          <c:idx val="2"/>
          <c:order val="2"/>
          <c:tx>
            <c:v>Venta_16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Adquirencia!$A$46:$A$51</c:f>
              <c:strCache>
                <c:ptCount val="6"/>
                <c:pt idx="0">
                  <c:v> 0%-1.99%</c:v>
                </c:pt>
                <c:pt idx="1">
                  <c:v> 2%-3.99%</c:v>
                </c:pt>
                <c:pt idx="2">
                  <c:v> 4%-5.99%</c:v>
                </c:pt>
                <c:pt idx="3">
                  <c:v> 6%-7.99%</c:v>
                </c:pt>
                <c:pt idx="4">
                  <c:v> 8%-9.99%</c:v>
                </c:pt>
                <c:pt idx="5">
                  <c:v>&gt;= 10%</c:v>
                </c:pt>
              </c:strCache>
            </c:strRef>
          </c:cat>
          <c:val>
            <c:numRef>
              <c:f>Adquirencia!$F$46:$F$51</c:f>
              <c:numCache>
                <c:formatCode>0.0%</c:formatCode>
                <c:ptCount val="6"/>
                <c:pt idx="0">
                  <c:v>0.22926506248718861</c:v>
                </c:pt>
                <c:pt idx="1">
                  <c:v>0.25639340105832092</c:v>
                </c:pt>
                <c:pt idx="2">
                  <c:v>0.19303880222899317</c:v>
                </c:pt>
                <c:pt idx="3">
                  <c:v>0.2072435635125551</c:v>
                </c:pt>
                <c:pt idx="4">
                  <c:v>9.0994016332478694E-2</c:v>
                </c:pt>
                <c:pt idx="5">
                  <c:v>2.3065154380463429E-2</c:v>
                </c:pt>
              </c:numCache>
            </c:numRef>
          </c:val>
        </c:ser>
        <c:ser>
          <c:idx val="3"/>
          <c:order val="3"/>
          <c:tx>
            <c:v>Venta_17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Adquirencia!$H$46:$H$51</c:f>
              <c:numCache>
                <c:formatCode>0.0%</c:formatCode>
                <c:ptCount val="6"/>
                <c:pt idx="0">
                  <c:v>0.222896885566539</c:v>
                </c:pt>
                <c:pt idx="1">
                  <c:v>0.25827480342199399</c:v>
                </c:pt>
                <c:pt idx="2">
                  <c:v>0.18622057598323494</c:v>
                </c:pt>
                <c:pt idx="3">
                  <c:v>0.22015048997139636</c:v>
                </c:pt>
                <c:pt idx="4">
                  <c:v>8.2359469520591533E-2</c:v>
                </c:pt>
                <c:pt idx="5">
                  <c:v>3.0097775536244171E-2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9690464"/>
        <c:axId val="539692096"/>
      </c:barChart>
      <c:catAx>
        <c:axId val="53969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9692096"/>
        <c:crosses val="autoZero"/>
        <c:auto val="1"/>
        <c:lblAlgn val="ctr"/>
        <c:lblOffset val="100"/>
        <c:noMultiLvlLbl val="0"/>
      </c:catAx>
      <c:valAx>
        <c:axId val="53969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969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600" b="1" baseline="0"/>
              <a:t>Ingreso x Rango Comision</a:t>
            </a:r>
            <a:endParaRPr lang="es-MX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Ingresos_14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Adquirencia!$A$46:$A$51</c:f>
              <c:strCache>
                <c:ptCount val="6"/>
                <c:pt idx="0">
                  <c:v> 0%-1.99%</c:v>
                </c:pt>
                <c:pt idx="1">
                  <c:v> 2%-3.99%</c:v>
                </c:pt>
                <c:pt idx="2">
                  <c:v> 4%-5.99%</c:v>
                </c:pt>
                <c:pt idx="3">
                  <c:v> 6%-7.99%</c:v>
                </c:pt>
                <c:pt idx="4">
                  <c:v> 8%-9.99%</c:v>
                </c:pt>
                <c:pt idx="5">
                  <c:v>&gt;= 10%</c:v>
                </c:pt>
              </c:strCache>
            </c:strRef>
          </c:cat>
          <c:val>
            <c:numRef>
              <c:f>Adquirencia!$C$46:$C$51</c:f>
              <c:numCache>
                <c:formatCode>0.0%</c:formatCode>
                <c:ptCount val="6"/>
                <c:pt idx="0">
                  <c:v>7.2126163443421279E-2</c:v>
                </c:pt>
                <c:pt idx="1">
                  <c:v>0.12515985319405853</c:v>
                </c:pt>
                <c:pt idx="2">
                  <c:v>0.22407596086795556</c:v>
                </c:pt>
                <c:pt idx="3">
                  <c:v>0.41484793604999448</c:v>
                </c:pt>
                <c:pt idx="4">
                  <c:v>0.12724420827181948</c:v>
                </c:pt>
                <c:pt idx="5">
                  <c:v>3.6545878172750873E-2</c:v>
                </c:pt>
              </c:numCache>
            </c:numRef>
          </c:val>
        </c:ser>
        <c:ser>
          <c:idx val="1"/>
          <c:order val="1"/>
          <c:tx>
            <c:v>Ingresos_15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Adquirencia!$A$46:$A$51</c:f>
              <c:strCache>
                <c:ptCount val="6"/>
                <c:pt idx="0">
                  <c:v> 0%-1.99%</c:v>
                </c:pt>
                <c:pt idx="1">
                  <c:v> 2%-3.99%</c:v>
                </c:pt>
                <c:pt idx="2">
                  <c:v> 4%-5.99%</c:v>
                </c:pt>
                <c:pt idx="3">
                  <c:v> 6%-7.99%</c:v>
                </c:pt>
                <c:pt idx="4">
                  <c:v> 8%-9.99%</c:v>
                </c:pt>
                <c:pt idx="5">
                  <c:v>&gt;= 10%</c:v>
                </c:pt>
              </c:strCache>
            </c:strRef>
          </c:cat>
          <c:val>
            <c:numRef>
              <c:f>Adquirencia!$E$46:$E$51</c:f>
              <c:numCache>
                <c:formatCode>0.0%</c:formatCode>
                <c:ptCount val="6"/>
                <c:pt idx="0">
                  <c:v>9.2596564379711893E-2</c:v>
                </c:pt>
                <c:pt idx="1">
                  <c:v>0.155436009589455</c:v>
                </c:pt>
                <c:pt idx="2">
                  <c:v>0.15640763695149185</c:v>
                </c:pt>
                <c:pt idx="3">
                  <c:v>0.38520772096965528</c:v>
                </c:pt>
                <c:pt idx="4">
                  <c:v>0.13747699156945412</c:v>
                </c:pt>
                <c:pt idx="5">
                  <c:v>7.2875076540231981E-2</c:v>
                </c:pt>
              </c:numCache>
            </c:numRef>
          </c:val>
        </c:ser>
        <c:ser>
          <c:idx val="2"/>
          <c:order val="2"/>
          <c:tx>
            <c:v>Ingresos_16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Adquirencia!$A$46:$A$51</c:f>
              <c:strCache>
                <c:ptCount val="6"/>
                <c:pt idx="0">
                  <c:v> 0%-1.99%</c:v>
                </c:pt>
                <c:pt idx="1">
                  <c:v> 2%-3.99%</c:v>
                </c:pt>
                <c:pt idx="2">
                  <c:v> 4%-5.99%</c:v>
                </c:pt>
                <c:pt idx="3">
                  <c:v> 6%-7.99%</c:v>
                </c:pt>
                <c:pt idx="4">
                  <c:v> 8%-9.99%</c:v>
                </c:pt>
                <c:pt idx="5">
                  <c:v>&gt;= 10%</c:v>
                </c:pt>
              </c:strCache>
            </c:strRef>
          </c:cat>
          <c:val>
            <c:numRef>
              <c:f>Adquirencia!$G$46:$G$51</c:f>
              <c:numCache>
                <c:formatCode>0.0%</c:formatCode>
                <c:ptCount val="6"/>
                <c:pt idx="0">
                  <c:v>6.803182835679944E-2</c:v>
                </c:pt>
                <c:pt idx="1">
                  <c:v>0.17738603487571827</c:v>
                </c:pt>
                <c:pt idx="2">
                  <c:v>0.20008813107065909</c:v>
                </c:pt>
                <c:pt idx="3">
                  <c:v>0.32405277587467951</c:v>
                </c:pt>
                <c:pt idx="4">
                  <c:v>0.17154166830739145</c:v>
                </c:pt>
                <c:pt idx="5">
                  <c:v>5.8899561514752223E-2</c:v>
                </c:pt>
              </c:numCache>
            </c:numRef>
          </c:val>
        </c:ser>
        <c:ser>
          <c:idx val="3"/>
          <c:order val="3"/>
          <c:tx>
            <c:v>Ingresos_17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Adquirencia!$I$46:$I$51</c:f>
              <c:numCache>
                <c:formatCode>0.0%</c:formatCode>
                <c:ptCount val="6"/>
                <c:pt idx="0">
                  <c:v>6.752791550692118E-2</c:v>
                </c:pt>
                <c:pt idx="1">
                  <c:v>0.17694942297454924</c:v>
                </c:pt>
                <c:pt idx="2">
                  <c:v>0.19181251023813531</c:v>
                </c:pt>
                <c:pt idx="3">
                  <c:v>0.33762826287481384</c:v>
                </c:pt>
                <c:pt idx="4">
                  <c:v>0.15235979284807361</c:v>
                </c:pt>
                <c:pt idx="5">
                  <c:v>7.3722095557506903E-2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5362784"/>
        <c:axId val="475354080"/>
      </c:barChart>
      <c:catAx>
        <c:axId val="47536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5354080"/>
        <c:crosses val="autoZero"/>
        <c:auto val="1"/>
        <c:lblAlgn val="ctr"/>
        <c:lblOffset val="100"/>
        <c:noMultiLvlLbl val="0"/>
      </c:catAx>
      <c:valAx>
        <c:axId val="47535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536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5603290178984437E-2"/>
          <c:y val="0.88646646021416942"/>
          <c:w val="0.74816244827917722"/>
          <c:h val="7.7020413928032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Evolución Ventas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Coonecta!$A$5</c:f>
              <c:strCache>
                <c:ptCount val="1"/>
                <c:pt idx="0">
                  <c:v>Monto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Coonecta!$B$3:$O$3</c:f>
              <c:numCache>
                <c:formatCode>mmm\-yy</c:formatCode>
                <c:ptCount val="14"/>
                <c:pt idx="0">
                  <c:v>42583</c:v>
                </c:pt>
                <c:pt idx="1">
                  <c:v>42614</c:v>
                </c:pt>
                <c:pt idx="2">
                  <c:v>42644</c:v>
                </c:pt>
                <c:pt idx="3">
                  <c:v>42675</c:v>
                </c:pt>
                <c:pt idx="4">
                  <c:v>42705</c:v>
                </c:pt>
                <c:pt idx="5">
                  <c:v>42736</c:v>
                </c:pt>
                <c:pt idx="6">
                  <c:v>42767</c:v>
                </c:pt>
                <c:pt idx="7">
                  <c:v>42795</c:v>
                </c:pt>
                <c:pt idx="8">
                  <c:v>42826</c:v>
                </c:pt>
                <c:pt idx="9">
                  <c:v>42856</c:v>
                </c:pt>
                <c:pt idx="10">
                  <c:v>42887</c:v>
                </c:pt>
                <c:pt idx="11">
                  <c:v>42917</c:v>
                </c:pt>
                <c:pt idx="12">
                  <c:v>42948</c:v>
                </c:pt>
                <c:pt idx="13">
                  <c:v>42979</c:v>
                </c:pt>
              </c:numCache>
            </c:numRef>
          </c:cat>
          <c:val>
            <c:numRef>
              <c:f>Coonecta!$B$5:$O$5</c:f>
              <c:numCache>
                <c:formatCode>_-* #,##0_-;\-* #,##0_-;_-* "-"??_-;_-@_-</c:formatCode>
                <c:ptCount val="14"/>
                <c:pt idx="0">
                  <c:v>383.94000000000005</c:v>
                </c:pt>
                <c:pt idx="1">
                  <c:v>3011.82</c:v>
                </c:pt>
                <c:pt idx="2">
                  <c:v>5778.2499999999991</c:v>
                </c:pt>
                <c:pt idx="3">
                  <c:v>8046.9599999999982</c:v>
                </c:pt>
                <c:pt idx="4">
                  <c:v>18471.569999999989</c:v>
                </c:pt>
                <c:pt idx="5">
                  <c:v>14869.319999999989</c:v>
                </c:pt>
                <c:pt idx="6">
                  <c:v>18844.259999999995</c:v>
                </c:pt>
                <c:pt idx="7">
                  <c:v>19349.099999999984</c:v>
                </c:pt>
                <c:pt idx="8">
                  <c:v>28433.720000000012</c:v>
                </c:pt>
                <c:pt idx="9">
                  <c:v>29661.639999999996</c:v>
                </c:pt>
                <c:pt idx="10">
                  <c:v>24044.010000000024</c:v>
                </c:pt>
                <c:pt idx="11">
                  <c:v>20993.099999999995</c:v>
                </c:pt>
                <c:pt idx="12">
                  <c:v>36944.86000000003</c:v>
                </c:pt>
                <c:pt idx="13">
                  <c:v>36905.859999999935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754896"/>
        <c:axId val="7667587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Coonecta!$A$4</c15:sqref>
                        </c15:formulaRef>
                      </c:ext>
                    </c:extLst>
                    <c:strCache>
                      <c:ptCount val="1"/>
                      <c:pt idx="0">
                        <c:v>Coop en produccion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Coonecta!$B$3:$O$3</c15:sqref>
                        </c15:formulaRef>
                      </c:ext>
                    </c:extLst>
                    <c:numCache>
                      <c:formatCode>mmm\-yy</c:formatCode>
                      <c:ptCount val="14"/>
                      <c:pt idx="0">
                        <c:v>42583</c:v>
                      </c:pt>
                      <c:pt idx="1">
                        <c:v>42614</c:v>
                      </c:pt>
                      <c:pt idx="2">
                        <c:v>42644</c:v>
                      </c:pt>
                      <c:pt idx="3">
                        <c:v>42675</c:v>
                      </c:pt>
                      <c:pt idx="4">
                        <c:v>42705</c:v>
                      </c:pt>
                      <c:pt idx="5">
                        <c:v>42736</c:v>
                      </c:pt>
                      <c:pt idx="6">
                        <c:v>42767</c:v>
                      </c:pt>
                      <c:pt idx="7">
                        <c:v>42795</c:v>
                      </c:pt>
                      <c:pt idx="8">
                        <c:v>42826</c:v>
                      </c:pt>
                      <c:pt idx="9">
                        <c:v>42856</c:v>
                      </c:pt>
                      <c:pt idx="10">
                        <c:v>42887</c:v>
                      </c:pt>
                      <c:pt idx="11">
                        <c:v>42917</c:v>
                      </c:pt>
                      <c:pt idx="12">
                        <c:v>42948</c:v>
                      </c:pt>
                      <c:pt idx="13">
                        <c:v>42979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Coonecta!$B$4:$O$4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20</c:v>
                      </c:pt>
                      <c:pt idx="1">
                        <c:v>20</c:v>
                      </c:pt>
                      <c:pt idx="2">
                        <c:v>22</c:v>
                      </c:pt>
                      <c:pt idx="3">
                        <c:v>22</c:v>
                      </c:pt>
                      <c:pt idx="4">
                        <c:v>20</c:v>
                      </c:pt>
                      <c:pt idx="5">
                        <c:v>22</c:v>
                      </c:pt>
                      <c:pt idx="6">
                        <c:v>23</c:v>
                      </c:pt>
                      <c:pt idx="7">
                        <c:v>25</c:v>
                      </c:pt>
                      <c:pt idx="8">
                        <c:v>27</c:v>
                      </c:pt>
                      <c:pt idx="9">
                        <c:v>27</c:v>
                      </c:pt>
                      <c:pt idx="10">
                        <c:v>27</c:v>
                      </c:pt>
                      <c:pt idx="11">
                        <c:v>26</c:v>
                      </c:pt>
                      <c:pt idx="12">
                        <c:v>36</c:v>
                      </c:pt>
                      <c:pt idx="13">
                        <c:v>41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Coonecta!$A$6</c15:sqref>
                        </c15:formulaRef>
                      </c:ext>
                    </c:extLst>
                    <c:strCache>
                      <c:ptCount val="1"/>
                      <c:pt idx="0">
                        <c:v>Transacciones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Coonecta!$B$3:$O$3</c15:sqref>
                        </c15:formulaRef>
                      </c:ext>
                    </c:extLst>
                    <c:numCache>
                      <c:formatCode>mmm\-yy</c:formatCode>
                      <c:ptCount val="14"/>
                      <c:pt idx="0">
                        <c:v>42583</c:v>
                      </c:pt>
                      <c:pt idx="1">
                        <c:v>42614</c:v>
                      </c:pt>
                      <c:pt idx="2">
                        <c:v>42644</c:v>
                      </c:pt>
                      <c:pt idx="3">
                        <c:v>42675</c:v>
                      </c:pt>
                      <c:pt idx="4">
                        <c:v>42705</c:v>
                      </c:pt>
                      <c:pt idx="5">
                        <c:v>42736</c:v>
                      </c:pt>
                      <c:pt idx="6">
                        <c:v>42767</c:v>
                      </c:pt>
                      <c:pt idx="7">
                        <c:v>42795</c:v>
                      </c:pt>
                      <c:pt idx="8">
                        <c:v>42826</c:v>
                      </c:pt>
                      <c:pt idx="9">
                        <c:v>42856</c:v>
                      </c:pt>
                      <c:pt idx="10">
                        <c:v>42887</c:v>
                      </c:pt>
                      <c:pt idx="11">
                        <c:v>42917</c:v>
                      </c:pt>
                      <c:pt idx="12">
                        <c:v>42948</c:v>
                      </c:pt>
                      <c:pt idx="13">
                        <c:v>42979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Coonecta!$B$6:$O$6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14"/>
                      <c:pt idx="0">
                        <c:v>16</c:v>
                      </c:pt>
                      <c:pt idx="1">
                        <c:v>79</c:v>
                      </c:pt>
                      <c:pt idx="2">
                        <c:v>138</c:v>
                      </c:pt>
                      <c:pt idx="3">
                        <c:v>197</c:v>
                      </c:pt>
                      <c:pt idx="4">
                        <c:v>383</c:v>
                      </c:pt>
                      <c:pt idx="5" formatCode="General">
                        <c:v>353</c:v>
                      </c:pt>
                      <c:pt idx="6" formatCode="General">
                        <c:v>441</c:v>
                      </c:pt>
                      <c:pt idx="7" formatCode="General">
                        <c:v>498</c:v>
                      </c:pt>
                      <c:pt idx="8" formatCode="General">
                        <c:v>584</c:v>
                      </c:pt>
                      <c:pt idx="9" formatCode="General">
                        <c:v>612</c:v>
                      </c:pt>
                      <c:pt idx="10" formatCode="General">
                        <c:v>560</c:v>
                      </c:pt>
                      <c:pt idx="11" formatCode="General">
                        <c:v>439</c:v>
                      </c:pt>
                      <c:pt idx="12" formatCode="General">
                        <c:v>762</c:v>
                      </c:pt>
                      <c:pt idx="13" formatCode="General">
                        <c:v>841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Coonecta!$A$7</c15:sqref>
                        </c15:formulaRef>
                      </c:ext>
                    </c:extLst>
                    <c:strCache>
                      <c:ptCount val="1"/>
                      <c:pt idx="0">
                        <c:v>Transacción promedio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Coonecta!$B$3:$O$3</c15:sqref>
                        </c15:formulaRef>
                      </c:ext>
                    </c:extLst>
                    <c:numCache>
                      <c:formatCode>mmm\-yy</c:formatCode>
                      <c:ptCount val="14"/>
                      <c:pt idx="0">
                        <c:v>42583</c:v>
                      </c:pt>
                      <c:pt idx="1">
                        <c:v>42614</c:v>
                      </c:pt>
                      <c:pt idx="2">
                        <c:v>42644</c:v>
                      </c:pt>
                      <c:pt idx="3">
                        <c:v>42675</c:v>
                      </c:pt>
                      <c:pt idx="4">
                        <c:v>42705</c:v>
                      </c:pt>
                      <c:pt idx="5">
                        <c:v>42736</c:v>
                      </c:pt>
                      <c:pt idx="6">
                        <c:v>42767</c:v>
                      </c:pt>
                      <c:pt idx="7">
                        <c:v>42795</c:v>
                      </c:pt>
                      <c:pt idx="8">
                        <c:v>42826</c:v>
                      </c:pt>
                      <c:pt idx="9">
                        <c:v>42856</c:v>
                      </c:pt>
                      <c:pt idx="10">
                        <c:v>42887</c:v>
                      </c:pt>
                      <c:pt idx="11">
                        <c:v>42917</c:v>
                      </c:pt>
                      <c:pt idx="12">
                        <c:v>42948</c:v>
                      </c:pt>
                      <c:pt idx="13">
                        <c:v>42979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Coonecta!$B$7:$O$7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14"/>
                      <c:pt idx="0">
                        <c:v>23.996250000000003</c:v>
                      </c:pt>
                      <c:pt idx="1">
                        <c:v>38.124303797468357</c:v>
                      </c:pt>
                      <c:pt idx="2">
                        <c:v>41.871376811594196</c:v>
                      </c:pt>
                      <c:pt idx="3">
                        <c:v>40.847512690355323</c:v>
                      </c:pt>
                      <c:pt idx="4">
                        <c:v>48.228642297650104</c:v>
                      </c:pt>
                      <c:pt idx="5">
                        <c:v>42.122719546742175</c:v>
                      </c:pt>
                      <c:pt idx="6">
                        <c:v>42.730748299319714</c:v>
                      </c:pt>
                      <c:pt idx="7">
                        <c:v>38.853614457831291</c:v>
                      </c:pt>
                      <c:pt idx="8">
                        <c:v>48.687876712328787</c:v>
                      </c:pt>
                      <c:pt idx="9">
                        <c:v>48.466732026143781</c:v>
                      </c:pt>
                      <c:pt idx="10">
                        <c:v>42.935732142857184</c:v>
                      </c:pt>
                      <c:pt idx="11">
                        <c:v>47.820273348519351</c:v>
                      </c:pt>
                      <c:pt idx="12">
                        <c:v>48.484068241469856</c:v>
                      </c:pt>
                      <c:pt idx="13">
                        <c:v>43.883305588584939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Coonecta!$A$8</c15:sqref>
                        </c15:formulaRef>
                      </c:ext>
                    </c:extLst>
                    <c:strCache>
                      <c:ptCount val="1"/>
                      <c:pt idx="0">
                        <c:v>Clientes con consumo en el mes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Coonecta!$B$3:$O$3</c15:sqref>
                        </c15:formulaRef>
                      </c:ext>
                    </c:extLst>
                    <c:numCache>
                      <c:formatCode>mmm\-yy</c:formatCode>
                      <c:ptCount val="14"/>
                      <c:pt idx="0">
                        <c:v>42583</c:v>
                      </c:pt>
                      <c:pt idx="1">
                        <c:v>42614</c:v>
                      </c:pt>
                      <c:pt idx="2">
                        <c:v>42644</c:v>
                      </c:pt>
                      <c:pt idx="3">
                        <c:v>42675</c:v>
                      </c:pt>
                      <c:pt idx="4">
                        <c:v>42705</c:v>
                      </c:pt>
                      <c:pt idx="5">
                        <c:v>42736</c:v>
                      </c:pt>
                      <c:pt idx="6">
                        <c:v>42767</c:v>
                      </c:pt>
                      <c:pt idx="7">
                        <c:v>42795</c:v>
                      </c:pt>
                      <c:pt idx="8">
                        <c:v>42826</c:v>
                      </c:pt>
                      <c:pt idx="9">
                        <c:v>42856</c:v>
                      </c:pt>
                      <c:pt idx="10">
                        <c:v>42887</c:v>
                      </c:pt>
                      <c:pt idx="11">
                        <c:v>42917</c:v>
                      </c:pt>
                      <c:pt idx="12">
                        <c:v>42948</c:v>
                      </c:pt>
                      <c:pt idx="13">
                        <c:v>42979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Coonecta!$B$8:$O$8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14"/>
                      <c:pt idx="0">
                        <c:v>15</c:v>
                      </c:pt>
                      <c:pt idx="1">
                        <c:v>59</c:v>
                      </c:pt>
                      <c:pt idx="2">
                        <c:v>98</c:v>
                      </c:pt>
                      <c:pt idx="3">
                        <c:v>131</c:v>
                      </c:pt>
                      <c:pt idx="4">
                        <c:v>226</c:v>
                      </c:pt>
                      <c:pt idx="5">
                        <c:v>238</c:v>
                      </c:pt>
                      <c:pt idx="6">
                        <c:v>276</c:v>
                      </c:pt>
                      <c:pt idx="7">
                        <c:v>344</c:v>
                      </c:pt>
                      <c:pt idx="8">
                        <c:v>405</c:v>
                      </c:pt>
                      <c:pt idx="9">
                        <c:v>398</c:v>
                      </c:pt>
                      <c:pt idx="10">
                        <c:v>371</c:v>
                      </c:pt>
                      <c:pt idx="11">
                        <c:v>321</c:v>
                      </c:pt>
                      <c:pt idx="12">
                        <c:v>477</c:v>
                      </c:pt>
                      <c:pt idx="13">
                        <c:v>513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Coonecta!$A$9</c15:sqref>
                        </c15:formulaRef>
                      </c:ext>
                    </c:extLst>
                    <c:strCache>
                      <c:ptCount val="1"/>
                      <c:pt idx="0">
                        <c:v>Consumo promedio por cliente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Coonecta!$B$3:$O$3</c15:sqref>
                        </c15:formulaRef>
                      </c:ext>
                    </c:extLst>
                    <c:numCache>
                      <c:formatCode>mmm\-yy</c:formatCode>
                      <c:ptCount val="14"/>
                      <c:pt idx="0">
                        <c:v>42583</c:v>
                      </c:pt>
                      <c:pt idx="1">
                        <c:v>42614</c:v>
                      </c:pt>
                      <c:pt idx="2">
                        <c:v>42644</c:v>
                      </c:pt>
                      <c:pt idx="3">
                        <c:v>42675</c:v>
                      </c:pt>
                      <c:pt idx="4">
                        <c:v>42705</c:v>
                      </c:pt>
                      <c:pt idx="5">
                        <c:v>42736</c:v>
                      </c:pt>
                      <c:pt idx="6">
                        <c:v>42767</c:v>
                      </c:pt>
                      <c:pt idx="7">
                        <c:v>42795</c:v>
                      </c:pt>
                      <c:pt idx="8">
                        <c:v>42826</c:v>
                      </c:pt>
                      <c:pt idx="9">
                        <c:v>42856</c:v>
                      </c:pt>
                      <c:pt idx="10">
                        <c:v>42887</c:v>
                      </c:pt>
                      <c:pt idx="11">
                        <c:v>42917</c:v>
                      </c:pt>
                      <c:pt idx="12">
                        <c:v>42948</c:v>
                      </c:pt>
                      <c:pt idx="13">
                        <c:v>42979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Coonecta!$B$9:$O$9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14"/>
                      <c:pt idx="0">
                        <c:v>25.596000000000004</c:v>
                      </c:pt>
                      <c:pt idx="1">
                        <c:v>51.047796610169492</c:v>
                      </c:pt>
                      <c:pt idx="2">
                        <c:v>58.961734693877538</c:v>
                      </c:pt>
                      <c:pt idx="3">
                        <c:v>61.427175572519069</c:v>
                      </c:pt>
                      <c:pt idx="4">
                        <c:v>81.732610619468971</c:v>
                      </c:pt>
                      <c:pt idx="5">
                        <c:v>62.476134453781462</c:v>
                      </c:pt>
                      <c:pt idx="6">
                        <c:v>68.27630434782607</c:v>
                      </c:pt>
                      <c:pt idx="7">
                        <c:v>56.247383720930188</c:v>
                      </c:pt>
                      <c:pt idx="8">
                        <c:v>70.206716049382749</c:v>
                      </c:pt>
                      <c:pt idx="9">
                        <c:v>74.526733668341691</c:v>
                      </c:pt>
                      <c:pt idx="10">
                        <c:v>64.80865229110519</c:v>
                      </c:pt>
                      <c:pt idx="11">
                        <c:v>65.399065420560731</c:v>
                      </c:pt>
                      <c:pt idx="12">
                        <c:v>77.452536687631095</c:v>
                      </c:pt>
                      <c:pt idx="13">
                        <c:v>71.941247563352704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Coonecta!$A$10</c15:sqref>
                        </c15:formulaRef>
                      </c:ext>
                    </c:extLst>
                    <c:strCache>
                      <c:ptCount val="1"/>
                      <c:pt idx="0">
                        <c:v>Trx. Promedio por cliente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Coonecta!$B$3:$O$3</c15:sqref>
                        </c15:formulaRef>
                      </c:ext>
                    </c:extLst>
                    <c:numCache>
                      <c:formatCode>mmm\-yy</c:formatCode>
                      <c:ptCount val="14"/>
                      <c:pt idx="0">
                        <c:v>42583</c:v>
                      </c:pt>
                      <c:pt idx="1">
                        <c:v>42614</c:v>
                      </c:pt>
                      <c:pt idx="2">
                        <c:v>42644</c:v>
                      </c:pt>
                      <c:pt idx="3">
                        <c:v>42675</c:v>
                      </c:pt>
                      <c:pt idx="4">
                        <c:v>42705</c:v>
                      </c:pt>
                      <c:pt idx="5">
                        <c:v>42736</c:v>
                      </c:pt>
                      <c:pt idx="6">
                        <c:v>42767</c:v>
                      </c:pt>
                      <c:pt idx="7">
                        <c:v>42795</c:v>
                      </c:pt>
                      <c:pt idx="8">
                        <c:v>42826</c:v>
                      </c:pt>
                      <c:pt idx="9">
                        <c:v>42856</c:v>
                      </c:pt>
                      <c:pt idx="10">
                        <c:v>42887</c:v>
                      </c:pt>
                      <c:pt idx="11">
                        <c:v>42917</c:v>
                      </c:pt>
                      <c:pt idx="12">
                        <c:v>42948</c:v>
                      </c:pt>
                      <c:pt idx="13">
                        <c:v>42979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Coonecta!$B$10:$O$10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4"/>
                      <c:pt idx="0">
                        <c:v>1.0666666666666667</c:v>
                      </c:pt>
                      <c:pt idx="1">
                        <c:v>1.3389830508474576</c:v>
                      </c:pt>
                      <c:pt idx="2">
                        <c:v>1.4081632653061225</c:v>
                      </c:pt>
                      <c:pt idx="3">
                        <c:v>1.5038167938931297</c:v>
                      </c:pt>
                      <c:pt idx="4">
                        <c:v>1.6946902654867257</c:v>
                      </c:pt>
                      <c:pt idx="5">
                        <c:v>1.4831932773109244</c:v>
                      </c:pt>
                      <c:pt idx="6">
                        <c:v>1.5978260869565217</c:v>
                      </c:pt>
                      <c:pt idx="7">
                        <c:v>1.4476744186046511</c:v>
                      </c:pt>
                      <c:pt idx="8">
                        <c:v>1.4419753086419753</c:v>
                      </c:pt>
                      <c:pt idx="9">
                        <c:v>1.5376884422110553</c:v>
                      </c:pt>
                      <c:pt idx="10">
                        <c:v>1.5094339622641511</c:v>
                      </c:pt>
                      <c:pt idx="11">
                        <c:v>1.367601246105919</c:v>
                      </c:pt>
                      <c:pt idx="12">
                        <c:v>1.5974842767295598</c:v>
                      </c:pt>
                      <c:pt idx="13">
                        <c:v>1.6393762183235867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7667548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66758704"/>
        <c:crosses val="autoZero"/>
        <c:auto val="1"/>
        <c:lblOffset val="100"/>
        <c:baseTimeUnit val="months"/>
      </c:dateAx>
      <c:valAx>
        <c:axId val="76675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6675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Evolución Clientes</a:t>
            </a:r>
            <a:r>
              <a:rPr lang="en-US" baseline="0"/>
              <a:t> con Consumo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Coonecta!$A$8</c:f>
              <c:strCache>
                <c:ptCount val="1"/>
                <c:pt idx="0">
                  <c:v>Clientes con consumo en el mes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Coonecta!$B$3:$O$3</c:f>
              <c:numCache>
                <c:formatCode>mmm\-yy</c:formatCode>
                <c:ptCount val="14"/>
                <c:pt idx="0">
                  <c:v>42583</c:v>
                </c:pt>
                <c:pt idx="1">
                  <c:v>42614</c:v>
                </c:pt>
                <c:pt idx="2">
                  <c:v>42644</c:v>
                </c:pt>
                <c:pt idx="3">
                  <c:v>42675</c:v>
                </c:pt>
                <c:pt idx="4">
                  <c:v>42705</c:v>
                </c:pt>
                <c:pt idx="5">
                  <c:v>42736</c:v>
                </c:pt>
                <c:pt idx="6">
                  <c:v>42767</c:v>
                </c:pt>
                <c:pt idx="7">
                  <c:v>42795</c:v>
                </c:pt>
                <c:pt idx="8">
                  <c:v>42826</c:v>
                </c:pt>
                <c:pt idx="9">
                  <c:v>42856</c:v>
                </c:pt>
                <c:pt idx="10">
                  <c:v>42887</c:v>
                </c:pt>
                <c:pt idx="11">
                  <c:v>42917</c:v>
                </c:pt>
                <c:pt idx="12">
                  <c:v>42948</c:v>
                </c:pt>
                <c:pt idx="13">
                  <c:v>42979</c:v>
                </c:pt>
              </c:numCache>
            </c:numRef>
          </c:cat>
          <c:val>
            <c:numRef>
              <c:f>Coonecta!$B$8:$O$8</c:f>
              <c:numCache>
                <c:formatCode>_-* #,##0_-;\-* #,##0_-;_-* "-"??_-;_-@_-</c:formatCode>
                <c:ptCount val="14"/>
                <c:pt idx="0">
                  <c:v>15</c:v>
                </c:pt>
                <c:pt idx="1">
                  <c:v>59</c:v>
                </c:pt>
                <c:pt idx="2">
                  <c:v>98</c:v>
                </c:pt>
                <c:pt idx="3">
                  <c:v>131</c:v>
                </c:pt>
                <c:pt idx="4">
                  <c:v>226</c:v>
                </c:pt>
                <c:pt idx="5">
                  <c:v>238</c:v>
                </c:pt>
                <c:pt idx="6">
                  <c:v>276</c:v>
                </c:pt>
                <c:pt idx="7">
                  <c:v>344</c:v>
                </c:pt>
                <c:pt idx="8">
                  <c:v>405</c:v>
                </c:pt>
                <c:pt idx="9">
                  <c:v>398</c:v>
                </c:pt>
                <c:pt idx="10">
                  <c:v>371</c:v>
                </c:pt>
                <c:pt idx="11">
                  <c:v>321</c:v>
                </c:pt>
                <c:pt idx="12">
                  <c:v>477</c:v>
                </c:pt>
                <c:pt idx="13">
                  <c:v>513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761424"/>
        <c:axId val="7667532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Coonecta!$A$4</c15:sqref>
                        </c15:formulaRef>
                      </c:ext>
                    </c:extLst>
                    <c:strCache>
                      <c:ptCount val="1"/>
                      <c:pt idx="0">
                        <c:v>Coop en produccion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Coonecta!$B$3:$O$3</c15:sqref>
                        </c15:formulaRef>
                      </c:ext>
                    </c:extLst>
                    <c:numCache>
                      <c:formatCode>mmm\-yy</c:formatCode>
                      <c:ptCount val="14"/>
                      <c:pt idx="0">
                        <c:v>42583</c:v>
                      </c:pt>
                      <c:pt idx="1">
                        <c:v>42614</c:v>
                      </c:pt>
                      <c:pt idx="2">
                        <c:v>42644</c:v>
                      </c:pt>
                      <c:pt idx="3">
                        <c:v>42675</c:v>
                      </c:pt>
                      <c:pt idx="4">
                        <c:v>42705</c:v>
                      </c:pt>
                      <c:pt idx="5">
                        <c:v>42736</c:v>
                      </c:pt>
                      <c:pt idx="6">
                        <c:v>42767</c:v>
                      </c:pt>
                      <c:pt idx="7">
                        <c:v>42795</c:v>
                      </c:pt>
                      <c:pt idx="8">
                        <c:v>42826</c:v>
                      </c:pt>
                      <c:pt idx="9">
                        <c:v>42856</c:v>
                      </c:pt>
                      <c:pt idx="10">
                        <c:v>42887</c:v>
                      </c:pt>
                      <c:pt idx="11">
                        <c:v>42917</c:v>
                      </c:pt>
                      <c:pt idx="12">
                        <c:v>42948</c:v>
                      </c:pt>
                      <c:pt idx="13">
                        <c:v>42979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Coonecta!$B$4:$O$4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20</c:v>
                      </c:pt>
                      <c:pt idx="1">
                        <c:v>20</c:v>
                      </c:pt>
                      <c:pt idx="2">
                        <c:v>22</c:v>
                      </c:pt>
                      <c:pt idx="3">
                        <c:v>22</c:v>
                      </c:pt>
                      <c:pt idx="4">
                        <c:v>20</c:v>
                      </c:pt>
                      <c:pt idx="5">
                        <c:v>22</c:v>
                      </c:pt>
                      <c:pt idx="6">
                        <c:v>23</c:v>
                      </c:pt>
                      <c:pt idx="7">
                        <c:v>25</c:v>
                      </c:pt>
                      <c:pt idx="8">
                        <c:v>27</c:v>
                      </c:pt>
                      <c:pt idx="9">
                        <c:v>27</c:v>
                      </c:pt>
                      <c:pt idx="10">
                        <c:v>27</c:v>
                      </c:pt>
                      <c:pt idx="11">
                        <c:v>26</c:v>
                      </c:pt>
                      <c:pt idx="12">
                        <c:v>36</c:v>
                      </c:pt>
                      <c:pt idx="13">
                        <c:v>41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Coonecta!$A$5</c15:sqref>
                        </c15:formulaRef>
                      </c:ext>
                    </c:extLst>
                    <c:strCache>
                      <c:ptCount val="1"/>
                      <c:pt idx="0">
                        <c:v>Monto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Coonecta!$B$3:$O$3</c15:sqref>
                        </c15:formulaRef>
                      </c:ext>
                    </c:extLst>
                    <c:numCache>
                      <c:formatCode>mmm\-yy</c:formatCode>
                      <c:ptCount val="14"/>
                      <c:pt idx="0">
                        <c:v>42583</c:v>
                      </c:pt>
                      <c:pt idx="1">
                        <c:v>42614</c:v>
                      </c:pt>
                      <c:pt idx="2">
                        <c:v>42644</c:v>
                      </c:pt>
                      <c:pt idx="3">
                        <c:v>42675</c:v>
                      </c:pt>
                      <c:pt idx="4">
                        <c:v>42705</c:v>
                      </c:pt>
                      <c:pt idx="5">
                        <c:v>42736</c:v>
                      </c:pt>
                      <c:pt idx="6">
                        <c:v>42767</c:v>
                      </c:pt>
                      <c:pt idx="7">
                        <c:v>42795</c:v>
                      </c:pt>
                      <c:pt idx="8">
                        <c:v>42826</c:v>
                      </c:pt>
                      <c:pt idx="9">
                        <c:v>42856</c:v>
                      </c:pt>
                      <c:pt idx="10">
                        <c:v>42887</c:v>
                      </c:pt>
                      <c:pt idx="11">
                        <c:v>42917</c:v>
                      </c:pt>
                      <c:pt idx="12">
                        <c:v>42948</c:v>
                      </c:pt>
                      <c:pt idx="13">
                        <c:v>42979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Coonecta!$B$5:$O$5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14"/>
                      <c:pt idx="0">
                        <c:v>383.94000000000005</c:v>
                      </c:pt>
                      <c:pt idx="1">
                        <c:v>3011.82</c:v>
                      </c:pt>
                      <c:pt idx="2">
                        <c:v>5778.2499999999991</c:v>
                      </c:pt>
                      <c:pt idx="3">
                        <c:v>8046.9599999999982</c:v>
                      </c:pt>
                      <c:pt idx="4">
                        <c:v>18471.569999999989</c:v>
                      </c:pt>
                      <c:pt idx="5">
                        <c:v>14869.319999999989</c:v>
                      </c:pt>
                      <c:pt idx="6">
                        <c:v>18844.259999999995</c:v>
                      </c:pt>
                      <c:pt idx="7">
                        <c:v>19349.099999999984</c:v>
                      </c:pt>
                      <c:pt idx="8">
                        <c:v>28433.720000000012</c:v>
                      </c:pt>
                      <c:pt idx="9">
                        <c:v>29661.639999999996</c:v>
                      </c:pt>
                      <c:pt idx="10">
                        <c:v>24044.010000000024</c:v>
                      </c:pt>
                      <c:pt idx="11">
                        <c:v>20993.099999999995</c:v>
                      </c:pt>
                      <c:pt idx="12">
                        <c:v>36944.86000000003</c:v>
                      </c:pt>
                      <c:pt idx="13">
                        <c:v>36905.859999999935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Coonecta!$A$6</c15:sqref>
                        </c15:formulaRef>
                      </c:ext>
                    </c:extLst>
                    <c:strCache>
                      <c:ptCount val="1"/>
                      <c:pt idx="0">
                        <c:v>Transacciones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Coonecta!$B$3:$O$3</c15:sqref>
                        </c15:formulaRef>
                      </c:ext>
                    </c:extLst>
                    <c:numCache>
                      <c:formatCode>mmm\-yy</c:formatCode>
                      <c:ptCount val="14"/>
                      <c:pt idx="0">
                        <c:v>42583</c:v>
                      </c:pt>
                      <c:pt idx="1">
                        <c:v>42614</c:v>
                      </c:pt>
                      <c:pt idx="2">
                        <c:v>42644</c:v>
                      </c:pt>
                      <c:pt idx="3">
                        <c:v>42675</c:v>
                      </c:pt>
                      <c:pt idx="4">
                        <c:v>42705</c:v>
                      </c:pt>
                      <c:pt idx="5">
                        <c:v>42736</c:v>
                      </c:pt>
                      <c:pt idx="6">
                        <c:v>42767</c:v>
                      </c:pt>
                      <c:pt idx="7">
                        <c:v>42795</c:v>
                      </c:pt>
                      <c:pt idx="8">
                        <c:v>42826</c:v>
                      </c:pt>
                      <c:pt idx="9">
                        <c:v>42856</c:v>
                      </c:pt>
                      <c:pt idx="10">
                        <c:v>42887</c:v>
                      </c:pt>
                      <c:pt idx="11">
                        <c:v>42917</c:v>
                      </c:pt>
                      <c:pt idx="12">
                        <c:v>42948</c:v>
                      </c:pt>
                      <c:pt idx="13">
                        <c:v>42979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Coonecta!$B$6:$O$6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14"/>
                      <c:pt idx="0">
                        <c:v>16</c:v>
                      </c:pt>
                      <c:pt idx="1">
                        <c:v>79</c:v>
                      </c:pt>
                      <c:pt idx="2">
                        <c:v>138</c:v>
                      </c:pt>
                      <c:pt idx="3">
                        <c:v>197</c:v>
                      </c:pt>
                      <c:pt idx="4">
                        <c:v>383</c:v>
                      </c:pt>
                      <c:pt idx="5" formatCode="General">
                        <c:v>353</c:v>
                      </c:pt>
                      <c:pt idx="6" formatCode="General">
                        <c:v>441</c:v>
                      </c:pt>
                      <c:pt idx="7" formatCode="General">
                        <c:v>498</c:v>
                      </c:pt>
                      <c:pt idx="8" formatCode="General">
                        <c:v>584</c:v>
                      </c:pt>
                      <c:pt idx="9" formatCode="General">
                        <c:v>612</c:v>
                      </c:pt>
                      <c:pt idx="10" formatCode="General">
                        <c:v>560</c:v>
                      </c:pt>
                      <c:pt idx="11" formatCode="General">
                        <c:v>439</c:v>
                      </c:pt>
                      <c:pt idx="12" formatCode="General">
                        <c:v>762</c:v>
                      </c:pt>
                      <c:pt idx="13" formatCode="General">
                        <c:v>841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Coonecta!$A$7</c15:sqref>
                        </c15:formulaRef>
                      </c:ext>
                    </c:extLst>
                    <c:strCache>
                      <c:ptCount val="1"/>
                      <c:pt idx="0">
                        <c:v>Transacción promedio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Coonecta!$B$3:$O$3</c15:sqref>
                        </c15:formulaRef>
                      </c:ext>
                    </c:extLst>
                    <c:numCache>
                      <c:formatCode>mmm\-yy</c:formatCode>
                      <c:ptCount val="14"/>
                      <c:pt idx="0">
                        <c:v>42583</c:v>
                      </c:pt>
                      <c:pt idx="1">
                        <c:v>42614</c:v>
                      </c:pt>
                      <c:pt idx="2">
                        <c:v>42644</c:v>
                      </c:pt>
                      <c:pt idx="3">
                        <c:v>42675</c:v>
                      </c:pt>
                      <c:pt idx="4">
                        <c:v>42705</c:v>
                      </c:pt>
                      <c:pt idx="5">
                        <c:v>42736</c:v>
                      </c:pt>
                      <c:pt idx="6">
                        <c:v>42767</c:v>
                      </c:pt>
                      <c:pt idx="7">
                        <c:v>42795</c:v>
                      </c:pt>
                      <c:pt idx="8">
                        <c:v>42826</c:v>
                      </c:pt>
                      <c:pt idx="9">
                        <c:v>42856</c:v>
                      </c:pt>
                      <c:pt idx="10">
                        <c:v>42887</c:v>
                      </c:pt>
                      <c:pt idx="11">
                        <c:v>42917</c:v>
                      </c:pt>
                      <c:pt idx="12">
                        <c:v>42948</c:v>
                      </c:pt>
                      <c:pt idx="13">
                        <c:v>42979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Coonecta!$B$7:$O$7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14"/>
                      <c:pt idx="0">
                        <c:v>23.996250000000003</c:v>
                      </c:pt>
                      <c:pt idx="1">
                        <c:v>38.124303797468357</c:v>
                      </c:pt>
                      <c:pt idx="2">
                        <c:v>41.871376811594196</c:v>
                      </c:pt>
                      <c:pt idx="3">
                        <c:v>40.847512690355323</c:v>
                      </c:pt>
                      <c:pt idx="4">
                        <c:v>48.228642297650104</c:v>
                      </c:pt>
                      <c:pt idx="5">
                        <c:v>42.122719546742175</c:v>
                      </c:pt>
                      <c:pt idx="6">
                        <c:v>42.730748299319714</c:v>
                      </c:pt>
                      <c:pt idx="7">
                        <c:v>38.853614457831291</c:v>
                      </c:pt>
                      <c:pt idx="8">
                        <c:v>48.687876712328787</c:v>
                      </c:pt>
                      <c:pt idx="9">
                        <c:v>48.466732026143781</c:v>
                      </c:pt>
                      <c:pt idx="10">
                        <c:v>42.935732142857184</c:v>
                      </c:pt>
                      <c:pt idx="11">
                        <c:v>47.820273348519351</c:v>
                      </c:pt>
                      <c:pt idx="12">
                        <c:v>48.484068241469856</c:v>
                      </c:pt>
                      <c:pt idx="13">
                        <c:v>43.883305588584939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Coonecta!$A$9</c15:sqref>
                        </c15:formulaRef>
                      </c:ext>
                    </c:extLst>
                    <c:strCache>
                      <c:ptCount val="1"/>
                      <c:pt idx="0">
                        <c:v>Consumo promedio por cliente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Coonecta!$B$3:$O$3</c15:sqref>
                        </c15:formulaRef>
                      </c:ext>
                    </c:extLst>
                    <c:numCache>
                      <c:formatCode>mmm\-yy</c:formatCode>
                      <c:ptCount val="14"/>
                      <c:pt idx="0">
                        <c:v>42583</c:v>
                      </c:pt>
                      <c:pt idx="1">
                        <c:v>42614</c:v>
                      </c:pt>
                      <c:pt idx="2">
                        <c:v>42644</c:v>
                      </c:pt>
                      <c:pt idx="3">
                        <c:v>42675</c:v>
                      </c:pt>
                      <c:pt idx="4">
                        <c:v>42705</c:v>
                      </c:pt>
                      <c:pt idx="5">
                        <c:v>42736</c:v>
                      </c:pt>
                      <c:pt idx="6">
                        <c:v>42767</c:v>
                      </c:pt>
                      <c:pt idx="7">
                        <c:v>42795</c:v>
                      </c:pt>
                      <c:pt idx="8">
                        <c:v>42826</c:v>
                      </c:pt>
                      <c:pt idx="9">
                        <c:v>42856</c:v>
                      </c:pt>
                      <c:pt idx="10">
                        <c:v>42887</c:v>
                      </c:pt>
                      <c:pt idx="11">
                        <c:v>42917</c:v>
                      </c:pt>
                      <c:pt idx="12">
                        <c:v>42948</c:v>
                      </c:pt>
                      <c:pt idx="13">
                        <c:v>42979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Coonecta!$B$9:$O$9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14"/>
                      <c:pt idx="0">
                        <c:v>25.596000000000004</c:v>
                      </c:pt>
                      <c:pt idx="1">
                        <c:v>51.047796610169492</c:v>
                      </c:pt>
                      <c:pt idx="2">
                        <c:v>58.961734693877538</c:v>
                      </c:pt>
                      <c:pt idx="3">
                        <c:v>61.427175572519069</c:v>
                      </c:pt>
                      <c:pt idx="4">
                        <c:v>81.732610619468971</c:v>
                      </c:pt>
                      <c:pt idx="5">
                        <c:v>62.476134453781462</c:v>
                      </c:pt>
                      <c:pt idx="6">
                        <c:v>68.27630434782607</c:v>
                      </c:pt>
                      <c:pt idx="7">
                        <c:v>56.247383720930188</c:v>
                      </c:pt>
                      <c:pt idx="8">
                        <c:v>70.206716049382749</c:v>
                      </c:pt>
                      <c:pt idx="9">
                        <c:v>74.526733668341691</c:v>
                      </c:pt>
                      <c:pt idx="10">
                        <c:v>64.80865229110519</c:v>
                      </c:pt>
                      <c:pt idx="11">
                        <c:v>65.399065420560731</c:v>
                      </c:pt>
                      <c:pt idx="12">
                        <c:v>77.452536687631095</c:v>
                      </c:pt>
                      <c:pt idx="13">
                        <c:v>71.941247563352704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Coonecta!$A$10</c15:sqref>
                        </c15:formulaRef>
                      </c:ext>
                    </c:extLst>
                    <c:strCache>
                      <c:ptCount val="1"/>
                      <c:pt idx="0">
                        <c:v>Trx. Promedio por cliente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Coonecta!$B$3:$O$3</c15:sqref>
                        </c15:formulaRef>
                      </c:ext>
                    </c:extLst>
                    <c:numCache>
                      <c:formatCode>mmm\-yy</c:formatCode>
                      <c:ptCount val="14"/>
                      <c:pt idx="0">
                        <c:v>42583</c:v>
                      </c:pt>
                      <c:pt idx="1">
                        <c:v>42614</c:v>
                      </c:pt>
                      <c:pt idx="2">
                        <c:v>42644</c:v>
                      </c:pt>
                      <c:pt idx="3">
                        <c:v>42675</c:v>
                      </c:pt>
                      <c:pt idx="4">
                        <c:v>42705</c:v>
                      </c:pt>
                      <c:pt idx="5">
                        <c:v>42736</c:v>
                      </c:pt>
                      <c:pt idx="6">
                        <c:v>42767</c:v>
                      </c:pt>
                      <c:pt idx="7">
                        <c:v>42795</c:v>
                      </c:pt>
                      <c:pt idx="8">
                        <c:v>42826</c:v>
                      </c:pt>
                      <c:pt idx="9">
                        <c:v>42856</c:v>
                      </c:pt>
                      <c:pt idx="10">
                        <c:v>42887</c:v>
                      </c:pt>
                      <c:pt idx="11">
                        <c:v>42917</c:v>
                      </c:pt>
                      <c:pt idx="12">
                        <c:v>42948</c:v>
                      </c:pt>
                      <c:pt idx="13">
                        <c:v>42979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Coonecta!$B$10:$O$10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4"/>
                      <c:pt idx="0">
                        <c:v>1.0666666666666667</c:v>
                      </c:pt>
                      <c:pt idx="1">
                        <c:v>1.3389830508474576</c:v>
                      </c:pt>
                      <c:pt idx="2">
                        <c:v>1.4081632653061225</c:v>
                      </c:pt>
                      <c:pt idx="3">
                        <c:v>1.5038167938931297</c:v>
                      </c:pt>
                      <c:pt idx="4">
                        <c:v>1.6946902654867257</c:v>
                      </c:pt>
                      <c:pt idx="5">
                        <c:v>1.4831932773109244</c:v>
                      </c:pt>
                      <c:pt idx="6">
                        <c:v>1.5978260869565217</c:v>
                      </c:pt>
                      <c:pt idx="7">
                        <c:v>1.4476744186046511</c:v>
                      </c:pt>
                      <c:pt idx="8">
                        <c:v>1.4419753086419753</c:v>
                      </c:pt>
                      <c:pt idx="9">
                        <c:v>1.5376884422110553</c:v>
                      </c:pt>
                      <c:pt idx="10">
                        <c:v>1.5094339622641511</c:v>
                      </c:pt>
                      <c:pt idx="11">
                        <c:v>1.367601246105919</c:v>
                      </c:pt>
                      <c:pt idx="12">
                        <c:v>1.5974842767295598</c:v>
                      </c:pt>
                      <c:pt idx="13">
                        <c:v>1.6393762183235867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7667614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66753264"/>
        <c:crosses val="autoZero"/>
        <c:auto val="1"/>
        <c:lblOffset val="100"/>
        <c:baseTimeUnit val="months"/>
      </c:dateAx>
      <c:valAx>
        <c:axId val="76675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6676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Redes!$B$2</c:f>
              <c:strCache>
                <c:ptCount val="1"/>
                <c:pt idx="0">
                  <c:v>Activos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dLbl>
              <c:idx val="3"/>
              <c:layout>
                <c:manualLayout>
                  <c:x val="-0.1041192628374385"/>
                  <c:y val="5.344213838544763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7.7964793055645354E-2"/>
                  <c:y val="-2.599917802992637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Redes!$A$3:$A$7</c:f>
              <c:strCache>
                <c:ptCount val="5"/>
                <c:pt idx="0">
                  <c:v>Medianet</c:v>
                </c:pt>
                <c:pt idx="1">
                  <c:v>Datafast</c:v>
                </c:pt>
                <c:pt idx="2">
                  <c:v>Call Center</c:v>
                </c:pt>
                <c:pt idx="3">
                  <c:v>Directa</c:v>
                </c:pt>
                <c:pt idx="4">
                  <c:v>Mpos</c:v>
                </c:pt>
              </c:strCache>
            </c:strRef>
          </c:cat>
          <c:val>
            <c:numRef>
              <c:f>Redes!$B$3:$B$7</c:f>
              <c:numCache>
                <c:formatCode>_-* #,##0_-;\-* #,##0_-;_-* "-"??_-;_-@_-</c:formatCode>
                <c:ptCount val="5"/>
                <c:pt idx="0">
                  <c:v>6916</c:v>
                </c:pt>
                <c:pt idx="1">
                  <c:v>145</c:v>
                </c:pt>
                <c:pt idx="2">
                  <c:v>7457</c:v>
                </c:pt>
                <c:pt idx="3">
                  <c:v>1969</c:v>
                </c:pt>
                <c:pt idx="4">
                  <c:v>1304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Redes!$C$2</c:f>
              <c:strCache>
                <c:ptCount val="1"/>
                <c:pt idx="0">
                  <c:v>Venta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dLbl>
              <c:idx val="3"/>
              <c:layout>
                <c:manualLayout>
                  <c:x val="-9.3943116445482679E-3"/>
                  <c:y val="0.1493479669389755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14487705660833317"/>
                  <c:y val="5.288169816559994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Redes!$A$3:$A$7</c:f>
              <c:strCache>
                <c:ptCount val="5"/>
                <c:pt idx="0">
                  <c:v>Medianet</c:v>
                </c:pt>
                <c:pt idx="1">
                  <c:v>Datafast</c:v>
                </c:pt>
                <c:pt idx="2">
                  <c:v>Call Center</c:v>
                </c:pt>
                <c:pt idx="3">
                  <c:v>Directa</c:v>
                </c:pt>
                <c:pt idx="4">
                  <c:v>Mpos</c:v>
                </c:pt>
              </c:strCache>
            </c:strRef>
          </c:cat>
          <c:val>
            <c:numRef>
              <c:f>Redes!$C$3:$C$7</c:f>
              <c:numCache>
                <c:formatCode>_-* #,##0_-;\-* #,##0_-;_-* "-"??_-;_-@_-</c:formatCode>
                <c:ptCount val="5"/>
                <c:pt idx="0">
                  <c:v>5381471</c:v>
                </c:pt>
                <c:pt idx="1">
                  <c:v>17441</c:v>
                </c:pt>
                <c:pt idx="2">
                  <c:v>1265747</c:v>
                </c:pt>
                <c:pt idx="3">
                  <c:v>4467201</c:v>
                </c:pt>
                <c:pt idx="4">
                  <c:v>423979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MPOS!$A$8</c:f>
              <c:strCache>
                <c:ptCount val="1"/>
                <c:pt idx="0">
                  <c:v>Venta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cat>
            <c:numRef>
              <c:f>MPOS!$B$3:$J$3</c:f>
              <c:numCache>
                <c:formatCode>mmm\-yy</c:formatCode>
                <c:ptCount val="9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</c:numCache>
            </c:numRef>
          </c:cat>
          <c:val>
            <c:numRef>
              <c:f>MPOS!$B$8:$J$8</c:f>
              <c:numCache>
                <c:formatCode>_-* #,##0_-;\-* #,##0_-;_-* "-"??_-;_-@_-</c:formatCode>
                <c:ptCount val="9"/>
                <c:pt idx="0">
                  <c:v>165461</c:v>
                </c:pt>
                <c:pt idx="1">
                  <c:v>174240</c:v>
                </c:pt>
                <c:pt idx="2">
                  <c:v>226553</c:v>
                </c:pt>
                <c:pt idx="3">
                  <c:v>195630</c:v>
                </c:pt>
                <c:pt idx="4">
                  <c:v>253406</c:v>
                </c:pt>
                <c:pt idx="5">
                  <c:v>254800</c:v>
                </c:pt>
                <c:pt idx="6">
                  <c:v>360738</c:v>
                </c:pt>
                <c:pt idx="7">
                  <c:v>422061</c:v>
                </c:pt>
                <c:pt idx="8">
                  <c:v>423979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4189248"/>
        <c:axId val="534193600"/>
      </c:barChart>
      <c:lineChart>
        <c:grouping val="standard"/>
        <c:varyColors val="0"/>
        <c:ser>
          <c:idx val="0"/>
          <c:order val="0"/>
          <c:tx>
            <c:strRef>
              <c:f>MPOS!$A$4</c:f>
              <c:strCache>
                <c:ptCount val="1"/>
                <c:pt idx="0">
                  <c:v>Mpos Instalados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MPOS!$B$3:$J$3</c:f>
              <c:numCache>
                <c:formatCode>mmm\-yy</c:formatCode>
                <c:ptCount val="9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</c:numCache>
            </c:numRef>
          </c:cat>
          <c:val>
            <c:numRef>
              <c:f>MPOS!$B$4:$J$4</c:f>
              <c:numCache>
                <c:formatCode>_-* #,##0_-;\-* #,##0_-;_-* "-"??_-;_-@_-</c:formatCode>
                <c:ptCount val="9"/>
                <c:pt idx="0">
                  <c:v>815</c:v>
                </c:pt>
                <c:pt idx="1">
                  <c:v>868</c:v>
                </c:pt>
                <c:pt idx="2">
                  <c:v>920</c:v>
                </c:pt>
                <c:pt idx="3">
                  <c:v>971</c:v>
                </c:pt>
                <c:pt idx="4">
                  <c:v>1019</c:v>
                </c:pt>
                <c:pt idx="5">
                  <c:v>1077</c:v>
                </c:pt>
                <c:pt idx="6">
                  <c:v>1135</c:v>
                </c:pt>
                <c:pt idx="7">
                  <c:v>1241</c:v>
                </c:pt>
                <c:pt idx="8">
                  <c:v>1331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MPOS!$A$6</c:f>
              <c:strCache>
                <c:ptCount val="1"/>
                <c:pt idx="0">
                  <c:v>Mpos activos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MPOS!$B$3:$J$3</c:f>
              <c:numCache>
                <c:formatCode>mmm\-yy</c:formatCode>
                <c:ptCount val="9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</c:numCache>
            </c:numRef>
          </c:cat>
          <c:val>
            <c:numRef>
              <c:f>MPOS!$B$6:$J$6</c:f>
              <c:numCache>
                <c:formatCode>_-* #,##0_-;\-* #,##0_-;_-* "-"??_-;_-@_-</c:formatCode>
                <c:ptCount val="9"/>
                <c:pt idx="0">
                  <c:v>253</c:v>
                </c:pt>
                <c:pt idx="1">
                  <c:v>266</c:v>
                </c:pt>
                <c:pt idx="2">
                  <c:v>306</c:v>
                </c:pt>
                <c:pt idx="3">
                  <c:v>301</c:v>
                </c:pt>
                <c:pt idx="4">
                  <c:v>359</c:v>
                </c:pt>
                <c:pt idx="5">
                  <c:v>376</c:v>
                </c:pt>
                <c:pt idx="6">
                  <c:v>422</c:v>
                </c:pt>
                <c:pt idx="7">
                  <c:v>449</c:v>
                </c:pt>
                <c:pt idx="8">
                  <c:v>470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191968"/>
        <c:axId val="534203392"/>
      </c:lineChart>
      <c:dateAx>
        <c:axId val="53419196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4203392"/>
        <c:crosses val="autoZero"/>
        <c:auto val="1"/>
        <c:lblOffset val="100"/>
        <c:baseTimeUnit val="months"/>
      </c:dateAx>
      <c:valAx>
        <c:axId val="5342033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4191968"/>
        <c:crosses val="autoZero"/>
        <c:crossBetween val="between"/>
      </c:valAx>
      <c:valAx>
        <c:axId val="53419360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4189248"/>
        <c:crosses val="max"/>
        <c:crossBetween val="between"/>
      </c:valAx>
      <c:dateAx>
        <c:axId val="53418924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534193600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baseline="0"/>
              <a:t>Deserción de Tarjetas</a:t>
            </a:r>
            <a:endParaRPr lang="es-EC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9530432016795498E-2"/>
          <c:y val="0.1821112223582774"/>
          <c:w val="0.83941969281080031"/>
          <c:h val="0.54200715940256894"/>
        </c:manualLayout>
      </c:layout>
      <c:lineChart>
        <c:grouping val="standard"/>
        <c:varyColors val="0"/>
        <c:ser>
          <c:idx val="1"/>
          <c:order val="0"/>
          <c:tx>
            <c:strRef>
              <c:f>Clientes!$B$65</c:f>
              <c:strCache>
                <c:ptCount val="1"/>
                <c:pt idx="0">
                  <c:v>N° Tarjetas Canceladas por Riesgo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Clientes!$C$63:$AI$63</c:f>
              <c:numCache>
                <c:formatCode>mmm\-yy</c:formatCode>
                <c:ptCount val="33"/>
                <c:pt idx="0">
                  <c:v>42035</c:v>
                </c:pt>
                <c:pt idx="1">
                  <c:v>42063</c:v>
                </c:pt>
                <c:pt idx="2">
                  <c:v>42094</c:v>
                </c:pt>
                <c:pt idx="3">
                  <c:v>42124</c:v>
                </c:pt>
                <c:pt idx="4">
                  <c:v>42155</c:v>
                </c:pt>
                <c:pt idx="5">
                  <c:v>42185</c:v>
                </c:pt>
                <c:pt idx="6">
                  <c:v>42216</c:v>
                </c:pt>
                <c:pt idx="7">
                  <c:v>42247</c:v>
                </c:pt>
                <c:pt idx="8">
                  <c:v>42277</c:v>
                </c:pt>
                <c:pt idx="9">
                  <c:v>42308</c:v>
                </c:pt>
                <c:pt idx="10">
                  <c:v>42338</c:v>
                </c:pt>
                <c:pt idx="11">
                  <c:v>42369</c:v>
                </c:pt>
                <c:pt idx="12">
                  <c:v>42400</c:v>
                </c:pt>
                <c:pt idx="13">
                  <c:v>42429</c:v>
                </c:pt>
                <c:pt idx="14">
                  <c:v>42460</c:v>
                </c:pt>
                <c:pt idx="15">
                  <c:v>42490</c:v>
                </c:pt>
                <c:pt idx="16">
                  <c:v>42521</c:v>
                </c:pt>
                <c:pt idx="17">
                  <c:v>42551</c:v>
                </c:pt>
                <c:pt idx="18">
                  <c:v>42582</c:v>
                </c:pt>
                <c:pt idx="19">
                  <c:v>42613</c:v>
                </c:pt>
                <c:pt idx="20">
                  <c:v>42643</c:v>
                </c:pt>
                <c:pt idx="21">
                  <c:v>42674</c:v>
                </c:pt>
                <c:pt idx="22">
                  <c:v>42704</c:v>
                </c:pt>
                <c:pt idx="23">
                  <c:v>42735</c:v>
                </c:pt>
                <c:pt idx="24">
                  <c:v>42766</c:v>
                </c:pt>
                <c:pt idx="25">
                  <c:v>42794</c:v>
                </c:pt>
                <c:pt idx="26">
                  <c:v>42825</c:v>
                </c:pt>
                <c:pt idx="27">
                  <c:v>42855</c:v>
                </c:pt>
                <c:pt idx="28">
                  <c:v>42886</c:v>
                </c:pt>
                <c:pt idx="29">
                  <c:v>42916</c:v>
                </c:pt>
                <c:pt idx="30">
                  <c:v>42947</c:v>
                </c:pt>
                <c:pt idx="31">
                  <c:v>42978</c:v>
                </c:pt>
                <c:pt idx="32">
                  <c:v>43008</c:v>
                </c:pt>
              </c:numCache>
            </c:numRef>
          </c:cat>
          <c:val>
            <c:numRef>
              <c:f>Clientes!$C$65:$AI$65</c:f>
              <c:numCache>
                <c:formatCode>#,##0</c:formatCode>
                <c:ptCount val="33"/>
                <c:pt idx="0">
                  <c:v>1338</c:v>
                </c:pt>
                <c:pt idx="1">
                  <c:v>1327</c:v>
                </c:pt>
                <c:pt idx="2">
                  <c:v>1578</c:v>
                </c:pt>
                <c:pt idx="3">
                  <c:v>1199</c:v>
                </c:pt>
                <c:pt idx="4">
                  <c:v>1360</c:v>
                </c:pt>
                <c:pt idx="5">
                  <c:v>1224</c:v>
                </c:pt>
                <c:pt idx="6">
                  <c:v>1518</c:v>
                </c:pt>
                <c:pt idx="7">
                  <c:v>1612</c:v>
                </c:pt>
                <c:pt idx="8">
                  <c:v>1298</c:v>
                </c:pt>
                <c:pt idx="9">
                  <c:v>1484</c:v>
                </c:pt>
                <c:pt idx="10">
                  <c:v>1638</c:v>
                </c:pt>
                <c:pt idx="11">
                  <c:v>1813</c:v>
                </c:pt>
                <c:pt idx="12">
                  <c:v>1760</c:v>
                </c:pt>
                <c:pt idx="13">
                  <c:v>1674</c:v>
                </c:pt>
                <c:pt idx="14">
                  <c:v>1597</c:v>
                </c:pt>
                <c:pt idx="15">
                  <c:v>1588</c:v>
                </c:pt>
                <c:pt idx="16">
                  <c:v>1463</c:v>
                </c:pt>
                <c:pt idx="17">
                  <c:v>1647</c:v>
                </c:pt>
                <c:pt idx="18">
                  <c:v>1744</c:v>
                </c:pt>
                <c:pt idx="19">
                  <c:v>1669</c:v>
                </c:pt>
                <c:pt idx="20">
                  <c:v>1423</c:v>
                </c:pt>
                <c:pt idx="21">
                  <c:v>1288</c:v>
                </c:pt>
                <c:pt idx="22">
                  <c:v>1254</c:v>
                </c:pt>
                <c:pt idx="23">
                  <c:v>1303</c:v>
                </c:pt>
                <c:pt idx="24">
                  <c:v>1345</c:v>
                </c:pt>
                <c:pt idx="25">
                  <c:v>1373</c:v>
                </c:pt>
                <c:pt idx="26">
                  <c:v>1052</c:v>
                </c:pt>
                <c:pt idx="27">
                  <c:v>1062</c:v>
                </c:pt>
                <c:pt idx="28">
                  <c:v>993</c:v>
                </c:pt>
                <c:pt idx="29">
                  <c:v>816</c:v>
                </c:pt>
                <c:pt idx="30">
                  <c:v>934</c:v>
                </c:pt>
                <c:pt idx="31">
                  <c:v>928</c:v>
                </c:pt>
                <c:pt idx="32">
                  <c:v>1051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Clientes!$B$64</c:f>
              <c:strCache>
                <c:ptCount val="1"/>
                <c:pt idx="0">
                  <c:v>N° Tarjetas Canceladas por Clientes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Clientes!$C$63:$AI$63</c:f>
              <c:numCache>
                <c:formatCode>mmm\-yy</c:formatCode>
                <c:ptCount val="33"/>
                <c:pt idx="0">
                  <c:v>42035</c:v>
                </c:pt>
                <c:pt idx="1">
                  <c:v>42063</c:v>
                </c:pt>
                <c:pt idx="2">
                  <c:v>42094</c:v>
                </c:pt>
                <c:pt idx="3">
                  <c:v>42124</c:v>
                </c:pt>
                <c:pt idx="4">
                  <c:v>42155</c:v>
                </c:pt>
                <c:pt idx="5">
                  <c:v>42185</c:v>
                </c:pt>
                <c:pt idx="6">
                  <c:v>42216</c:v>
                </c:pt>
                <c:pt idx="7">
                  <c:v>42247</c:v>
                </c:pt>
                <c:pt idx="8">
                  <c:v>42277</c:v>
                </c:pt>
                <c:pt idx="9">
                  <c:v>42308</c:v>
                </c:pt>
                <c:pt idx="10">
                  <c:v>42338</c:v>
                </c:pt>
                <c:pt idx="11">
                  <c:v>42369</c:v>
                </c:pt>
                <c:pt idx="12">
                  <c:v>42400</c:v>
                </c:pt>
                <c:pt idx="13">
                  <c:v>42429</c:v>
                </c:pt>
                <c:pt idx="14">
                  <c:v>42460</c:v>
                </c:pt>
                <c:pt idx="15">
                  <c:v>42490</c:v>
                </c:pt>
                <c:pt idx="16">
                  <c:v>42521</c:v>
                </c:pt>
                <c:pt idx="17">
                  <c:v>42551</c:v>
                </c:pt>
                <c:pt idx="18">
                  <c:v>42582</c:v>
                </c:pt>
                <c:pt idx="19">
                  <c:v>42613</c:v>
                </c:pt>
                <c:pt idx="20">
                  <c:v>42643</c:v>
                </c:pt>
                <c:pt idx="21">
                  <c:v>42674</c:v>
                </c:pt>
                <c:pt idx="22">
                  <c:v>42704</c:v>
                </c:pt>
                <c:pt idx="23">
                  <c:v>42735</c:v>
                </c:pt>
                <c:pt idx="24">
                  <c:v>42766</c:v>
                </c:pt>
                <c:pt idx="25">
                  <c:v>42794</c:v>
                </c:pt>
                <c:pt idx="26">
                  <c:v>42825</c:v>
                </c:pt>
                <c:pt idx="27">
                  <c:v>42855</c:v>
                </c:pt>
                <c:pt idx="28">
                  <c:v>42886</c:v>
                </c:pt>
                <c:pt idx="29">
                  <c:v>42916</c:v>
                </c:pt>
                <c:pt idx="30">
                  <c:v>42947</c:v>
                </c:pt>
                <c:pt idx="31">
                  <c:v>42978</c:v>
                </c:pt>
                <c:pt idx="32">
                  <c:v>43008</c:v>
                </c:pt>
              </c:numCache>
            </c:numRef>
          </c:cat>
          <c:val>
            <c:numRef>
              <c:f>Clientes!$C$64:$AI$64</c:f>
              <c:numCache>
                <c:formatCode>#,##0</c:formatCode>
                <c:ptCount val="33"/>
                <c:pt idx="0">
                  <c:v>1875</c:v>
                </c:pt>
                <c:pt idx="1">
                  <c:v>1385</c:v>
                </c:pt>
                <c:pt idx="2">
                  <c:v>1553</c:v>
                </c:pt>
                <c:pt idx="3">
                  <c:v>1577</c:v>
                </c:pt>
                <c:pt idx="4">
                  <c:v>1103</c:v>
                </c:pt>
                <c:pt idx="5">
                  <c:v>1145</c:v>
                </c:pt>
                <c:pt idx="6">
                  <c:v>1075</c:v>
                </c:pt>
                <c:pt idx="7">
                  <c:v>1091</c:v>
                </c:pt>
                <c:pt idx="8">
                  <c:v>1073</c:v>
                </c:pt>
                <c:pt idx="9">
                  <c:v>1090</c:v>
                </c:pt>
                <c:pt idx="10">
                  <c:v>1141</c:v>
                </c:pt>
                <c:pt idx="11">
                  <c:v>1531</c:v>
                </c:pt>
                <c:pt idx="12">
                  <c:v>1516</c:v>
                </c:pt>
                <c:pt idx="13">
                  <c:v>1035</c:v>
                </c:pt>
                <c:pt idx="14">
                  <c:v>1091</c:v>
                </c:pt>
                <c:pt idx="15">
                  <c:v>1134</c:v>
                </c:pt>
                <c:pt idx="16">
                  <c:v>897</c:v>
                </c:pt>
                <c:pt idx="17">
                  <c:v>939</c:v>
                </c:pt>
                <c:pt idx="18">
                  <c:v>943</c:v>
                </c:pt>
                <c:pt idx="19">
                  <c:v>1027</c:v>
                </c:pt>
                <c:pt idx="20">
                  <c:v>898</c:v>
                </c:pt>
                <c:pt idx="21">
                  <c:v>1106</c:v>
                </c:pt>
                <c:pt idx="22">
                  <c:v>1258</c:v>
                </c:pt>
                <c:pt idx="23">
                  <c:v>1341</c:v>
                </c:pt>
                <c:pt idx="24">
                  <c:v>1062</c:v>
                </c:pt>
                <c:pt idx="25">
                  <c:v>517</c:v>
                </c:pt>
                <c:pt idx="26">
                  <c:v>651</c:v>
                </c:pt>
                <c:pt idx="27">
                  <c:v>557</c:v>
                </c:pt>
                <c:pt idx="28">
                  <c:v>594</c:v>
                </c:pt>
                <c:pt idx="29">
                  <c:v>598</c:v>
                </c:pt>
                <c:pt idx="30">
                  <c:v>585</c:v>
                </c:pt>
                <c:pt idx="31">
                  <c:v>638</c:v>
                </c:pt>
                <c:pt idx="32">
                  <c:v>581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6816672"/>
        <c:axId val="776813952"/>
      </c:lineChart>
      <c:dateAx>
        <c:axId val="7768166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76813952"/>
        <c:crosses val="autoZero"/>
        <c:auto val="1"/>
        <c:lblOffset val="100"/>
        <c:baseTimeUnit val="months"/>
      </c:dateAx>
      <c:valAx>
        <c:axId val="77681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  <a:prstDash val="sysDot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7681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44964973803313"/>
          <c:y val="0.89833284397800717"/>
          <c:w val="0.69560372604082166"/>
          <c:h val="7.50004986874895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/>
              <a:t>Clientes</a:t>
            </a:r>
            <a:r>
              <a:rPr lang="es-EC" sz="1800" b="1" baseline="0"/>
              <a:t> Activos</a:t>
            </a:r>
            <a:endParaRPr lang="es-EC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9530403642418372E-2"/>
          <c:y val="0.16433345080194198"/>
          <c:w val="0.83941969281080031"/>
          <c:h val="0.5907466138638458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Clientes!$B$9</c:f>
              <c:strCache>
                <c:ptCount val="1"/>
                <c:pt idx="0">
                  <c:v>VIP</c:v>
                </c:pt>
              </c:strCache>
            </c:strRef>
          </c:tx>
          <c:spPr>
            <a:solidFill>
              <a:schemeClr val="accent2"/>
            </a:solidFill>
            <a:ln w="0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  <c:invertIfNegative val="0"/>
          <c:cat>
            <c:numRef>
              <c:f>Clientes!$J$7:$AI$7</c:f>
              <c:numCache>
                <c:formatCode>mmm\-yy</c:formatCode>
                <c:ptCount val="26"/>
                <c:pt idx="0">
                  <c:v>42247</c:v>
                </c:pt>
                <c:pt idx="1">
                  <c:v>42277</c:v>
                </c:pt>
                <c:pt idx="2">
                  <c:v>42308</c:v>
                </c:pt>
                <c:pt idx="3">
                  <c:v>42338</c:v>
                </c:pt>
                <c:pt idx="4">
                  <c:v>42369</c:v>
                </c:pt>
                <c:pt idx="5">
                  <c:v>42400</c:v>
                </c:pt>
                <c:pt idx="6">
                  <c:v>42429</c:v>
                </c:pt>
                <c:pt idx="7">
                  <c:v>42460</c:v>
                </c:pt>
                <c:pt idx="8">
                  <c:v>42490</c:v>
                </c:pt>
                <c:pt idx="9">
                  <c:v>42521</c:v>
                </c:pt>
                <c:pt idx="10">
                  <c:v>42551</c:v>
                </c:pt>
                <c:pt idx="11">
                  <c:v>42582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42735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42855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43008</c:v>
                </c:pt>
              </c:numCache>
            </c:numRef>
          </c:cat>
          <c:val>
            <c:numRef>
              <c:f>Clientes!$J$9:$AI$9</c:f>
              <c:numCache>
                <c:formatCode>_-* #,##0_-;\-* #,##0_-;_-* "-"??_-;_-@_-</c:formatCode>
                <c:ptCount val="26"/>
                <c:pt idx="0">
                  <c:v>63293</c:v>
                </c:pt>
                <c:pt idx="1">
                  <c:v>63375</c:v>
                </c:pt>
                <c:pt idx="2">
                  <c:v>63225</c:v>
                </c:pt>
                <c:pt idx="3">
                  <c:v>62977</c:v>
                </c:pt>
                <c:pt idx="4">
                  <c:v>62827</c:v>
                </c:pt>
                <c:pt idx="5">
                  <c:v>63116</c:v>
                </c:pt>
                <c:pt idx="6">
                  <c:v>39453</c:v>
                </c:pt>
                <c:pt idx="7">
                  <c:v>39387</c:v>
                </c:pt>
                <c:pt idx="8">
                  <c:v>39309</c:v>
                </c:pt>
                <c:pt idx="9">
                  <c:v>41397</c:v>
                </c:pt>
                <c:pt idx="10">
                  <c:v>41324</c:v>
                </c:pt>
                <c:pt idx="11">
                  <c:v>41151</c:v>
                </c:pt>
                <c:pt idx="12">
                  <c:v>40054</c:v>
                </c:pt>
                <c:pt idx="13">
                  <c:v>39989</c:v>
                </c:pt>
                <c:pt idx="14">
                  <c:v>40222</c:v>
                </c:pt>
                <c:pt idx="15">
                  <c:v>40191</c:v>
                </c:pt>
                <c:pt idx="16">
                  <c:v>40110</c:v>
                </c:pt>
                <c:pt idx="17">
                  <c:v>39197</c:v>
                </c:pt>
                <c:pt idx="18">
                  <c:v>39191</c:v>
                </c:pt>
                <c:pt idx="19">
                  <c:v>39120</c:v>
                </c:pt>
                <c:pt idx="20">
                  <c:v>39046</c:v>
                </c:pt>
                <c:pt idx="21">
                  <c:v>37655</c:v>
                </c:pt>
                <c:pt idx="22">
                  <c:v>37593</c:v>
                </c:pt>
                <c:pt idx="23">
                  <c:v>37523</c:v>
                </c:pt>
                <c:pt idx="24">
                  <c:v>37453</c:v>
                </c:pt>
                <c:pt idx="25">
                  <c:v>34630</c:v>
                </c:pt>
              </c:numCache>
            </c:numRef>
          </c:val>
        </c:ser>
        <c:ser>
          <c:idx val="2"/>
          <c:order val="1"/>
          <c:tx>
            <c:strRef>
              <c:f>Clientes!$B$10</c:f>
              <c:strCache>
                <c:ptCount val="1"/>
                <c:pt idx="0">
                  <c:v>Preferente</c:v>
                </c:pt>
              </c:strCache>
            </c:strRef>
          </c:tx>
          <c:spPr>
            <a:solidFill>
              <a:schemeClr val="accent3"/>
            </a:solidFill>
            <a:ln w="0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  <c:invertIfNegative val="0"/>
          <c:cat>
            <c:numRef>
              <c:f>Clientes!$J$7:$AI$7</c:f>
              <c:numCache>
                <c:formatCode>mmm\-yy</c:formatCode>
                <c:ptCount val="26"/>
                <c:pt idx="0">
                  <c:v>42247</c:v>
                </c:pt>
                <c:pt idx="1">
                  <c:v>42277</c:v>
                </c:pt>
                <c:pt idx="2">
                  <c:v>42308</c:v>
                </c:pt>
                <c:pt idx="3">
                  <c:v>42338</c:v>
                </c:pt>
                <c:pt idx="4">
                  <c:v>42369</c:v>
                </c:pt>
                <c:pt idx="5">
                  <c:v>42400</c:v>
                </c:pt>
                <c:pt idx="6">
                  <c:v>42429</c:v>
                </c:pt>
                <c:pt idx="7">
                  <c:v>42460</c:v>
                </c:pt>
                <c:pt idx="8">
                  <c:v>42490</c:v>
                </c:pt>
                <c:pt idx="9">
                  <c:v>42521</c:v>
                </c:pt>
                <c:pt idx="10">
                  <c:v>42551</c:v>
                </c:pt>
                <c:pt idx="11">
                  <c:v>42582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42735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42855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43008</c:v>
                </c:pt>
              </c:numCache>
            </c:numRef>
          </c:cat>
          <c:val>
            <c:numRef>
              <c:f>Clientes!$J$10:$AI$10</c:f>
              <c:numCache>
                <c:formatCode>_-* #,##0_-;\-* #,##0_-;_-* "-"??_-;_-@_-</c:formatCode>
                <c:ptCount val="26"/>
                <c:pt idx="0">
                  <c:v>33749</c:v>
                </c:pt>
                <c:pt idx="1">
                  <c:v>33603</c:v>
                </c:pt>
                <c:pt idx="2">
                  <c:v>33444</c:v>
                </c:pt>
                <c:pt idx="3">
                  <c:v>33222</c:v>
                </c:pt>
                <c:pt idx="4">
                  <c:v>33016</c:v>
                </c:pt>
                <c:pt idx="5">
                  <c:v>33009</c:v>
                </c:pt>
                <c:pt idx="6">
                  <c:v>28485</c:v>
                </c:pt>
                <c:pt idx="7">
                  <c:v>28398</c:v>
                </c:pt>
                <c:pt idx="8">
                  <c:v>28280</c:v>
                </c:pt>
                <c:pt idx="9">
                  <c:v>29659</c:v>
                </c:pt>
                <c:pt idx="10">
                  <c:v>29539</c:v>
                </c:pt>
                <c:pt idx="11">
                  <c:v>29322</c:v>
                </c:pt>
                <c:pt idx="12">
                  <c:v>27684</c:v>
                </c:pt>
                <c:pt idx="13">
                  <c:v>27600</c:v>
                </c:pt>
                <c:pt idx="14">
                  <c:v>27884</c:v>
                </c:pt>
                <c:pt idx="15">
                  <c:v>27835</c:v>
                </c:pt>
                <c:pt idx="16">
                  <c:v>27730</c:v>
                </c:pt>
                <c:pt idx="17">
                  <c:v>27595</c:v>
                </c:pt>
                <c:pt idx="18">
                  <c:v>27599</c:v>
                </c:pt>
                <c:pt idx="19">
                  <c:v>27522</c:v>
                </c:pt>
                <c:pt idx="20">
                  <c:v>27454</c:v>
                </c:pt>
                <c:pt idx="21">
                  <c:v>27332</c:v>
                </c:pt>
                <c:pt idx="22">
                  <c:v>27263</c:v>
                </c:pt>
                <c:pt idx="23">
                  <c:v>27192</c:v>
                </c:pt>
                <c:pt idx="24">
                  <c:v>27120</c:v>
                </c:pt>
                <c:pt idx="25">
                  <c:v>25998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6819392"/>
        <c:axId val="776814496"/>
      </c:barChart>
      <c:lineChart>
        <c:grouping val="stacked"/>
        <c:varyColors val="0"/>
        <c:ser>
          <c:idx val="3"/>
          <c:order val="2"/>
          <c:tx>
            <c:strRef>
              <c:f>Clientes!$B$13</c:f>
              <c:strCache>
                <c:ptCount val="1"/>
                <c:pt idx="0">
                  <c:v>Normalización 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Clientes!$J$7:$AI$7</c:f>
              <c:numCache>
                <c:formatCode>mmm\-yy</c:formatCode>
                <c:ptCount val="26"/>
                <c:pt idx="0">
                  <c:v>42247</c:v>
                </c:pt>
                <c:pt idx="1">
                  <c:v>42277</c:v>
                </c:pt>
                <c:pt idx="2">
                  <c:v>42308</c:v>
                </c:pt>
                <c:pt idx="3">
                  <c:v>42338</c:v>
                </c:pt>
                <c:pt idx="4">
                  <c:v>42369</c:v>
                </c:pt>
                <c:pt idx="5">
                  <c:v>42400</c:v>
                </c:pt>
                <c:pt idx="6">
                  <c:v>42429</c:v>
                </c:pt>
                <c:pt idx="7">
                  <c:v>42460</c:v>
                </c:pt>
                <c:pt idx="8">
                  <c:v>42490</c:v>
                </c:pt>
                <c:pt idx="9">
                  <c:v>42521</c:v>
                </c:pt>
                <c:pt idx="10">
                  <c:v>42551</c:v>
                </c:pt>
                <c:pt idx="11">
                  <c:v>42582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42735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42855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43008</c:v>
                </c:pt>
              </c:numCache>
            </c:numRef>
          </c:cat>
          <c:val>
            <c:numRef>
              <c:f>Clientes!$J$13:$AI$13</c:f>
              <c:numCache>
                <c:formatCode>_-* #,##0_-;\-* #,##0_-;_-* "-"??_-;_-@_-</c:formatCode>
                <c:ptCount val="26"/>
                <c:pt idx="0">
                  <c:v>70894</c:v>
                </c:pt>
                <c:pt idx="1">
                  <c:v>70639</c:v>
                </c:pt>
                <c:pt idx="2">
                  <c:v>70122</c:v>
                </c:pt>
                <c:pt idx="3">
                  <c:v>68537</c:v>
                </c:pt>
                <c:pt idx="4">
                  <c:v>67600</c:v>
                </c:pt>
                <c:pt idx="5">
                  <c:v>66508</c:v>
                </c:pt>
                <c:pt idx="6">
                  <c:v>23661</c:v>
                </c:pt>
                <c:pt idx="7">
                  <c:v>23475</c:v>
                </c:pt>
                <c:pt idx="8">
                  <c:v>23141</c:v>
                </c:pt>
                <c:pt idx="9">
                  <c:v>19330</c:v>
                </c:pt>
                <c:pt idx="10">
                  <c:v>19180</c:v>
                </c:pt>
                <c:pt idx="11">
                  <c:v>18897</c:v>
                </c:pt>
                <c:pt idx="12">
                  <c:v>19826</c:v>
                </c:pt>
                <c:pt idx="13">
                  <c:v>19645</c:v>
                </c:pt>
                <c:pt idx="14">
                  <c:v>17382</c:v>
                </c:pt>
                <c:pt idx="15">
                  <c:v>17297</c:v>
                </c:pt>
                <c:pt idx="16">
                  <c:v>15452</c:v>
                </c:pt>
                <c:pt idx="17">
                  <c:v>15690</c:v>
                </c:pt>
                <c:pt idx="18">
                  <c:v>15692</c:v>
                </c:pt>
                <c:pt idx="19">
                  <c:v>15584</c:v>
                </c:pt>
                <c:pt idx="20">
                  <c:v>15461</c:v>
                </c:pt>
                <c:pt idx="21">
                  <c:v>15521</c:v>
                </c:pt>
                <c:pt idx="22">
                  <c:v>15408</c:v>
                </c:pt>
                <c:pt idx="23">
                  <c:v>15248</c:v>
                </c:pt>
                <c:pt idx="24">
                  <c:v>14971</c:v>
                </c:pt>
                <c:pt idx="25">
                  <c:v>34388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Clientes!$B$14</c:f>
              <c:strCache>
                <c:ptCount val="1"/>
                <c:pt idx="0">
                  <c:v>Normalización 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Clientes!$J$7:$AI$7</c:f>
              <c:numCache>
                <c:formatCode>mmm\-yy</c:formatCode>
                <c:ptCount val="26"/>
                <c:pt idx="0">
                  <c:v>42247</c:v>
                </c:pt>
                <c:pt idx="1">
                  <c:v>42277</c:v>
                </c:pt>
                <c:pt idx="2">
                  <c:v>42308</c:v>
                </c:pt>
                <c:pt idx="3">
                  <c:v>42338</c:v>
                </c:pt>
                <c:pt idx="4">
                  <c:v>42369</c:v>
                </c:pt>
                <c:pt idx="5">
                  <c:v>42400</c:v>
                </c:pt>
                <c:pt idx="6">
                  <c:v>42429</c:v>
                </c:pt>
                <c:pt idx="7">
                  <c:v>42460</c:v>
                </c:pt>
                <c:pt idx="8">
                  <c:v>42490</c:v>
                </c:pt>
                <c:pt idx="9">
                  <c:v>42521</c:v>
                </c:pt>
                <c:pt idx="10">
                  <c:v>42551</c:v>
                </c:pt>
                <c:pt idx="11">
                  <c:v>42582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42735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42855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43008</c:v>
                </c:pt>
              </c:numCache>
            </c:numRef>
          </c:cat>
          <c:val>
            <c:numRef>
              <c:f>Clientes!$J$14:$AI$14</c:f>
              <c:numCache>
                <c:formatCode>_-* #,##0_-;\-* #,##0_-;_-* "-"??_-;_-@_-</c:formatCode>
                <c:ptCount val="26"/>
                <c:pt idx="0">
                  <c:v>24282</c:v>
                </c:pt>
                <c:pt idx="1">
                  <c:v>22968</c:v>
                </c:pt>
                <c:pt idx="2">
                  <c:v>21612</c:v>
                </c:pt>
                <c:pt idx="3">
                  <c:v>19840</c:v>
                </c:pt>
                <c:pt idx="4">
                  <c:v>16778</c:v>
                </c:pt>
                <c:pt idx="5">
                  <c:v>16213</c:v>
                </c:pt>
                <c:pt idx="6">
                  <c:v>14655</c:v>
                </c:pt>
                <c:pt idx="7">
                  <c:v>13107</c:v>
                </c:pt>
                <c:pt idx="8">
                  <c:v>11610</c:v>
                </c:pt>
                <c:pt idx="9">
                  <c:v>21475</c:v>
                </c:pt>
                <c:pt idx="10">
                  <c:v>19894</c:v>
                </c:pt>
                <c:pt idx="11">
                  <c:v>18171</c:v>
                </c:pt>
                <c:pt idx="12">
                  <c:v>23423</c:v>
                </c:pt>
                <c:pt idx="13">
                  <c:v>21914</c:v>
                </c:pt>
                <c:pt idx="14">
                  <c:v>23836</c:v>
                </c:pt>
                <c:pt idx="15">
                  <c:v>22467</c:v>
                </c:pt>
                <c:pt idx="16">
                  <c:v>20925</c:v>
                </c:pt>
                <c:pt idx="17">
                  <c:v>21668</c:v>
                </c:pt>
                <c:pt idx="18">
                  <c:v>20395</c:v>
                </c:pt>
                <c:pt idx="19">
                  <c:v>19286</c:v>
                </c:pt>
                <c:pt idx="20">
                  <c:v>18176</c:v>
                </c:pt>
                <c:pt idx="21">
                  <c:v>18609</c:v>
                </c:pt>
                <c:pt idx="22">
                  <c:v>17746</c:v>
                </c:pt>
                <c:pt idx="23">
                  <c:v>16786</c:v>
                </c:pt>
                <c:pt idx="24">
                  <c:v>15947</c:v>
                </c:pt>
                <c:pt idx="25">
                  <c:v>19554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6819392"/>
        <c:axId val="776814496"/>
      </c:lineChart>
      <c:dateAx>
        <c:axId val="77681939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76814496"/>
        <c:crosses val="autoZero"/>
        <c:auto val="1"/>
        <c:lblOffset val="100"/>
        <c:baseTimeUnit val="months"/>
      </c:dateAx>
      <c:valAx>
        <c:axId val="77681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  <a:prstDash val="sysDot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7681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baseline="0"/>
              <a:t> Saldo x Segmentos</a:t>
            </a:r>
            <a:endParaRPr lang="es-EC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1483507018854372"/>
          <c:y val="0.12877790768927114"/>
          <c:w val="0.83941969281080031"/>
          <c:h val="0.608673802738826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Colocación!$A$9</c:f>
              <c:strCache>
                <c:ptCount val="1"/>
                <c:pt idx="0">
                  <c:v>VIP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Colocación!$I$7:$AH$7</c:f>
              <c:numCache>
                <c:formatCode>mmm\-yy</c:formatCode>
                <c:ptCount val="26"/>
                <c:pt idx="0">
                  <c:v>42247</c:v>
                </c:pt>
                <c:pt idx="1">
                  <c:v>42277</c:v>
                </c:pt>
                <c:pt idx="2">
                  <c:v>42308</c:v>
                </c:pt>
                <c:pt idx="3">
                  <c:v>42338</c:v>
                </c:pt>
                <c:pt idx="4">
                  <c:v>42369</c:v>
                </c:pt>
                <c:pt idx="5">
                  <c:v>42400</c:v>
                </c:pt>
                <c:pt idx="6">
                  <c:v>42429</c:v>
                </c:pt>
                <c:pt idx="7">
                  <c:v>42460</c:v>
                </c:pt>
                <c:pt idx="8">
                  <c:v>42490</c:v>
                </c:pt>
                <c:pt idx="9">
                  <c:v>42521</c:v>
                </c:pt>
                <c:pt idx="10">
                  <c:v>42551</c:v>
                </c:pt>
                <c:pt idx="11">
                  <c:v>42582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42735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42855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43008</c:v>
                </c:pt>
              </c:numCache>
            </c:numRef>
          </c:cat>
          <c:val>
            <c:numRef>
              <c:f>Colocación!$I$9:$AH$9</c:f>
              <c:numCache>
                <c:formatCode>#,##0</c:formatCode>
                <c:ptCount val="26"/>
                <c:pt idx="0">
                  <c:v>89346228</c:v>
                </c:pt>
                <c:pt idx="1">
                  <c:v>91431665</c:v>
                </c:pt>
                <c:pt idx="2">
                  <c:v>93195015</c:v>
                </c:pt>
                <c:pt idx="3">
                  <c:v>96189296</c:v>
                </c:pt>
                <c:pt idx="4">
                  <c:v>97559408.499999538</c:v>
                </c:pt>
                <c:pt idx="5">
                  <c:v>96150791.460001096</c:v>
                </c:pt>
                <c:pt idx="6">
                  <c:v>71307087.119999766</c:v>
                </c:pt>
                <c:pt idx="7">
                  <c:v>71733761.269999832</c:v>
                </c:pt>
                <c:pt idx="8">
                  <c:v>71633247.660000235</c:v>
                </c:pt>
                <c:pt idx="9">
                  <c:v>77351373.520000145</c:v>
                </c:pt>
                <c:pt idx="10">
                  <c:v>80447057.100000262</c:v>
                </c:pt>
                <c:pt idx="11">
                  <c:v>86589390.009999529</c:v>
                </c:pt>
                <c:pt idx="12">
                  <c:v>86391361.589999139</c:v>
                </c:pt>
                <c:pt idx="13">
                  <c:v>88756503.940000013</c:v>
                </c:pt>
                <c:pt idx="14">
                  <c:v>91384032.740000114</c:v>
                </c:pt>
                <c:pt idx="15">
                  <c:v>95221437.170000061</c:v>
                </c:pt>
                <c:pt idx="16">
                  <c:v>98737199.010000512</c:v>
                </c:pt>
                <c:pt idx="17">
                  <c:v>96496698.649999887</c:v>
                </c:pt>
                <c:pt idx="18">
                  <c:v>96305067.980000034</c:v>
                </c:pt>
                <c:pt idx="19">
                  <c:v>95755921.529999644</c:v>
                </c:pt>
                <c:pt idx="20">
                  <c:v>96561967.239999592</c:v>
                </c:pt>
                <c:pt idx="21">
                  <c:v>95284426.189999789</c:v>
                </c:pt>
                <c:pt idx="22">
                  <c:v>95399804.429999799</c:v>
                </c:pt>
                <c:pt idx="23">
                  <c:v>95816505.449999928</c:v>
                </c:pt>
                <c:pt idx="24">
                  <c:v>95904758.700000763</c:v>
                </c:pt>
                <c:pt idx="25">
                  <c:v>87175063.540000275</c:v>
                </c:pt>
              </c:numCache>
            </c:numRef>
          </c:val>
        </c:ser>
        <c:ser>
          <c:idx val="1"/>
          <c:order val="1"/>
          <c:tx>
            <c:strRef>
              <c:f>Colocación!$A$10</c:f>
              <c:strCache>
                <c:ptCount val="1"/>
                <c:pt idx="0">
                  <c:v>Preferente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Colocación!$I$7:$AH$7</c:f>
              <c:numCache>
                <c:formatCode>mmm\-yy</c:formatCode>
                <c:ptCount val="26"/>
                <c:pt idx="0">
                  <c:v>42247</c:v>
                </c:pt>
                <c:pt idx="1">
                  <c:v>42277</c:v>
                </c:pt>
                <c:pt idx="2">
                  <c:v>42308</c:v>
                </c:pt>
                <c:pt idx="3">
                  <c:v>42338</c:v>
                </c:pt>
                <c:pt idx="4">
                  <c:v>42369</c:v>
                </c:pt>
                <c:pt idx="5">
                  <c:v>42400</c:v>
                </c:pt>
                <c:pt idx="6">
                  <c:v>42429</c:v>
                </c:pt>
                <c:pt idx="7">
                  <c:v>42460</c:v>
                </c:pt>
                <c:pt idx="8">
                  <c:v>42490</c:v>
                </c:pt>
                <c:pt idx="9">
                  <c:v>42521</c:v>
                </c:pt>
                <c:pt idx="10">
                  <c:v>42551</c:v>
                </c:pt>
                <c:pt idx="11">
                  <c:v>42582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42735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42855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43008</c:v>
                </c:pt>
              </c:numCache>
            </c:numRef>
          </c:cat>
          <c:val>
            <c:numRef>
              <c:f>Colocación!$I$10:$AH$10</c:f>
              <c:numCache>
                <c:formatCode>#,##0</c:formatCode>
                <c:ptCount val="26"/>
                <c:pt idx="0">
                  <c:v>25789383</c:v>
                </c:pt>
                <c:pt idx="1">
                  <c:v>26521771</c:v>
                </c:pt>
                <c:pt idx="2">
                  <c:v>27064864</c:v>
                </c:pt>
                <c:pt idx="3">
                  <c:v>27937844</c:v>
                </c:pt>
                <c:pt idx="4">
                  <c:v>28155931.260000277</c:v>
                </c:pt>
                <c:pt idx="5">
                  <c:v>27845233.460000318</c:v>
                </c:pt>
                <c:pt idx="6">
                  <c:v>29464730.069999892</c:v>
                </c:pt>
                <c:pt idx="7">
                  <c:v>29686069.310000058</c:v>
                </c:pt>
                <c:pt idx="8">
                  <c:v>29618281.090000164</c:v>
                </c:pt>
                <c:pt idx="9">
                  <c:v>30562106.719999947</c:v>
                </c:pt>
                <c:pt idx="10">
                  <c:v>31900145.989999969</c:v>
                </c:pt>
                <c:pt idx="11">
                  <c:v>33752924.060000062</c:v>
                </c:pt>
                <c:pt idx="12">
                  <c:v>33073515.45000004</c:v>
                </c:pt>
                <c:pt idx="13">
                  <c:v>34251595.220000036</c:v>
                </c:pt>
                <c:pt idx="14">
                  <c:v>35408966.919999972</c:v>
                </c:pt>
                <c:pt idx="15">
                  <c:v>37569932.050000183</c:v>
                </c:pt>
                <c:pt idx="16">
                  <c:v>39947863.089999795</c:v>
                </c:pt>
                <c:pt idx="17">
                  <c:v>40404961.899999909</c:v>
                </c:pt>
                <c:pt idx="18">
                  <c:v>40661784.630000211</c:v>
                </c:pt>
                <c:pt idx="19">
                  <c:v>40881924.829999991</c:v>
                </c:pt>
                <c:pt idx="20">
                  <c:v>41929784.220000356</c:v>
                </c:pt>
                <c:pt idx="21">
                  <c:v>41334795.720000081</c:v>
                </c:pt>
                <c:pt idx="22">
                  <c:v>41950970.690000027</c:v>
                </c:pt>
                <c:pt idx="23">
                  <c:v>42170340.039999917</c:v>
                </c:pt>
                <c:pt idx="24">
                  <c:v>42874685.94000005</c:v>
                </c:pt>
                <c:pt idx="25">
                  <c:v>40919614.170000248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6817760"/>
        <c:axId val="776820480"/>
      </c:barChart>
      <c:lineChart>
        <c:grouping val="standard"/>
        <c:varyColors val="0"/>
        <c:ser>
          <c:idx val="2"/>
          <c:order val="2"/>
          <c:tx>
            <c:strRef>
              <c:f>Colocación!$A$13</c:f>
              <c:strCache>
                <c:ptCount val="1"/>
                <c:pt idx="0">
                  <c:v>Normalización 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Colocación!$I$90:$AH$90</c:f>
              <c:numCache>
                <c:formatCode>mmm\-yy</c:formatCode>
                <c:ptCount val="26"/>
                <c:pt idx="0">
                  <c:v>42247</c:v>
                </c:pt>
                <c:pt idx="1">
                  <c:v>42277</c:v>
                </c:pt>
                <c:pt idx="2">
                  <c:v>42308</c:v>
                </c:pt>
                <c:pt idx="3">
                  <c:v>42338</c:v>
                </c:pt>
                <c:pt idx="4">
                  <c:v>42369</c:v>
                </c:pt>
                <c:pt idx="5">
                  <c:v>42400</c:v>
                </c:pt>
                <c:pt idx="6">
                  <c:v>42429</c:v>
                </c:pt>
                <c:pt idx="7">
                  <c:v>42460</c:v>
                </c:pt>
                <c:pt idx="8">
                  <c:v>42490</c:v>
                </c:pt>
                <c:pt idx="9">
                  <c:v>42521</c:v>
                </c:pt>
                <c:pt idx="10">
                  <c:v>42551</c:v>
                </c:pt>
                <c:pt idx="11">
                  <c:v>42582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42735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42855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43008</c:v>
                </c:pt>
              </c:numCache>
            </c:numRef>
          </c:cat>
          <c:val>
            <c:numRef>
              <c:f>Colocación!$I$13:$AH$13</c:f>
              <c:numCache>
                <c:formatCode>#,##0</c:formatCode>
                <c:ptCount val="26"/>
                <c:pt idx="0">
                  <c:v>45033440</c:v>
                </c:pt>
                <c:pt idx="1">
                  <c:v>43802816</c:v>
                </c:pt>
                <c:pt idx="2">
                  <c:v>41639425</c:v>
                </c:pt>
                <c:pt idx="3">
                  <c:v>38234969</c:v>
                </c:pt>
                <c:pt idx="4">
                  <c:v>35005884.339999765</c:v>
                </c:pt>
                <c:pt idx="5">
                  <c:v>32363704.900000267</c:v>
                </c:pt>
                <c:pt idx="6">
                  <c:v>26867085.169999927</c:v>
                </c:pt>
                <c:pt idx="7">
                  <c:v>25672637.910000056</c:v>
                </c:pt>
                <c:pt idx="8">
                  <c:v>25189463.270000029</c:v>
                </c:pt>
                <c:pt idx="9">
                  <c:v>22307591.620000124</c:v>
                </c:pt>
                <c:pt idx="10">
                  <c:v>21277307.309999961</c:v>
                </c:pt>
                <c:pt idx="11">
                  <c:v>20239996.160000041</c:v>
                </c:pt>
                <c:pt idx="12">
                  <c:v>20564800.490000032</c:v>
                </c:pt>
                <c:pt idx="13">
                  <c:v>19884123.189999953</c:v>
                </c:pt>
                <c:pt idx="14">
                  <c:v>18860753.459999882</c:v>
                </c:pt>
                <c:pt idx="15">
                  <c:v>18496861.619999949</c:v>
                </c:pt>
                <c:pt idx="16">
                  <c:v>16119178.669999974</c:v>
                </c:pt>
                <c:pt idx="17">
                  <c:v>17920536.459999971</c:v>
                </c:pt>
                <c:pt idx="18">
                  <c:v>17277377.889999993</c:v>
                </c:pt>
                <c:pt idx="19">
                  <c:v>16323196.700000031</c:v>
                </c:pt>
                <c:pt idx="20">
                  <c:v>15464952.519999981</c:v>
                </c:pt>
                <c:pt idx="21">
                  <c:v>17604341.949999951</c:v>
                </c:pt>
                <c:pt idx="22">
                  <c:v>16749571.929999951</c:v>
                </c:pt>
                <c:pt idx="23">
                  <c:v>15886075.8799999</c:v>
                </c:pt>
                <c:pt idx="24">
                  <c:v>14820678.240000034</c:v>
                </c:pt>
                <c:pt idx="25">
                  <c:v>19352486.559999928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Colocación!$A$14</c:f>
              <c:strCache>
                <c:ptCount val="1"/>
                <c:pt idx="0">
                  <c:v>Normalización 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Colocación!$I$90:$AH$90</c:f>
              <c:numCache>
                <c:formatCode>mmm\-yy</c:formatCode>
                <c:ptCount val="26"/>
                <c:pt idx="0">
                  <c:v>42247</c:v>
                </c:pt>
                <c:pt idx="1">
                  <c:v>42277</c:v>
                </c:pt>
                <c:pt idx="2">
                  <c:v>42308</c:v>
                </c:pt>
                <c:pt idx="3">
                  <c:v>42338</c:v>
                </c:pt>
                <c:pt idx="4">
                  <c:v>42369</c:v>
                </c:pt>
                <c:pt idx="5">
                  <c:v>42400</c:v>
                </c:pt>
                <c:pt idx="6">
                  <c:v>42429</c:v>
                </c:pt>
                <c:pt idx="7">
                  <c:v>42460</c:v>
                </c:pt>
                <c:pt idx="8">
                  <c:v>42490</c:v>
                </c:pt>
                <c:pt idx="9">
                  <c:v>42521</c:v>
                </c:pt>
                <c:pt idx="10">
                  <c:v>42551</c:v>
                </c:pt>
                <c:pt idx="11">
                  <c:v>42582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42735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42855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43008</c:v>
                </c:pt>
              </c:numCache>
            </c:numRef>
          </c:cat>
          <c:val>
            <c:numRef>
              <c:f>Colocación!$I$14:$AH$14</c:f>
              <c:numCache>
                <c:formatCode>#,##0</c:formatCode>
                <c:ptCount val="26"/>
                <c:pt idx="0">
                  <c:v>12730976</c:v>
                </c:pt>
                <c:pt idx="1">
                  <c:v>11372936</c:v>
                </c:pt>
                <c:pt idx="2">
                  <c:v>9853738</c:v>
                </c:pt>
                <c:pt idx="3">
                  <c:v>8351943</c:v>
                </c:pt>
                <c:pt idx="4">
                  <c:v>3456414.1299999878</c:v>
                </c:pt>
                <c:pt idx="5">
                  <c:v>2975170.1599999932</c:v>
                </c:pt>
                <c:pt idx="6">
                  <c:v>13930513.460000081</c:v>
                </c:pt>
                <c:pt idx="7">
                  <c:v>11831429.78000004</c:v>
                </c:pt>
                <c:pt idx="8">
                  <c:v>10429688.380000001</c:v>
                </c:pt>
                <c:pt idx="9">
                  <c:v>15683798.620000044</c:v>
                </c:pt>
                <c:pt idx="10">
                  <c:v>13345445.050000018</c:v>
                </c:pt>
                <c:pt idx="11">
                  <c:v>11128006</c:v>
                </c:pt>
                <c:pt idx="12">
                  <c:v>15187466.490000006</c:v>
                </c:pt>
                <c:pt idx="13">
                  <c:v>13304048.410000015</c:v>
                </c:pt>
                <c:pt idx="14">
                  <c:v>16693757.049999971</c:v>
                </c:pt>
                <c:pt idx="15">
                  <c:v>14905428.809999997</c:v>
                </c:pt>
                <c:pt idx="16">
                  <c:v>12859426.299999954</c:v>
                </c:pt>
                <c:pt idx="17">
                  <c:v>14912105.75999997</c:v>
                </c:pt>
                <c:pt idx="18">
                  <c:v>12888257.560000006</c:v>
                </c:pt>
                <c:pt idx="19">
                  <c:v>11153750.090000056</c:v>
                </c:pt>
                <c:pt idx="20">
                  <c:v>9468121.7100000326</c:v>
                </c:pt>
                <c:pt idx="21">
                  <c:v>11047099.969999984</c:v>
                </c:pt>
                <c:pt idx="22">
                  <c:v>9651381.9600000437</c:v>
                </c:pt>
                <c:pt idx="23">
                  <c:v>8281320.5400000373</c:v>
                </c:pt>
                <c:pt idx="24">
                  <c:v>7160943.040000027</c:v>
                </c:pt>
                <c:pt idx="25">
                  <c:v>11582436.320000015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6815584"/>
        <c:axId val="776818848"/>
      </c:lineChart>
      <c:dateAx>
        <c:axId val="77681776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76820480"/>
        <c:crosses val="autoZero"/>
        <c:auto val="1"/>
        <c:lblOffset val="100"/>
        <c:baseTimeUnit val="months"/>
      </c:dateAx>
      <c:valAx>
        <c:axId val="77682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  <a:prstDash val="sysDot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76817760"/>
        <c:crosses val="autoZero"/>
        <c:crossBetween val="between"/>
      </c:valAx>
      <c:valAx>
        <c:axId val="776818848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76815584"/>
        <c:crosses val="max"/>
        <c:crossBetween val="between"/>
      </c:valAx>
      <c:dateAx>
        <c:axId val="77681558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776818848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/>
              <a:t>Consumo</a:t>
            </a:r>
            <a:r>
              <a:rPr lang="es-EC" sz="1800" b="1" baseline="0"/>
              <a:t> x Segmento</a:t>
            </a:r>
            <a:endParaRPr lang="es-EC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0464701874587146"/>
          <c:y val="0.13766679346743885"/>
          <c:w val="0.83941969281080031"/>
          <c:h val="0.608673802738826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Colocación!$A$92</c:f>
              <c:strCache>
                <c:ptCount val="1"/>
                <c:pt idx="0">
                  <c:v>VIP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Colocación!$I$90:$AH$90</c:f>
              <c:numCache>
                <c:formatCode>mmm\-yy</c:formatCode>
                <c:ptCount val="26"/>
                <c:pt idx="0">
                  <c:v>42247</c:v>
                </c:pt>
                <c:pt idx="1">
                  <c:v>42277</c:v>
                </c:pt>
                <c:pt idx="2">
                  <c:v>42308</c:v>
                </c:pt>
                <c:pt idx="3">
                  <c:v>42338</c:v>
                </c:pt>
                <c:pt idx="4">
                  <c:v>42369</c:v>
                </c:pt>
                <c:pt idx="5">
                  <c:v>42400</c:v>
                </c:pt>
                <c:pt idx="6">
                  <c:v>42429</c:v>
                </c:pt>
                <c:pt idx="7">
                  <c:v>42460</c:v>
                </c:pt>
                <c:pt idx="8">
                  <c:v>42490</c:v>
                </c:pt>
                <c:pt idx="9">
                  <c:v>42521</c:v>
                </c:pt>
                <c:pt idx="10">
                  <c:v>42551</c:v>
                </c:pt>
                <c:pt idx="11">
                  <c:v>42582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42735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42855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43008</c:v>
                </c:pt>
              </c:numCache>
            </c:numRef>
          </c:cat>
          <c:val>
            <c:numRef>
              <c:f>Colocación!$I$92:$AH$92</c:f>
              <c:numCache>
                <c:formatCode>#,##0</c:formatCode>
                <c:ptCount val="26"/>
                <c:pt idx="0">
                  <c:v>12641851.150000006</c:v>
                </c:pt>
                <c:pt idx="1">
                  <c:v>17273419</c:v>
                </c:pt>
                <c:pt idx="2">
                  <c:v>15251416</c:v>
                </c:pt>
                <c:pt idx="3">
                  <c:v>15833540</c:v>
                </c:pt>
                <c:pt idx="4">
                  <c:v>16142275.780000007</c:v>
                </c:pt>
                <c:pt idx="5">
                  <c:v>11703055.62999999</c:v>
                </c:pt>
                <c:pt idx="6">
                  <c:v>11972308.079999998</c:v>
                </c:pt>
                <c:pt idx="7">
                  <c:v>11809431.050000038</c:v>
                </c:pt>
                <c:pt idx="8">
                  <c:v>11249765.120000048</c:v>
                </c:pt>
                <c:pt idx="9">
                  <c:v>13215262.319999995</c:v>
                </c:pt>
                <c:pt idx="10">
                  <c:v>14487751.960000001</c:v>
                </c:pt>
                <c:pt idx="11">
                  <c:v>17489088.400000002</c:v>
                </c:pt>
                <c:pt idx="12">
                  <c:v>14850783.779999996</c:v>
                </c:pt>
                <c:pt idx="13">
                  <c:v>14245880.090000205</c:v>
                </c:pt>
                <c:pt idx="14">
                  <c:v>14204722.470000001</c:v>
                </c:pt>
                <c:pt idx="15">
                  <c:v>15622558.16</c:v>
                </c:pt>
                <c:pt idx="16">
                  <c:v>16597274.769999998</c:v>
                </c:pt>
                <c:pt idx="17">
                  <c:v>12040282.120000008</c:v>
                </c:pt>
                <c:pt idx="18">
                  <c:v>11961774.219999999</c:v>
                </c:pt>
                <c:pt idx="19">
                  <c:v>14486306.100000009</c:v>
                </c:pt>
                <c:pt idx="20">
                  <c:v>14722244.65</c:v>
                </c:pt>
                <c:pt idx="21">
                  <c:v>14436689.529999999</c:v>
                </c:pt>
                <c:pt idx="22">
                  <c:v>13677885.540000001</c:v>
                </c:pt>
                <c:pt idx="23">
                  <c:v>13868109.819999998</c:v>
                </c:pt>
                <c:pt idx="24">
                  <c:v>13334756.120000355</c:v>
                </c:pt>
                <c:pt idx="25">
                  <c:v>12677525.290000208</c:v>
                </c:pt>
              </c:numCache>
            </c:numRef>
          </c:val>
        </c:ser>
        <c:ser>
          <c:idx val="1"/>
          <c:order val="1"/>
          <c:tx>
            <c:strRef>
              <c:f>Colocación!$A$93</c:f>
              <c:strCache>
                <c:ptCount val="1"/>
                <c:pt idx="0">
                  <c:v>Preferente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Colocación!$I$90:$AH$90</c:f>
              <c:numCache>
                <c:formatCode>mmm\-yy</c:formatCode>
                <c:ptCount val="26"/>
                <c:pt idx="0">
                  <c:v>42247</c:v>
                </c:pt>
                <c:pt idx="1">
                  <c:v>42277</c:v>
                </c:pt>
                <c:pt idx="2">
                  <c:v>42308</c:v>
                </c:pt>
                <c:pt idx="3">
                  <c:v>42338</c:v>
                </c:pt>
                <c:pt idx="4">
                  <c:v>42369</c:v>
                </c:pt>
                <c:pt idx="5">
                  <c:v>42400</c:v>
                </c:pt>
                <c:pt idx="6">
                  <c:v>42429</c:v>
                </c:pt>
                <c:pt idx="7">
                  <c:v>42460</c:v>
                </c:pt>
                <c:pt idx="8">
                  <c:v>42490</c:v>
                </c:pt>
                <c:pt idx="9">
                  <c:v>42521</c:v>
                </c:pt>
                <c:pt idx="10">
                  <c:v>42551</c:v>
                </c:pt>
                <c:pt idx="11">
                  <c:v>42582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42735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42855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43008</c:v>
                </c:pt>
              </c:numCache>
            </c:numRef>
          </c:cat>
          <c:val>
            <c:numRef>
              <c:f>Colocación!$I$93:$AH$93</c:f>
              <c:numCache>
                <c:formatCode>#,##0</c:formatCode>
                <c:ptCount val="26"/>
                <c:pt idx="0">
                  <c:v>3651137.2599999993</c:v>
                </c:pt>
                <c:pt idx="1">
                  <c:v>5187822</c:v>
                </c:pt>
                <c:pt idx="2">
                  <c:v>4368648</c:v>
                </c:pt>
                <c:pt idx="3">
                  <c:v>4626275</c:v>
                </c:pt>
                <c:pt idx="4">
                  <c:v>4497337.8599999975</c:v>
                </c:pt>
                <c:pt idx="5">
                  <c:v>3405257.5299999975</c:v>
                </c:pt>
                <c:pt idx="6">
                  <c:v>5050258.8499999987</c:v>
                </c:pt>
                <c:pt idx="7">
                  <c:v>4715540.9299999746</c:v>
                </c:pt>
                <c:pt idx="8">
                  <c:v>4714693.7299999855</c:v>
                </c:pt>
                <c:pt idx="9">
                  <c:v>5462263.209999999</c:v>
                </c:pt>
                <c:pt idx="10">
                  <c:v>5684465.3399999989</c:v>
                </c:pt>
                <c:pt idx="11">
                  <c:v>6206421.4199999999</c:v>
                </c:pt>
                <c:pt idx="12">
                  <c:v>5218429.1599999992</c:v>
                </c:pt>
                <c:pt idx="13">
                  <c:v>5516965.2699999837</c:v>
                </c:pt>
                <c:pt idx="14">
                  <c:v>5326591.79</c:v>
                </c:pt>
                <c:pt idx="15">
                  <c:v>6408247.1699999999</c:v>
                </c:pt>
                <c:pt idx="16">
                  <c:v>7140952.5899999989</c:v>
                </c:pt>
                <c:pt idx="17">
                  <c:v>4760948.7399999993</c:v>
                </c:pt>
                <c:pt idx="18">
                  <c:v>4721286.2299999986</c:v>
                </c:pt>
                <c:pt idx="19">
                  <c:v>5898624.7799999975</c:v>
                </c:pt>
                <c:pt idx="20">
                  <c:v>6435113.0600000024</c:v>
                </c:pt>
                <c:pt idx="21">
                  <c:v>6004784.9000000004</c:v>
                </c:pt>
                <c:pt idx="22">
                  <c:v>5974683.9099999992</c:v>
                </c:pt>
                <c:pt idx="23">
                  <c:v>5578030.3599999994</c:v>
                </c:pt>
                <c:pt idx="24">
                  <c:v>6144285.4199999757</c:v>
                </c:pt>
                <c:pt idx="25">
                  <c:v>5958832.9999999739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3444560"/>
        <c:axId val="473437488"/>
      </c:barChart>
      <c:lineChart>
        <c:grouping val="standard"/>
        <c:varyColors val="0"/>
        <c:ser>
          <c:idx val="2"/>
          <c:order val="2"/>
          <c:tx>
            <c:strRef>
              <c:f>Colocación!$A$96</c:f>
              <c:strCache>
                <c:ptCount val="1"/>
                <c:pt idx="0">
                  <c:v>Normalización 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Colocación!$I$90:$AH$90</c:f>
              <c:numCache>
                <c:formatCode>mmm\-yy</c:formatCode>
                <c:ptCount val="26"/>
                <c:pt idx="0">
                  <c:v>42247</c:v>
                </c:pt>
                <c:pt idx="1">
                  <c:v>42277</c:v>
                </c:pt>
                <c:pt idx="2">
                  <c:v>42308</c:v>
                </c:pt>
                <c:pt idx="3">
                  <c:v>42338</c:v>
                </c:pt>
                <c:pt idx="4">
                  <c:v>42369</c:v>
                </c:pt>
                <c:pt idx="5">
                  <c:v>42400</c:v>
                </c:pt>
                <c:pt idx="6">
                  <c:v>42429</c:v>
                </c:pt>
                <c:pt idx="7">
                  <c:v>42460</c:v>
                </c:pt>
                <c:pt idx="8">
                  <c:v>42490</c:v>
                </c:pt>
                <c:pt idx="9">
                  <c:v>42521</c:v>
                </c:pt>
                <c:pt idx="10">
                  <c:v>42551</c:v>
                </c:pt>
                <c:pt idx="11">
                  <c:v>42582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42735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42855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43008</c:v>
                </c:pt>
              </c:numCache>
            </c:numRef>
          </c:cat>
          <c:val>
            <c:numRef>
              <c:f>Colocación!$I$96:$AH$96</c:f>
              <c:numCache>
                <c:formatCode>#,##0</c:formatCode>
                <c:ptCount val="26"/>
                <c:pt idx="0">
                  <c:v>3945675.6699999995</c:v>
                </c:pt>
                <c:pt idx="1">
                  <c:v>3756240</c:v>
                </c:pt>
                <c:pt idx="2">
                  <c:v>3117036</c:v>
                </c:pt>
                <c:pt idx="3">
                  <c:v>1916092</c:v>
                </c:pt>
                <c:pt idx="4">
                  <c:v>1560096.0999999999</c:v>
                </c:pt>
                <c:pt idx="5">
                  <c:v>1081451.4100000004</c:v>
                </c:pt>
                <c:pt idx="6">
                  <c:v>1113672.6699999995</c:v>
                </c:pt>
                <c:pt idx="7">
                  <c:v>1391424.2100000044</c:v>
                </c:pt>
                <c:pt idx="8">
                  <c:v>1258094.7800000077</c:v>
                </c:pt>
                <c:pt idx="9">
                  <c:v>1362970.6700000006</c:v>
                </c:pt>
                <c:pt idx="10">
                  <c:v>1056723.5500000007</c:v>
                </c:pt>
                <c:pt idx="11">
                  <c:v>1008370.7800000003</c:v>
                </c:pt>
                <c:pt idx="12">
                  <c:v>1335408.0100000014</c:v>
                </c:pt>
                <c:pt idx="13">
                  <c:v>1308072.1099999885</c:v>
                </c:pt>
                <c:pt idx="14">
                  <c:v>1399325.8900000001</c:v>
                </c:pt>
                <c:pt idx="15">
                  <c:v>1378976.67</c:v>
                </c:pt>
                <c:pt idx="16">
                  <c:v>1628925.9300000011</c:v>
                </c:pt>
                <c:pt idx="17">
                  <c:v>941302.84</c:v>
                </c:pt>
                <c:pt idx="18">
                  <c:v>984286.74</c:v>
                </c:pt>
                <c:pt idx="19">
                  <c:v>1070697.3299999998</c:v>
                </c:pt>
                <c:pt idx="20">
                  <c:v>1044304.78</c:v>
                </c:pt>
                <c:pt idx="21">
                  <c:v>1169611.7199999997</c:v>
                </c:pt>
                <c:pt idx="22">
                  <c:v>1031918.9799999996</c:v>
                </c:pt>
                <c:pt idx="23">
                  <c:v>1097910.07</c:v>
                </c:pt>
                <c:pt idx="24">
                  <c:v>1049030.2499999972</c:v>
                </c:pt>
                <c:pt idx="25">
                  <c:v>1325818.4199999985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Colocación!$A$97</c:f>
              <c:strCache>
                <c:ptCount val="1"/>
                <c:pt idx="0">
                  <c:v>Normalización 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Colocación!$I$90:$AH$90</c:f>
              <c:numCache>
                <c:formatCode>mmm\-yy</c:formatCode>
                <c:ptCount val="26"/>
                <c:pt idx="0">
                  <c:v>42247</c:v>
                </c:pt>
                <c:pt idx="1">
                  <c:v>42277</c:v>
                </c:pt>
                <c:pt idx="2">
                  <c:v>42308</c:v>
                </c:pt>
                <c:pt idx="3">
                  <c:v>42338</c:v>
                </c:pt>
                <c:pt idx="4">
                  <c:v>42369</c:v>
                </c:pt>
                <c:pt idx="5">
                  <c:v>42400</c:v>
                </c:pt>
                <c:pt idx="6">
                  <c:v>42429</c:v>
                </c:pt>
                <c:pt idx="7">
                  <c:v>42460</c:v>
                </c:pt>
                <c:pt idx="8">
                  <c:v>42490</c:v>
                </c:pt>
                <c:pt idx="9">
                  <c:v>42521</c:v>
                </c:pt>
                <c:pt idx="10">
                  <c:v>42551</c:v>
                </c:pt>
                <c:pt idx="11">
                  <c:v>42582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42735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42855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43008</c:v>
                </c:pt>
              </c:numCache>
            </c:numRef>
          </c:cat>
          <c:val>
            <c:numRef>
              <c:f>Colocación!$I$97:$AH$97</c:f>
              <c:numCache>
                <c:formatCode>#,##0</c:formatCode>
                <c:ptCount val="26"/>
                <c:pt idx="0">
                  <c:v>434864.8000000001</c:v>
                </c:pt>
                <c:pt idx="1">
                  <c:v>437153</c:v>
                </c:pt>
                <c:pt idx="2">
                  <c:v>247665</c:v>
                </c:pt>
                <c:pt idx="3">
                  <c:v>161481</c:v>
                </c:pt>
                <c:pt idx="4">
                  <c:v>122393.04</c:v>
                </c:pt>
                <c:pt idx="5">
                  <c:v>80709.87000000001</c:v>
                </c:pt>
                <c:pt idx="6">
                  <c:v>89879.35</c:v>
                </c:pt>
                <c:pt idx="7">
                  <c:v>185750.45000000362</c:v>
                </c:pt>
                <c:pt idx="8">
                  <c:v>179604.80000000182</c:v>
                </c:pt>
                <c:pt idx="9">
                  <c:v>261090.36000000002</c:v>
                </c:pt>
                <c:pt idx="10">
                  <c:v>219689.57000000012</c:v>
                </c:pt>
                <c:pt idx="11">
                  <c:v>220953.64000000004</c:v>
                </c:pt>
                <c:pt idx="12">
                  <c:v>346435.56999999989</c:v>
                </c:pt>
                <c:pt idx="13">
                  <c:v>330963.05000000063</c:v>
                </c:pt>
                <c:pt idx="14">
                  <c:v>357767.39999999979</c:v>
                </c:pt>
                <c:pt idx="15">
                  <c:v>352527.43000000017</c:v>
                </c:pt>
                <c:pt idx="16">
                  <c:v>467843.11999999994</c:v>
                </c:pt>
                <c:pt idx="17">
                  <c:v>307100.76999999996</c:v>
                </c:pt>
                <c:pt idx="18">
                  <c:v>256077.93999999997</c:v>
                </c:pt>
                <c:pt idx="19">
                  <c:v>299607.13000000006</c:v>
                </c:pt>
                <c:pt idx="20">
                  <c:v>325582.49000000011</c:v>
                </c:pt>
                <c:pt idx="21">
                  <c:v>267453.7</c:v>
                </c:pt>
                <c:pt idx="22">
                  <c:v>269271.60999999993</c:v>
                </c:pt>
                <c:pt idx="23">
                  <c:v>285217.14999999979</c:v>
                </c:pt>
                <c:pt idx="24">
                  <c:v>298592.86999999988</c:v>
                </c:pt>
                <c:pt idx="25">
                  <c:v>251883.15000000052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438032"/>
        <c:axId val="473439664"/>
      </c:lineChart>
      <c:dateAx>
        <c:axId val="47344456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3437488"/>
        <c:crosses val="autoZero"/>
        <c:auto val="1"/>
        <c:lblOffset val="100"/>
        <c:baseTimeUnit val="months"/>
      </c:dateAx>
      <c:valAx>
        <c:axId val="47343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  <a:prstDash val="sysDot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3444560"/>
        <c:crosses val="autoZero"/>
        <c:crossBetween val="between"/>
      </c:valAx>
      <c:valAx>
        <c:axId val="473439664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3438032"/>
        <c:crosses val="max"/>
        <c:crossBetween val="between"/>
      </c:valAx>
      <c:dateAx>
        <c:axId val="47343803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73439664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/>
              <a:t>Cupo</a:t>
            </a:r>
            <a:r>
              <a:rPr lang="es-EC" sz="1800" b="1" baseline="0"/>
              <a:t> Aprobado vs. Utilizado</a:t>
            </a:r>
            <a:endParaRPr lang="es-EC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4448968087176136E-2"/>
          <c:y val="0.1421112363565227"/>
          <c:w val="0.86708662530982861"/>
          <c:h val="0.608673802738826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Colocación!$A$192</c:f>
              <c:strCache>
                <c:ptCount val="1"/>
                <c:pt idx="0">
                  <c:v>Cupo Aprobado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Colocación!$I$188:$AH$188</c:f>
              <c:numCache>
                <c:formatCode>mmm\-yy</c:formatCode>
                <c:ptCount val="26"/>
                <c:pt idx="0">
                  <c:v>42217</c:v>
                </c:pt>
                <c:pt idx="1">
                  <c:v>42248</c:v>
                </c:pt>
                <c:pt idx="2">
                  <c:v>42278</c:v>
                </c:pt>
                <c:pt idx="3">
                  <c:v>42309</c:v>
                </c:pt>
                <c:pt idx="4">
                  <c:v>42339</c:v>
                </c:pt>
                <c:pt idx="5">
                  <c:v>42370</c:v>
                </c:pt>
                <c:pt idx="6">
                  <c:v>42429</c:v>
                </c:pt>
                <c:pt idx="7">
                  <c:v>42460</c:v>
                </c:pt>
                <c:pt idx="8">
                  <c:v>42490</c:v>
                </c:pt>
                <c:pt idx="9">
                  <c:v>42521</c:v>
                </c:pt>
                <c:pt idx="10">
                  <c:v>42551</c:v>
                </c:pt>
                <c:pt idx="11">
                  <c:v>42582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42735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42855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43008</c:v>
                </c:pt>
              </c:numCache>
            </c:numRef>
          </c:cat>
          <c:val>
            <c:numRef>
              <c:f>Colocación!$I$192:$AH$192</c:f>
              <c:numCache>
                <c:formatCode>#,##0</c:formatCode>
                <c:ptCount val="26"/>
                <c:pt idx="0">
                  <c:v>375775636.53999996</c:v>
                </c:pt>
                <c:pt idx="1">
                  <c:v>374410442.0599997</c:v>
                </c:pt>
                <c:pt idx="2">
                  <c:v>303596228</c:v>
                </c:pt>
                <c:pt idx="3">
                  <c:v>327433283.12999862</c:v>
                </c:pt>
                <c:pt idx="4">
                  <c:v>331104967.65999204</c:v>
                </c:pt>
                <c:pt idx="5">
                  <c:v>352673551.80999291</c:v>
                </c:pt>
                <c:pt idx="6">
                  <c:v>359513593.24999326</c:v>
                </c:pt>
                <c:pt idx="7">
                  <c:v>359835829.54998958</c:v>
                </c:pt>
                <c:pt idx="8">
                  <c:v>351888613.69999206</c:v>
                </c:pt>
                <c:pt idx="9">
                  <c:v>349413188.06998342</c:v>
                </c:pt>
                <c:pt idx="10">
                  <c:v>380574510.38999677</c:v>
                </c:pt>
                <c:pt idx="11">
                  <c:v>389153543.46000385</c:v>
                </c:pt>
                <c:pt idx="12">
                  <c:v>393293013.68000227</c:v>
                </c:pt>
                <c:pt idx="13">
                  <c:v>396503152.30000168</c:v>
                </c:pt>
                <c:pt idx="14">
                  <c:v>383000935.05000013</c:v>
                </c:pt>
                <c:pt idx="15">
                  <c:v>383873837.0400008</c:v>
                </c:pt>
                <c:pt idx="16">
                  <c:v>394694468.29999971</c:v>
                </c:pt>
                <c:pt idx="17">
                  <c:v>396126098.23000026</c:v>
                </c:pt>
                <c:pt idx="18">
                  <c:v>397966673.70000041</c:v>
                </c:pt>
                <c:pt idx="19">
                  <c:v>398811251.86000019</c:v>
                </c:pt>
                <c:pt idx="20">
                  <c:v>401779087.88000065</c:v>
                </c:pt>
                <c:pt idx="21">
                  <c:v>410962615.81999904</c:v>
                </c:pt>
                <c:pt idx="22">
                  <c:v>415305736.31999898</c:v>
                </c:pt>
                <c:pt idx="23">
                  <c:v>417783366.8199994</c:v>
                </c:pt>
                <c:pt idx="24">
                  <c:v>421212467.54999971</c:v>
                </c:pt>
                <c:pt idx="25">
                  <c:v>423718182.86999965</c:v>
                </c:pt>
              </c:numCache>
            </c:numRef>
          </c:val>
        </c:ser>
        <c:ser>
          <c:idx val="1"/>
          <c:order val="1"/>
          <c:tx>
            <c:strRef>
              <c:f>Colocación!$A$197</c:f>
              <c:strCache>
                <c:ptCount val="1"/>
                <c:pt idx="0">
                  <c:v>Cupo Utilizado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Colocación!$I$188:$AH$188</c:f>
              <c:numCache>
                <c:formatCode>mmm\-yy</c:formatCode>
                <c:ptCount val="26"/>
                <c:pt idx="0">
                  <c:v>42217</c:v>
                </c:pt>
                <c:pt idx="1">
                  <c:v>42248</c:v>
                </c:pt>
                <c:pt idx="2">
                  <c:v>42278</c:v>
                </c:pt>
                <c:pt idx="3">
                  <c:v>42309</c:v>
                </c:pt>
                <c:pt idx="4">
                  <c:v>42339</c:v>
                </c:pt>
                <c:pt idx="5">
                  <c:v>42370</c:v>
                </c:pt>
                <c:pt idx="6">
                  <c:v>42429</c:v>
                </c:pt>
                <c:pt idx="7">
                  <c:v>42460</c:v>
                </c:pt>
                <c:pt idx="8">
                  <c:v>42490</c:v>
                </c:pt>
                <c:pt idx="9">
                  <c:v>42521</c:v>
                </c:pt>
                <c:pt idx="10">
                  <c:v>42551</c:v>
                </c:pt>
                <c:pt idx="11">
                  <c:v>42582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42735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42855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43008</c:v>
                </c:pt>
              </c:numCache>
            </c:numRef>
          </c:cat>
          <c:val>
            <c:numRef>
              <c:f>Colocación!$I$197:$AH$197</c:f>
              <c:numCache>
                <c:formatCode>#,##0</c:formatCode>
                <c:ptCount val="26"/>
                <c:pt idx="0">
                  <c:v>194283878.96000099</c:v>
                </c:pt>
                <c:pt idx="1">
                  <c:v>194539467.43000224</c:v>
                </c:pt>
                <c:pt idx="2">
                  <c:v>193359330.37000352</c:v>
                </c:pt>
                <c:pt idx="3">
                  <c:v>192400972.29000527</c:v>
                </c:pt>
                <c:pt idx="4">
                  <c:v>185504485.80000389</c:v>
                </c:pt>
                <c:pt idx="5">
                  <c:v>180154405.17000487</c:v>
                </c:pt>
                <c:pt idx="6">
                  <c:v>178578296.66999978</c:v>
                </c:pt>
                <c:pt idx="7">
                  <c:v>176767291.02000013</c:v>
                </c:pt>
                <c:pt idx="8">
                  <c:v>174613775.88000032</c:v>
                </c:pt>
                <c:pt idx="9">
                  <c:v>175322382.07000047</c:v>
                </c:pt>
                <c:pt idx="10">
                  <c:v>177579697.51000023</c:v>
                </c:pt>
                <c:pt idx="11">
                  <c:v>184022679.0899995</c:v>
                </c:pt>
                <c:pt idx="12">
                  <c:v>185864711.35999915</c:v>
                </c:pt>
                <c:pt idx="13">
                  <c:v>188422127.31999981</c:v>
                </c:pt>
                <c:pt idx="14">
                  <c:v>189027763.04000005</c:v>
                </c:pt>
                <c:pt idx="15">
                  <c:v>193062550.10000059</c:v>
                </c:pt>
                <c:pt idx="16">
                  <c:v>205706305.60000023</c:v>
                </c:pt>
                <c:pt idx="17">
                  <c:v>203581423.45999956</c:v>
                </c:pt>
                <c:pt idx="18">
                  <c:v>202334283.27000025</c:v>
                </c:pt>
                <c:pt idx="19">
                  <c:v>200658675.94999969</c:v>
                </c:pt>
                <c:pt idx="20">
                  <c:v>201209809.78999996</c:v>
                </c:pt>
                <c:pt idx="21">
                  <c:v>201544870.74999967</c:v>
                </c:pt>
                <c:pt idx="22">
                  <c:v>201846708.19999978</c:v>
                </c:pt>
                <c:pt idx="23">
                  <c:v>201918552.68999973</c:v>
                </c:pt>
                <c:pt idx="24">
                  <c:v>202389467.49000084</c:v>
                </c:pt>
                <c:pt idx="25">
                  <c:v>203416000.6400007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3441296"/>
        <c:axId val="473439120"/>
      </c:barChart>
      <c:dateAx>
        <c:axId val="4734412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3439120"/>
        <c:crosses val="autoZero"/>
        <c:auto val="1"/>
        <c:lblOffset val="100"/>
        <c:baseTimeUnit val="months"/>
      </c:dateAx>
      <c:valAx>
        <c:axId val="47343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  <a:prstDash val="sysDot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3441296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b="1"/>
              <a:t>Venta vs. Pérdida Esperada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'Detalle Tipo Consumos'!$B$19</c:f>
              <c:strCache>
                <c:ptCount val="1"/>
                <c:pt idx="0">
                  <c:v>Venta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'Detalle Tipo Consumos'!$J$7:$AI$7</c:f>
              <c:numCache>
                <c:formatCode>mmm\-yy</c:formatCode>
                <c:ptCount val="26"/>
                <c:pt idx="0">
                  <c:v>42247</c:v>
                </c:pt>
                <c:pt idx="1">
                  <c:v>42277</c:v>
                </c:pt>
                <c:pt idx="2">
                  <c:v>42308</c:v>
                </c:pt>
                <c:pt idx="3">
                  <c:v>42338</c:v>
                </c:pt>
                <c:pt idx="4">
                  <c:v>42369</c:v>
                </c:pt>
                <c:pt idx="5">
                  <c:v>42400</c:v>
                </c:pt>
                <c:pt idx="6">
                  <c:v>42429</c:v>
                </c:pt>
                <c:pt idx="7">
                  <c:v>42460</c:v>
                </c:pt>
                <c:pt idx="8">
                  <c:v>42490</c:v>
                </c:pt>
                <c:pt idx="9">
                  <c:v>42521</c:v>
                </c:pt>
                <c:pt idx="10">
                  <c:v>42551</c:v>
                </c:pt>
                <c:pt idx="11">
                  <c:v>42582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42735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42855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43008</c:v>
                </c:pt>
              </c:numCache>
            </c:numRef>
          </c:cat>
          <c:val>
            <c:numRef>
              <c:f>'Detalle Tipo Consumos'!$J$19:$AI$19</c:f>
              <c:numCache>
                <c:formatCode>#,##0</c:formatCode>
                <c:ptCount val="26"/>
                <c:pt idx="0">
                  <c:v>22968342.880000006</c:v>
                </c:pt>
                <c:pt idx="1">
                  <c:v>29252319</c:v>
                </c:pt>
                <c:pt idx="2">
                  <c:v>25839553</c:v>
                </c:pt>
                <c:pt idx="3">
                  <c:v>25362406</c:v>
                </c:pt>
                <c:pt idx="4">
                  <c:v>25003161.490000006</c:v>
                </c:pt>
                <c:pt idx="5">
                  <c:v>19297596.879999988</c:v>
                </c:pt>
                <c:pt idx="6">
                  <c:v>24140491.469999999</c:v>
                </c:pt>
                <c:pt idx="7">
                  <c:v>23839554.990000039</c:v>
                </c:pt>
                <c:pt idx="8">
                  <c:v>22373844.280000061</c:v>
                </c:pt>
                <c:pt idx="9">
                  <c:v>25405715.029999997</c:v>
                </c:pt>
                <c:pt idx="10">
                  <c:v>26650187.120000001</c:v>
                </c:pt>
                <c:pt idx="11">
                  <c:v>30339763.500000007</c:v>
                </c:pt>
                <c:pt idx="12">
                  <c:v>27066343.089999996</c:v>
                </c:pt>
                <c:pt idx="13">
                  <c:v>26874770.700000174</c:v>
                </c:pt>
                <c:pt idx="14">
                  <c:v>28363631.160000004</c:v>
                </c:pt>
                <c:pt idx="15">
                  <c:v>30332160.309999995</c:v>
                </c:pt>
                <c:pt idx="16">
                  <c:v>33088542.98</c:v>
                </c:pt>
                <c:pt idx="17">
                  <c:v>23230682.260000005</c:v>
                </c:pt>
                <c:pt idx="18">
                  <c:v>23084051.879999992</c:v>
                </c:pt>
                <c:pt idx="19">
                  <c:v>27967106.170000002</c:v>
                </c:pt>
                <c:pt idx="20">
                  <c:v>28566266.920000002</c:v>
                </c:pt>
                <c:pt idx="21">
                  <c:v>28522584.309999995</c:v>
                </c:pt>
                <c:pt idx="22">
                  <c:v>27421890.260000002</c:v>
                </c:pt>
                <c:pt idx="23">
                  <c:v>27636366.329999998</c:v>
                </c:pt>
                <c:pt idx="24">
                  <c:v>28216718.000000309</c:v>
                </c:pt>
                <c:pt idx="25">
                  <c:v>28763508.520000152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442384"/>
        <c:axId val="473443472"/>
      </c:barChart>
      <c:lineChart>
        <c:grouping val="standard"/>
        <c:varyColors val="0"/>
        <c:ser>
          <c:idx val="1"/>
          <c:order val="1"/>
          <c:tx>
            <c:strRef>
              <c:f>'Detalle Tipo Consumos'!$B$20</c:f>
              <c:strCache>
                <c:ptCount val="1"/>
                <c:pt idx="0">
                  <c:v>% Pérdida por Cosecha Esperada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'Detalle Tipo Consumos'!$J$7:$AI$7</c:f>
              <c:numCache>
                <c:formatCode>mmm\-yy</c:formatCode>
                <c:ptCount val="26"/>
                <c:pt idx="0">
                  <c:v>42247</c:v>
                </c:pt>
                <c:pt idx="1">
                  <c:v>42277</c:v>
                </c:pt>
                <c:pt idx="2">
                  <c:v>42308</c:v>
                </c:pt>
                <c:pt idx="3">
                  <c:v>42338</c:v>
                </c:pt>
                <c:pt idx="4">
                  <c:v>42369</c:v>
                </c:pt>
                <c:pt idx="5">
                  <c:v>42400</c:v>
                </c:pt>
                <c:pt idx="6">
                  <c:v>42429</c:v>
                </c:pt>
                <c:pt idx="7">
                  <c:v>42460</c:v>
                </c:pt>
                <c:pt idx="8">
                  <c:v>42490</c:v>
                </c:pt>
                <c:pt idx="9">
                  <c:v>42521</c:v>
                </c:pt>
                <c:pt idx="10">
                  <c:v>42551</c:v>
                </c:pt>
                <c:pt idx="11">
                  <c:v>42582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42735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42855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43008</c:v>
                </c:pt>
              </c:numCache>
            </c:numRef>
          </c:cat>
          <c:val>
            <c:numRef>
              <c:f>'Detalle Tipo Consumos'!$J$20:$AI$20</c:f>
              <c:numCache>
                <c:formatCode>0.00%</c:formatCode>
                <c:ptCount val="26"/>
                <c:pt idx="0">
                  <c:v>6.2711993675335281E-2</c:v>
                </c:pt>
                <c:pt idx="1">
                  <c:v>5.7980259742952185E-2</c:v>
                </c:pt>
                <c:pt idx="2">
                  <c:v>5.5390393383382662E-2</c:v>
                </c:pt>
                <c:pt idx="3">
                  <c:v>5.2113181259180519E-2</c:v>
                </c:pt>
                <c:pt idx="4">
                  <c:v>4.5879162773631528E-2</c:v>
                </c:pt>
                <c:pt idx="5">
                  <c:v>4.4273935192097755E-2</c:v>
                </c:pt>
                <c:pt idx="6">
                  <c:v>4.2472031470508945E-2</c:v>
                </c:pt>
                <c:pt idx="7">
                  <c:v>4.1433763209356246E-2</c:v>
                </c:pt>
                <c:pt idx="8">
                  <c:v>4.5051690840439806E-2</c:v>
                </c:pt>
                <c:pt idx="9">
                  <c:v>4.2912047304648558E-2</c:v>
                </c:pt>
                <c:pt idx="10">
                  <c:v>4.3992673660757847E-2</c:v>
                </c:pt>
                <c:pt idx="11">
                  <c:v>4.2055642352848713E-2</c:v>
                </c:pt>
                <c:pt idx="12">
                  <c:v>4.3878905007309559E-2</c:v>
                </c:pt>
                <c:pt idx="13">
                  <c:v>4.6061702717116397E-2</c:v>
                </c:pt>
                <c:pt idx="14">
                  <c:v>4.4655365996382826E-2</c:v>
                </c:pt>
                <c:pt idx="15">
                  <c:v>4.3145423456465937E-2</c:v>
                </c:pt>
                <c:pt idx="16">
                  <c:v>4.6457313719484764E-2</c:v>
                </c:pt>
                <c:pt idx="17">
                  <c:v>5.0306409479648505E-2</c:v>
                </c:pt>
                <c:pt idx="18">
                  <c:v>4.572185576596046E-2</c:v>
                </c:pt>
                <c:pt idx="19">
                  <c:v>4.6066726412373665E-2</c:v>
                </c:pt>
                <c:pt idx="20">
                  <c:v>4.7519088759845771E-2</c:v>
                </c:pt>
                <c:pt idx="21">
                  <c:v>4.7029791017596273E-2</c:v>
                </c:pt>
                <c:pt idx="22">
                  <c:v>4.7620626358815879E-2</c:v>
                </c:pt>
                <c:pt idx="23">
                  <c:v>4.8600987018689423E-2</c:v>
                </c:pt>
                <c:pt idx="24">
                  <c:v>4.9018760909986206E-2</c:v>
                </c:pt>
                <c:pt idx="25">
                  <c:v>5.0073701815019141E-2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687200"/>
        <c:axId val="539681216"/>
      </c:lineChart>
      <c:dateAx>
        <c:axId val="47344238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3443472"/>
        <c:crosses val="autoZero"/>
        <c:auto val="1"/>
        <c:lblOffset val="100"/>
        <c:baseTimeUnit val="months"/>
      </c:dateAx>
      <c:valAx>
        <c:axId val="47344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3442384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</c:dispUnitsLbl>
        </c:dispUnits>
      </c:valAx>
      <c:valAx>
        <c:axId val="539681216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9687200"/>
        <c:crosses val="max"/>
        <c:crossBetween val="between"/>
      </c:valAx>
      <c:dateAx>
        <c:axId val="539687200"/>
        <c:scaling>
          <c:orientation val="minMax"/>
        </c:scaling>
        <c:delete val="1"/>
        <c:axPos val="b"/>
        <c:numFmt formatCode="mmm\-yy" sourceLinked="1"/>
        <c:majorTickMark val="none"/>
        <c:minorTickMark val="none"/>
        <c:tickLblPos val="nextTo"/>
        <c:crossAx val="539681216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/>
              <a:t>Saldo vs. Morosidad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'Detalle Tipo Consumos'!$B$22</c:f>
              <c:strCache>
                <c:ptCount val="1"/>
                <c:pt idx="0">
                  <c:v>Saldo 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'Detalle Tipo Consumos'!$J$7:$AI$7</c:f>
              <c:numCache>
                <c:formatCode>mmm\-yy</c:formatCode>
                <c:ptCount val="26"/>
                <c:pt idx="0">
                  <c:v>42247</c:v>
                </c:pt>
                <c:pt idx="1">
                  <c:v>42277</c:v>
                </c:pt>
                <c:pt idx="2">
                  <c:v>42308</c:v>
                </c:pt>
                <c:pt idx="3">
                  <c:v>42338</c:v>
                </c:pt>
                <c:pt idx="4">
                  <c:v>42369</c:v>
                </c:pt>
                <c:pt idx="5">
                  <c:v>42400</c:v>
                </c:pt>
                <c:pt idx="6">
                  <c:v>42429</c:v>
                </c:pt>
                <c:pt idx="7">
                  <c:v>42460</c:v>
                </c:pt>
                <c:pt idx="8">
                  <c:v>42490</c:v>
                </c:pt>
                <c:pt idx="9">
                  <c:v>42521</c:v>
                </c:pt>
                <c:pt idx="10">
                  <c:v>42551</c:v>
                </c:pt>
                <c:pt idx="11">
                  <c:v>42582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42735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42855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43008</c:v>
                </c:pt>
              </c:numCache>
            </c:numRef>
          </c:cat>
          <c:val>
            <c:numRef>
              <c:f>'Detalle Tipo Consumos'!$J$22:$AI$22</c:f>
              <c:numCache>
                <c:formatCode>#,##0</c:formatCode>
                <c:ptCount val="26"/>
                <c:pt idx="0">
                  <c:v>194283879</c:v>
                </c:pt>
                <c:pt idx="1">
                  <c:v>194539468</c:v>
                </c:pt>
                <c:pt idx="2">
                  <c:v>193359330</c:v>
                </c:pt>
                <c:pt idx="3">
                  <c:v>192400973</c:v>
                </c:pt>
                <c:pt idx="4">
                  <c:v>185504485.80000389</c:v>
                </c:pt>
                <c:pt idx="5">
                  <c:v>180154405.17000487</c:v>
                </c:pt>
                <c:pt idx="6">
                  <c:v>178578296.66999978</c:v>
                </c:pt>
                <c:pt idx="7">
                  <c:v>176767291.02000013</c:v>
                </c:pt>
                <c:pt idx="8">
                  <c:v>174613775.87999848</c:v>
                </c:pt>
                <c:pt idx="9">
                  <c:v>175322382.07000047</c:v>
                </c:pt>
                <c:pt idx="10">
                  <c:v>177579697.51000023</c:v>
                </c:pt>
                <c:pt idx="11">
                  <c:v>184022679.0899995</c:v>
                </c:pt>
                <c:pt idx="12">
                  <c:v>185864711.35999915</c:v>
                </c:pt>
                <c:pt idx="13">
                  <c:v>188422127.31999981</c:v>
                </c:pt>
                <c:pt idx="14">
                  <c:v>189027763.04000005</c:v>
                </c:pt>
                <c:pt idx="15">
                  <c:v>193062550.10000059</c:v>
                </c:pt>
                <c:pt idx="16">
                  <c:v>205706305.60000023</c:v>
                </c:pt>
                <c:pt idx="17">
                  <c:v>203581423.45999956</c:v>
                </c:pt>
                <c:pt idx="18">
                  <c:v>202334283.27000025</c:v>
                </c:pt>
                <c:pt idx="19">
                  <c:v>200658675.94999969</c:v>
                </c:pt>
                <c:pt idx="20">
                  <c:v>201209809.78999996</c:v>
                </c:pt>
                <c:pt idx="21">
                  <c:v>201544870.74999967</c:v>
                </c:pt>
                <c:pt idx="22">
                  <c:v>201846708.19999978</c:v>
                </c:pt>
                <c:pt idx="23">
                  <c:v>201918552.68999973</c:v>
                </c:pt>
                <c:pt idx="24">
                  <c:v>202389467.49000084</c:v>
                </c:pt>
                <c:pt idx="25">
                  <c:v>203416000.6400007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685568"/>
        <c:axId val="539685024"/>
      </c:barChart>
      <c:lineChart>
        <c:grouping val="standard"/>
        <c:varyColors val="0"/>
        <c:ser>
          <c:idx val="1"/>
          <c:order val="1"/>
          <c:tx>
            <c:strRef>
              <c:f>'Detalle Tipo Consumos'!$B$23</c:f>
              <c:strCache>
                <c:ptCount val="1"/>
                <c:pt idx="0">
                  <c:v>% Morosidad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'Detalle Tipo Consumos'!$J$7:$AI$7</c:f>
              <c:numCache>
                <c:formatCode>mmm\-yy</c:formatCode>
                <c:ptCount val="26"/>
                <c:pt idx="0">
                  <c:v>42247</c:v>
                </c:pt>
                <c:pt idx="1">
                  <c:v>42277</c:v>
                </c:pt>
                <c:pt idx="2">
                  <c:v>42308</c:v>
                </c:pt>
                <c:pt idx="3">
                  <c:v>42338</c:v>
                </c:pt>
                <c:pt idx="4">
                  <c:v>42369</c:v>
                </c:pt>
                <c:pt idx="5">
                  <c:v>42400</c:v>
                </c:pt>
                <c:pt idx="6">
                  <c:v>42429</c:v>
                </c:pt>
                <c:pt idx="7">
                  <c:v>42460</c:v>
                </c:pt>
                <c:pt idx="8">
                  <c:v>42490</c:v>
                </c:pt>
                <c:pt idx="9">
                  <c:v>42521</c:v>
                </c:pt>
                <c:pt idx="10">
                  <c:v>42551</c:v>
                </c:pt>
                <c:pt idx="11">
                  <c:v>42582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42735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42855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43008</c:v>
                </c:pt>
              </c:numCache>
            </c:numRef>
          </c:cat>
          <c:val>
            <c:numRef>
              <c:f>'Detalle Tipo Consumos'!$J$23:$AI$23</c:f>
              <c:numCache>
                <c:formatCode>0.00%</c:formatCode>
                <c:ptCount val="26"/>
                <c:pt idx="0">
                  <c:v>0.10233714523224584</c:v>
                </c:pt>
                <c:pt idx="1">
                  <c:v>0.10212042233357108</c:v>
                </c:pt>
                <c:pt idx="2">
                  <c:v>0.1077</c:v>
                </c:pt>
                <c:pt idx="3">
                  <c:v>0.11025231104915738</c:v>
                </c:pt>
                <c:pt idx="4">
                  <c:v>0.10281540577123648</c:v>
                </c:pt>
                <c:pt idx="5">
                  <c:v>0.1249</c:v>
                </c:pt>
                <c:pt idx="6">
                  <c:v>0.11857363117175862</c:v>
                </c:pt>
                <c:pt idx="7">
                  <c:v>0.12063245918834511</c:v>
                </c:pt>
                <c:pt idx="8">
                  <c:v>0.1072119611134134</c:v>
                </c:pt>
                <c:pt idx="9">
                  <c:v>0.10829034909227056</c:v>
                </c:pt>
                <c:pt idx="10">
                  <c:v>9.8145547752431561E-2</c:v>
                </c:pt>
                <c:pt idx="11">
                  <c:v>8.943125194724369E-2</c:v>
                </c:pt>
                <c:pt idx="12">
                  <c:v>8.7097580674455888E-2</c:v>
                </c:pt>
                <c:pt idx="13">
                  <c:v>8.7975098996147097E-2</c:v>
                </c:pt>
                <c:pt idx="14">
                  <c:v>8.7975098996147097E-2</c:v>
                </c:pt>
                <c:pt idx="15">
                  <c:v>8.7256526453599173E-2</c:v>
                </c:pt>
                <c:pt idx="16">
                  <c:v>7.2738439616162248E-2</c:v>
                </c:pt>
                <c:pt idx="17">
                  <c:v>7.5922938223576722E-2</c:v>
                </c:pt>
                <c:pt idx="18">
                  <c:v>7.3971765081588314E-2</c:v>
                </c:pt>
                <c:pt idx="19">
                  <c:v>8.0696600188163076E-2</c:v>
                </c:pt>
                <c:pt idx="20">
                  <c:v>6.8795981061484462E-2</c:v>
                </c:pt>
                <c:pt idx="21">
                  <c:v>7.9336467658530321E-2</c:v>
                </c:pt>
                <c:pt idx="22">
                  <c:v>7.8583463170889753E-2</c:v>
                </c:pt>
                <c:pt idx="23">
                  <c:v>7.1209008278079355E-2</c:v>
                </c:pt>
                <c:pt idx="24">
                  <c:v>7.063179929024703E-2</c:v>
                </c:pt>
                <c:pt idx="25">
                  <c:v>7.2107395848169373E-2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687744"/>
        <c:axId val="539691552"/>
      </c:lineChart>
      <c:dateAx>
        <c:axId val="53968556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 algn="ctr">
              <a:defRPr lang="es-EC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9685024"/>
        <c:crosses val="autoZero"/>
        <c:auto val="1"/>
        <c:lblOffset val="100"/>
        <c:baseTimeUnit val="months"/>
        <c:majorUnit val="1"/>
        <c:majorTimeUnit val="months"/>
      </c:dateAx>
      <c:valAx>
        <c:axId val="53968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9685568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</c:dispUnitsLbl>
        </c:dispUnits>
      </c:valAx>
      <c:valAx>
        <c:axId val="539691552"/>
        <c:scaling>
          <c:orientation val="minMax"/>
        </c:scaling>
        <c:delete val="0"/>
        <c:axPos val="r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9687744"/>
        <c:crosses val="max"/>
        <c:crossBetween val="between"/>
      </c:valAx>
      <c:dateAx>
        <c:axId val="539687744"/>
        <c:scaling>
          <c:orientation val="minMax"/>
        </c:scaling>
        <c:delete val="1"/>
        <c:axPos val="b"/>
        <c:numFmt formatCode="mmm\-yy" sourceLinked="1"/>
        <c:majorTickMark val="none"/>
        <c:minorTickMark val="none"/>
        <c:tickLblPos val="nextTo"/>
        <c:crossAx val="539691552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1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Canjes</a:t>
            </a:r>
            <a:r>
              <a:rPr lang="es-MX" baseline="0"/>
              <a:t> y Planes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Canje!$A$16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Canje!$D$7:$AH$7</c:f>
              <c:numCache>
                <c:formatCode>mmm\-yy</c:formatCode>
                <c:ptCount val="31"/>
                <c:pt idx="0">
                  <c:v>42094</c:v>
                </c:pt>
                <c:pt idx="1">
                  <c:v>42124</c:v>
                </c:pt>
                <c:pt idx="2">
                  <c:v>42155</c:v>
                </c:pt>
                <c:pt idx="3">
                  <c:v>42185</c:v>
                </c:pt>
                <c:pt idx="4">
                  <c:v>42216</c:v>
                </c:pt>
                <c:pt idx="5">
                  <c:v>42247</c:v>
                </c:pt>
                <c:pt idx="6">
                  <c:v>42277</c:v>
                </c:pt>
                <c:pt idx="7">
                  <c:v>42308</c:v>
                </c:pt>
                <c:pt idx="8">
                  <c:v>42338</c:v>
                </c:pt>
                <c:pt idx="9">
                  <c:v>42369</c:v>
                </c:pt>
                <c:pt idx="10">
                  <c:v>42400</c:v>
                </c:pt>
                <c:pt idx="11">
                  <c:v>42429</c:v>
                </c:pt>
                <c:pt idx="12">
                  <c:v>42460</c:v>
                </c:pt>
                <c:pt idx="13">
                  <c:v>42490</c:v>
                </c:pt>
                <c:pt idx="14">
                  <c:v>42521</c:v>
                </c:pt>
                <c:pt idx="15">
                  <c:v>42551</c:v>
                </c:pt>
                <c:pt idx="16">
                  <c:v>42582</c:v>
                </c:pt>
                <c:pt idx="17">
                  <c:v>42613</c:v>
                </c:pt>
                <c:pt idx="18">
                  <c:v>42643</c:v>
                </c:pt>
                <c:pt idx="19">
                  <c:v>42674</c:v>
                </c:pt>
                <c:pt idx="20">
                  <c:v>42704</c:v>
                </c:pt>
                <c:pt idx="21">
                  <c:v>42735</c:v>
                </c:pt>
                <c:pt idx="22">
                  <c:v>42766</c:v>
                </c:pt>
                <c:pt idx="23">
                  <c:v>42794</c:v>
                </c:pt>
                <c:pt idx="24">
                  <c:v>42825</c:v>
                </c:pt>
                <c:pt idx="25">
                  <c:v>42855</c:v>
                </c:pt>
                <c:pt idx="26">
                  <c:v>42886</c:v>
                </c:pt>
                <c:pt idx="27">
                  <c:v>42916</c:v>
                </c:pt>
                <c:pt idx="28">
                  <c:v>42947</c:v>
                </c:pt>
                <c:pt idx="29">
                  <c:v>42978</c:v>
                </c:pt>
                <c:pt idx="30">
                  <c:v>43008</c:v>
                </c:pt>
              </c:numCache>
            </c:numRef>
          </c:cat>
          <c:val>
            <c:numRef>
              <c:f>Canje!$D$16:$AH$16</c:f>
              <c:numCache>
                <c:formatCode>_-* #,##0_-;\-* #,##0_-;_-* "-"??_-;_-@_-</c:formatCode>
                <c:ptCount val="31"/>
                <c:pt idx="0">
                  <c:v>166490</c:v>
                </c:pt>
                <c:pt idx="1">
                  <c:v>164571</c:v>
                </c:pt>
                <c:pt idx="2">
                  <c:v>148295</c:v>
                </c:pt>
                <c:pt idx="3">
                  <c:v>141993</c:v>
                </c:pt>
                <c:pt idx="4">
                  <c:v>139172</c:v>
                </c:pt>
                <c:pt idx="5">
                  <c:v>119110</c:v>
                </c:pt>
                <c:pt idx="6">
                  <c:v>96969</c:v>
                </c:pt>
                <c:pt idx="7">
                  <c:v>74560</c:v>
                </c:pt>
                <c:pt idx="8">
                  <c:v>50796</c:v>
                </c:pt>
                <c:pt idx="9">
                  <c:v>37908</c:v>
                </c:pt>
                <c:pt idx="10">
                  <c:v>31397</c:v>
                </c:pt>
                <c:pt idx="11">
                  <c:v>29186</c:v>
                </c:pt>
                <c:pt idx="12">
                  <c:v>28027</c:v>
                </c:pt>
                <c:pt idx="13">
                  <c:v>26311</c:v>
                </c:pt>
                <c:pt idx="14">
                  <c:v>23573</c:v>
                </c:pt>
                <c:pt idx="15">
                  <c:v>21195</c:v>
                </c:pt>
                <c:pt idx="16">
                  <c:v>19778</c:v>
                </c:pt>
                <c:pt idx="17">
                  <c:v>18115</c:v>
                </c:pt>
                <c:pt idx="18">
                  <c:v>16558</c:v>
                </c:pt>
                <c:pt idx="19">
                  <c:v>15697</c:v>
                </c:pt>
                <c:pt idx="20">
                  <c:v>15120</c:v>
                </c:pt>
                <c:pt idx="21">
                  <c:v>14768</c:v>
                </c:pt>
                <c:pt idx="22">
                  <c:v>14344</c:v>
                </c:pt>
                <c:pt idx="23">
                  <c:v>13888</c:v>
                </c:pt>
                <c:pt idx="24">
                  <c:v>13109</c:v>
                </c:pt>
                <c:pt idx="25">
                  <c:v>12415</c:v>
                </c:pt>
                <c:pt idx="26">
                  <c:v>12177</c:v>
                </c:pt>
                <c:pt idx="27">
                  <c:v>11770</c:v>
                </c:pt>
                <c:pt idx="28">
                  <c:v>11326</c:v>
                </c:pt>
                <c:pt idx="29">
                  <c:v>10846</c:v>
                </c:pt>
                <c:pt idx="30">
                  <c:v>10466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9682848"/>
        <c:axId val="539683936"/>
      </c:barChart>
      <c:lineChart>
        <c:grouping val="standard"/>
        <c:varyColors val="0"/>
        <c:ser>
          <c:idx val="1"/>
          <c:order val="1"/>
          <c:tx>
            <c:strRef>
              <c:f>Canje!$A$11</c:f>
              <c:strCache>
                <c:ptCount val="1"/>
                <c:pt idx="0">
                  <c:v>Canjes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Canje!$D$7:$AH$7</c:f>
              <c:numCache>
                <c:formatCode>mmm\-yy</c:formatCode>
                <c:ptCount val="31"/>
                <c:pt idx="0">
                  <c:v>42094</c:v>
                </c:pt>
                <c:pt idx="1">
                  <c:v>42124</c:v>
                </c:pt>
                <c:pt idx="2">
                  <c:v>42155</c:v>
                </c:pt>
                <c:pt idx="3">
                  <c:v>42185</c:v>
                </c:pt>
                <c:pt idx="4">
                  <c:v>42216</c:v>
                </c:pt>
                <c:pt idx="5">
                  <c:v>42247</c:v>
                </c:pt>
                <c:pt idx="6">
                  <c:v>42277</c:v>
                </c:pt>
                <c:pt idx="7">
                  <c:v>42308</c:v>
                </c:pt>
                <c:pt idx="8">
                  <c:v>42338</c:v>
                </c:pt>
                <c:pt idx="9">
                  <c:v>42369</c:v>
                </c:pt>
                <c:pt idx="10">
                  <c:v>42400</c:v>
                </c:pt>
                <c:pt idx="11">
                  <c:v>42429</c:v>
                </c:pt>
                <c:pt idx="12">
                  <c:v>42460</c:v>
                </c:pt>
                <c:pt idx="13">
                  <c:v>42490</c:v>
                </c:pt>
                <c:pt idx="14">
                  <c:v>42521</c:v>
                </c:pt>
                <c:pt idx="15">
                  <c:v>42551</c:v>
                </c:pt>
                <c:pt idx="16">
                  <c:v>42582</c:v>
                </c:pt>
                <c:pt idx="17">
                  <c:v>42613</c:v>
                </c:pt>
                <c:pt idx="18">
                  <c:v>42643</c:v>
                </c:pt>
                <c:pt idx="19">
                  <c:v>42674</c:v>
                </c:pt>
                <c:pt idx="20">
                  <c:v>42704</c:v>
                </c:pt>
                <c:pt idx="21">
                  <c:v>42735</c:v>
                </c:pt>
                <c:pt idx="22">
                  <c:v>42766</c:v>
                </c:pt>
                <c:pt idx="23">
                  <c:v>42794</c:v>
                </c:pt>
                <c:pt idx="24">
                  <c:v>42825</c:v>
                </c:pt>
                <c:pt idx="25">
                  <c:v>42855</c:v>
                </c:pt>
                <c:pt idx="26">
                  <c:v>42886</c:v>
                </c:pt>
                <c:pt idx="27">
                  <c:v>42916</c:v>
                </c:pt>
                <c:pt idx="28">
                  <c:v>42947</c:v>
                </c:pt>
                <c:pt idx="29">
                  <c:v>42978</c:v>
                </c:pt>
                <c:pt idx="30">
                  <c:v>43008</c:v>
                </c:pt>
              </c:numCache>
            </c:numRef>
          </c:cat>
          <c:val>
            <c:numRef>
              <c:f>Canje!$D$11:$AH$11</c:f>
              <c:numCache>
                <c:formatCode>_-* #,##0_-;\-* #,##0_-;_-* "-"??_-;_-@_-</c:formatCode>
                <c:ptCount val="31"/>
                <c:pt idx="0">
                  <c:v>1866</c:v>
                </c:pt>
                <c:pt idx="1">
                  <c:v>17959</c:v>
                </c:pt>
                <c:pt idx="2">
                  <c:v>24142</c:v>
                </c:pt>
                <c:pt idx="3">
                  <c:v>26835</c:v>
                </c:pt>
                <c:pt idx="4">
                  <c:v>46566</c:v>
                </c:pt>
                <c:pt idx="5">
                  <c:v>68441</c:v>
                </c:pt>
                <c:pt idx="6">
                  <c:v>90517</c:v>
                </c:pt>
                <c:pt idx="7">
                  <c:v>113924</c:v>
                </c:pt>
                <c:pt idx="8">
                  <c:v>126503</c:v>
                </c:pt>
                <c:pt idx="9">
                  <c:v>132712</c:v>
                </c:pt>
                <c:pt idx="10">
                  <c:v>134632</c:v>
                </c:pt>
                <c:pt idx="11">
                  <c:v>135547</c:v>
                </c:pt>
                <c:pt idx="12">
                  <c:v>136606</c:v>
                </c:pt>
                <c:pt idx="13">
                  <c:v>138741</c:v>
                </c:pt>
                <c:pt idx="14">
                  <c:v>140657</c:v>
                </c:pt>
                <c:pt idx="15">
                  <c:v>141630</c:v>
                </c:pt>
                <c:pt idx="16">
                  <c:v>142846</c:v>
                </c:pt>
                <c:pt idx="17">
                  <c:v>144138</c:v>
                </c:pt>
                <c:pt idx="18">
                  <c:v>144512</c:v>
                </c:pt>
                <c:pt idx="19">
                  <c:v>144874</c:v>
                </c:pt>
                <c:pt idx="20">
                  <c:v>145093</c:v>
                </c:pt>
                <c:pt idx="21">
                  <c:v>145361</c:v>
                </c:pt>
                <c:pt idx="22">
                  <c:v>145683</c:v>
                </c:pt>
                <c:pt idx="23">
                  <c:v>146393</c:v>
                </c:pt>
                <c:pt idx="24">
                  <c:v>146998</c:v>
                </c:pt>
                <c:pt idx="25">
                  <c:v>147166</c:v>
                </c:pt>
                <c:pt idx="26">
                  <c:v>147498</c:v>
                </c:pt>
                <c:pt idx="27">
                  <c:v>147867</c:v>
                </c:pt>
                <c:pt idx="28">
                  <c:v>148269</c:v>
                </c:pt>
                <c:pt idx="29">
                  <c:v>148614</c:v>
                </c:pt>
                <c:pt idx="30">
                  <c:v>149080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Canje!$A$19</c:f>
              <c:strCache>
                <c:ptCount val="1"/>
                <c:pt idx="0">
                  <c:v>Venta Plan Acumulada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Canje!$D$7:$AH$7</c:f>
              <c:numCache>
                <c:formatCode>mmm\-yy</c:formatCode>
                <c:ptCount val="31"/>
                <c:pt idx="0">
                  <c:v>42094</c:v>
                </c:pt>
                <c:pt idx="1">
                  <c:v>42124</c:v>
                </c:pt>
                <c:pt idx="2">
                  <c:v>42155</c:v>
                </c:pt>
                <c:pt idx="3">
                  <c:v>42185</c:v>
                </c:pt>
                <c:pt idx="4">
                  <c:v>42216</c:v>
                </c:pt>
                <c:pt idx="5">
                  <c:v>42247</c:v>
                </c:pt>
                <c:pt idx="6">
                  <c:v>42277</c:v>
                </c:pt>
                <c:pt idx="7">
                  <c:v>42308</c:v>
                </c:pt>
                <c:pt idx="8">
                  <c:v>42338</c:v>
                </c:pt>
                <c:pt idx="9">
                  <c:v>42369</c:v>
                </c:pt>
                <c:pt idx="10">
                  <c:v>42400</c:v>
                </c:pt>
                <c:pt idx="11">
                  <c:v>42429</c:v>
                </c:pt>
                <c:pt idx="12">
                  <c:v>42460</c:v>
                </c:pt>
                <c:pt idx="13">
                  <c:v>42490</c:v>
                </c:pt>
                <c:pt idx="14">
                  <c:v>42521</c:v>
                </c:pt>
                <c:pt idx="15">
                  <c:v>42551</c:v>
                </c:pt>
                <c:pt idx="16">
                  <c:v>42582</c:v>
                </c:pt>
                <c:pt idx="17">
                  <c:v>42613</c:v>
                </c:pt>
                <c:pt idx="18">
                  <c:v>42643</c:v>
                </c:pt>
                <c:pt idx="19">
                  <c:v>42674</c:v>
                </c:pt>
                <c:pt idx="20">
                  <c:v>42704</c:v>
                </c:pt>
                <c:pt idx="21">
                  <c:v>42735</c:v>
                </c:pt>
                <c:pt idx="22">
                  <c:v>42766</c:v>
                </c:pt>
                <c:pt idx="23">
                  <c:v>42794</c:v>
                </c:pt>
                <c:pt idx="24">
                  <c:v>42825</c:v>
                </c:pt>
                <c:pt idx="25">
                  <c:v>42855</c:v>
                </c:pt>
                <c:pt idx="26">
                  <c:v>42886</c:v>
                </c:pt>
                <c:pt idx="27">
                  <c:v>42916</c:v>
                </c:pt>
                <c:pt idx="28">
                  <c:v>42947</c:v>
                </c:pt>
                <c:pt idx="29">
                  <c:v>42978</c:v>
                </c:pt>
                <c:pt idx="30">
                  <c:v>43008</c:v>
                </c:pt>
              </c:numCache>
            </c:numRef>
          </c:cat>
          <c:val>
            <c:numRef>
              <c:f>Canje!$D$19:$AH$19</c:f>
              <c:numCache>
                <c:formatCode>_-* #,##0_-;\-* #,##0_-;_-* "-"??_-;_-@_-</c:formatCode>
                <c:ptCount val="31"/>
                <c:pt idx="0">
                  <c:v>866</c:v>
                </c:pt>
                <c:pt idx="1">
                  <c:v>6614</c:v>
                </c:pt>
                <c:pt idx="2">
                  <c:v>12641</c:v>
                </c:pt>
                <c:pt idx="3">
                  <c:v>14437</c:v>
                </c:pt>
                <c:pt idx="4">
                  <c:v>25235</c:v>
                </c:pt>
                <c:pt idx="5">
                  <c:v>41333</c:v>
                </c:pt>
                <c:pt idx="6">
                  <c:v>60278</c:v>
                </c:pt>
                <c:pt idx="7">
                  <c:v>83428</c:v>
                </c:pt>
                <c:pt idx="8">
                  <c:v>95765</c:v>
                </c:pt>
                <c:pt idx="9">
                  <c:v>103309</c:v>
                </c:pt>
                <c:pt idx="10">
                  <c:v>104787</c:v>
                </c:pt>
                <c:pt idx="11">
                  <c:v>105894</c:v>
                </c:pt>
                <c:pt idx="12">
                  <c:v>108245</c:v>
                </c:pt>
                <c:pt idx="13">
                  <c:v>110330</c:v>
                </c:pt>
                <c:pt idx="14">
                  <c:v>112347</c:v>
                </c:pt>
                <c:pt idx="15">
                  <c:v>114397</c:v>
                </c:pt>
                <c:pt idx="16">
                  <c:v>116663</c:v>
                </c:pt>
                <c:pt idx="17">
                  <c:v>117604</c:v>
                </c:pt>
                <c:pt idx="18">
                  <c:v>118308</c:v>
                </c:pt>
                <c:pt idx="19">
                  <c:v>120526</c:v>
                </c:pt>
                <c:pt idx="20">
                  <c:v>122535</c:v>
                </c:pt>
                <c:pt idx="21">
                  <c:v>124433</c:v>
                </c:pt>
                <c:pt idx="22">
                  <c:v>126080</c:v>
                </c:pt>
                <c:pt idx="23">
                  <c:v>127496</c:v>
                </c:pt>
                <c:pt idx="24">
                  <c:v>129085</c:v>
                </c:pt>
                <c:pt idx="25">
                  <c:v>130472</c:v>
                </c:pt>
                <c:pt idx="26">
                  <c:v>132022</c:v>
                </c:pt>
                <c:pt idx="27">
                  <c:v>133786</c:v>
                </c:pt>
                <c:pt idx="28">
                  <c:v>135527</c:v>
                </c:pt>
                <c:pt idx="29">
                  <c:v>137308</c:v>
                </c:pt>
                <c:pt idx="30">
                  <c:v>139174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682848"/>
        <c:axId val="539683936"/>
      </c:lineChart>
      <c:dateAx>
        <c:axId val="53968284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9683936"/>
        <c:crosses val="autoZero"/>
        <c:auto val="1"/>
        <c:lblOffset val="100"/>
        <c:baseTimeUnit val="months"/>
      </c:dateAx>
      <c:valAx>
        <c:axId val="53968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968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Adquirencia!A1"/><Relationship Id="rId3" Type="http://schemas.openxmlformats.org/officeDocument/2006/relationships/hyperlink" Target="#Colocaci&#243;n!A1"/><Relationship Id="rId7" Type="http://schemas.openxmlformats.org/officeDocument/2006/relationships/hyperlink" Target="#Canje!A1"/><Relationship Id="rId2" Type="http://schemas.openxmlformats.org/officeDocument/2006/relationships/image" Target="../media/image1.gif"/><Relationship Id="rId1" Type="http://schemas.openxmlformats.org/officeDocument/2006/relationships/hyperlink" Target="#Clientes!A1"/><Relationship Id="rId6" Type="http://schemas.openxmlformats.org/officeDocument/2006/relationships/hyperlink" Target="#'Estados Tarjetas'!A1"/><Relationship Id="rId5" Type="http://schemas.openxmlformats.org/officeDocument/2006/relationships/hyperlink" Target="#'Clientes Compartidos'!A1"/><Relationship Id="rId4" Type="http://schemas.openxmlformats.org/officeDocument/2006/relationships/hyperlink" Target="#'Detalle Tipo Consumos'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Clientes!A1"/><Relationship Id="rId3" Type="http://schemas.openxmlformats.org/officeDocument/2006/relationships/hyperlink" Target="#Canje!A1"/><Relationship Id="rId7" Type="http://schemas.openxmlformats.org/officeDocument/2006/relationships/hyperlink" Target="#Colocaci&#243;n!A1"/><Relationship Id="rId12" Type="http://schemas.openxmlformats.org/officeDocument/2006/relationships/chart" Target="../charts/chart3.xml"/><Relationship Id="rId2" Type="http://schemas.openxmlformats.org/officeDocument/2006/relationships/hyperlink" Target="#Adquirencia!A1"/><Relationship Id="rId1" Type="http://schemas.openxmlformats.org/officeDocument/2006/relationships/hyperlink" Target="Panel%20Tarjeta%20Cr&#233;dito.xlsm#Clientes!A1" TargetMode="External"/><Relationship Id="rId6" Type="http://schemas.openxmlformats.org/officeDocument/2006/relationships/hyperlink" Target="#'Clientes Compartidos'!A1"/><Relationship Id="rId11" Type="http://schemas.openxmlformats.org/officeDocument/2006/relationships/chart" Target="../charts/chart2.xml"/><Relationship Id="rId5" Type="http://schemas.openxmlformats.org/officeDocument/2006/relationships/hyperlink" Target="#'Detalle Tipo Consumos'!A1"/><Relationship Id="rId10" Type="http://schemas.openxmlformats.org/officeDocument/2006/relationships/chart" Target="../charts/chart1.xml"/><Relationship Id="rId4" Type="http://schemas.openxmlformats.org/officeDocument/2006/relationships/hyperlink" Target="#'Estados Tarjetas'!A1"/><Relationship Id="rId9" Type="http://schemas.openxmlformats.org/officeDocument/2006/relationships/hyperlink" Target="#Caratula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Caratula!A1"/><Relationship Id="rId3" Type="http://schemas.openxmlformats.org/officeDocument/2006/relationships/hyperlink" Target="#Canje!A1"/><Relationship Id="rId7" Type="http://schemas.openxmlformats.org/officeDocument/2006/relationships/hyperlink" Target="#Clientes!A1"/><Relationship Id="rId12" Type="http://schemas.openxmlformats.org/officeDocument/2006/relationships/chart" Target="../charts/chart6.xml"/><Relationship Id="rId2" Type="http://schemas.openxmlformats.org/officeDocument/2006/relationships/hyperlink" Target="#Adquirencia!A1"/><Relationship Id="rId1" Type="http://schemas.openxmlformats.org/officeDocument/2006/relationships/hyperlink" Target="Panel%20Tarjeta%20Cr&#233;dito.xlsm#Clientes!A1" TargetMode="External"/><Relationship Id="rId6" Type="http://schemas.openxmlformats.org/officeDocument/2006/relationships/hyperlink" Target="#'Clientes Compartidos'!A1"/><Relationship Id="rId11" Type="http://schemas.openxmlformats.org/officeDocument/2006/relationships/chart" Target="../charts/chart5.xml"/><Relationship Id="rId5" Type="http://schemas.openxmlformats.org/officeDocument/2006/relationships/hyperlink" Target="#'Detalle Tipo Consumos'!A1"/><Relationship Id="rId10" Type="http://schemas.openxmlformats.org/officeDocument/2006/relationships/chart" Target="../charts/chart4.xml"/><Relationship Id="rId4" Type="http://schemas.openxmlformats.org/officeDocument/2006/relationships/hyperlink" Target="#'Estados Tarjetas'!A1"/><Relationship Id="rId9" Type="http://schemas.openxmlformats.org/officeDocument/2006/relationships/hyperlink" Target="#Colocaci&#243;n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Colocaci&#243;n!A1"/><Relationship Id="rId3" Type="http://schemas.openxmlformats.org/officeDocument/2006/relationships/hyperlink" Target="#Canje!A1"/><Relationship Id="rId7" Type="http://schemas.openxmlformats.org/officeDocument/2006/relationships/hyperlink" Target="#Caratula!A1"/><Relationship Id="rId2" Type="http://schemas.openxmlformats.org/officeDocument/2006/relationships/hyperlink" Target="#Adquirencia!A1"/><Relationship Id="rId1" Type="http://schemas.openxmlformats.org/officeDocument/2006/relationships/hyperlink" Target="Panel%20Tarjeta%20Cr&#233;dito.xlsm#Clientes!A1" TargetMode="External"/><Relationship Id="rId6" Type="http://schemas.openxmlformats.org/officeDocument/2006/relationships/hyperlink" Target="#Clientes!A1"/><Relationship Id="rId11" Type="http://schemas.openxmlformats.org/officeDocument/2006/relationships/chart" Target="../charts/chart8.xml"/><Relationship Id="rId5" Type="http://schemas.openxmlformats.org/officeDocument/2006/relationships/hyperlink" Target="#'Clientes Compartidos'!A1"/><Relationship Id="rId10" Type="http://schemas.openxmlformats.org/officeDocument/2006/relationships/chart" Target="../charts/chart7.xml"/><Relationship Id="rId4" Type="http://schemas.openxmlformats.org/officeDocument/2006/relationships/hyperlink" Target="#'Estados Tarjetas'!A1"/><Relationship Id="rId9" Type="http://schemas.openxmlformats.org/officeDocument/2006/relationships/hyperlink" Target="#'Detalle Tipo Consumos'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Clientes!A1"/><Relationship Id="rId3" Type="http://schemas.openxmlformats.org/officeDocument/2006/relationships/hyperlink" Target="#Canje!A1"/><Relationship Id="rId7" Type="http://schemas.openxmlformats.org/officeDocument/2006/relationships/hyperlink" Target="#Colocaci&#243;n!A1"/><Relationship Id="rId2" Type="http://schemas.openxmlformats.org/officeDocument/2006/relationships/hyperlink" Target="#Adquirencia!A1"/><Relationship Id="rId1" Type="http://schemas.openxmlformats.org/officeDocument/2006/relationships/hyperlink" Target="Panel%20Tarjeta%20Cr&#233;dito.xlsm#Clientes!A1" TargetMode="External"/><Relationship Id="rId6" Type="http://schemas.openxmlformats.org/officeDocument/2006/relationships/hyperlink" Target="#'Clientes Compartidos'!A1"/><Relationship Id="rId5" Type="http://schemas.openxmlformats.org/officeDocument/2006/relationships/hyperlink" Target="#'Detalle Tipo Consumos'!A1"/><Relationship Id="rId4" Type="http://schemas.openxmlformats.org/officeDocument/2006/relationships/hyperlink" Target="#'Estados Tarjetas'!A1"/><Relationship Id="rId9" Type="http://schemas.openxmlformats.org/officeDocument/2006/relationships/hyperlink" Target="#Caratula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'Detalle Tipo Consumos'!A1"/><Relationship Id="rId3" Type="http://schemas.openxmlformats.org/officeDocument/2006/relationships/hyperlink" Target="#Canje!A1"/><Relationship Id="rId7" Type="http://schemas.openxmlformats.org/officeDocument/2006/relationships/hyperlink" Target="#Colocaci&#243;n!A1"/><Relationship Id="rId2" Type="http://schemas.openxmlformats.org/officeDocument/2006/relationships/hyperlink" Target="#Adquirencia!A1"/><Relationship Id="rId1" Type="http://schemas.openxmlformats.org/officeDocument/2006/relationships/hyperlink" Target="Panel%20Tarjeta%20Cr&#233;dito.xlsm#Clientes!A1" TargetMode="External"/><Relationship Id="rId6" Type="http://schemas.openxmlformats.org/officeDocument/2006/relationships/hyperlink" Target="#Caratula!A1"/><Relationship Id="rId5" Type="http://schemas.openxmlformats.org/officeDocument/2006/relationships/hyperlink" Target="#Clientes!A1"/><Relationship Id="rId4" Type="http://schemas.openxmlformats.org/officeDocument/2006/relationships/hyperlink" Target="#'Clientes Compartidos'!A1"/><Relationship Id="rId9" Type="http://schemas.openxmlformats.org/officeDocument/2006/relationships/hyperlink" Target="#'Estados Tarjetas'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'Estados Tarjetas'!A1"/><Relationship Id="rId3" Type="http://schemas.openxmlformats.org/officeDocument/2006/relationships/hyperlink" Target="#'Clientes Compartidos'!A1"/><Relationship Id="rId7" Type="http://schemas.openxmlformats.org/officeDocument/2006/relationships/hyperlink" Target="#'Detalle Tipo Consumos'!A1"/><Relationship Id="rId2" Type="http://schemas.openxmlformats.org/officeDocument/2006/relationships/hyperlink" Target="#Adquirencia!A1"/><Relationship Id="rId1" Type="http://schemas.openxmlformats.org/officeDocument/2006/relationships/hyperlink" Target="Panel%20Tarjeta%20Cr&#233;dito.xlsm#Clientes!A1" TargetMode="External"/><Relationship Id="rId6" Type="http://schemas.openxmlformats.org/officeDocument/2006/relationships/hyperlink" Target="#Colocaci&#243;n!A1"/><Relationship Id="rId11" Type="http://schemas.openxmlformats.org/officeDocument/2006/relationships/chart" Target="../charts/chart10.xml"/><Relationship Id="rId5" Type="http://schemas.openxmlformats.org/officeDocument/2006/relationships/hyperlink" Target="#Caratula!A1"/><Relationship Id="rId10" Type="http://schemas.openxmlformats.org/officeDocument/2006/relationships/chart" Target="../charts/chart9.xml"/><Relationship Id="rId4" Type="http://schemas.openxmlformats.org/officeDocument/2006/relationships/hyperlink" Target="#Clientes!A1"/><Relationship Id="rId9" Type="http://schemas.openxmlformats.org/officeDocument/2006/relationships/hyperlink" Target="#Canje!A1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'Estados Tarjetas'!A1"/><Relationship Id="rId3" Type="http://schemas.openxmlformats.org/officeDocument/2006/relationships/hyperlink" Target="#'Clientes Compartidos'!A1"/><Relationship Id="rId7" Type="http://schemas.openxmlformats.org/officeDocument/2006/relationships/hyperlink" Target="#'Detalle Tipo Consumos'!A1"/><Relationship Id="rId12" Type="http://schemas.openxmlformats.org/officeDocument/2006/relationships/chart" Target="../charts/chart13.xml"/><Relationship Id="rId2" Type="http://schemas.openxmlformats.org/officeDocument/2006/relationships/hyperlink" Target="Panel%20Tarjeta%20Cr&#233;dito.xlsm#Clientes!A1" TargetMode="External"/><Relationship Id="rId1" Type="http://schemas.openxmlformats.org/officeDocument/2006/relationships/chart" Target="../charts/chart11.xml"/><Relationship Id="rId6" Type="http://schemas.openxmlformats.org/officeDocument/2006/relationships/hyperlink" Target="#Colocaci&#243;n!A1"/><Relationship Id="rId11" Type="http://schemas.openxmlformats.org/officeDocument/2006/relationships/chart" Target="../charts/chart12.xml"/><Relationship Id="rId5" Type="http://schemas.openxmlformats.org/officeDocument/2006/relationships/hyperlink" Target="#Caratula!A1"/><Relationship Id="rId10" Type="http://schemas.openxmlformats.org/officeDocument/2006/relationships/hyperlink" Target="#Adquirencia!A1"/><Relationship Id="rId4" Type="http://schemas.openxmlformats.org/officeDocument/2006/relationships/hyperlink" Target="#Clientes!A1"/><Relationship Id="rId9" Type="http://schemas.openxmlformats.org/officeDocument/2006/relationships/hyperlink" Target="#Canje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719175</xdr:colOff>
      <xdr:row>0</xdr:row>
      <xdr:rowOff>0</xdr:rowOff>
    </xdr:from>
    <xdr:to>
      <xdr:col>17</xdr:col>
      <xdr:colOff>9527</xdr:colOff>
      <xdr:row>25</xdr:row>
      <xdr:rowOff>43907</xdr:rowOff>
    </xdr:to>
    <xdr:cxnSp macro="">
      <xdr:nvCxnSpPr>
        <xdr:cNvPr id="2" name="Conector recto 1"/>
        <xdr:cNvCxnSpPr>
          <a:endCxn id="3" idx="0"/>
        </xdr:cNvCxnSpPr>
      </xdr:nvCxnSpPr>
      <xdr:spPr>
        <a:xfrm flipH="1">
          <a:off x="13520775" y="0"/>
          <a:ext cx="52352" cy="4996907"/>
        </a:xfrm>
        <a:prstGeom prst="line">
          <a:avLst/>
        </a:prstGeom>
        <a:ln w="28575"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638175</xdr:colOff>
      <xdr:row>25</xdr:row>
      <xdr:rowOff>43907</xdr:rowOff>
    </xdr:from>
    <xdr:to>
      <xdr:col>17</xdr:col>
      <xdr:colOff>38175</xdr:colOff>
      <xdr:row>26</xdr:row>
      <xdr:rowOff>15407</xdr:rowOff>
    </xdr:to>
    <xdr:sp macro="" textlink="">
      <xdr:nvSpPr>
        <xdr:cNvPr id="3" name="Elipse 2"/>
        <xdr:cNvSpPr/>
      </xdr:nvSpPr>
      <xdr:spPr>
        <a:xfrm>
          <a:off x="13439775" y="4996907"/>
          <a:ext cx="162000" cy="162000"/>
        </a:xfrm>
        <a:prstGeom prst="ellipse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16</xdr:col>
      <xdr:colOff>585825</xdr:colOff>
      <xdr:row>0</xdr:row>
      <xdr:rowOff>0</xdr:rowOff>
    </xdr:from>
    <xdr:to>
      <xdr:col>16</xdr:col>
      <xdr:colOff>628654</xdr:colOff>
      <xdr:row>24</xdr:row>
      <xdr:rowOff>34382</xdr:rowOff>
    </xdr:to>
    <xdr:cxnSp macro="">
      <xdr:nvCxnSpPr>
        <xdr:cNvPr id="4" name="Conector recto 3"/>
        <xdr:cNvCxnSpPr>
          <a:endCxn id="5" idx="0"/>
        </xdr:cNvCxnSpPr>
      </xdr:nvCxnSpPr>
      <xdr:spPr>
        <a:xfrm flipH="1">
          <a:off x="13387425" y="0"/>
          <a:ext cx="42829" cy="4796882"/>
        </a:xfrm>
        <a:prstGeom prst="line">
          <a:avLst/>
        </a:prstGeom>
        <a:ln w="28575"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504825</xdr:colOff>
      <xdr:row>24</xdr:row>
      <xdr:rowOff>34382</xdr:rowOff>
    </xdr:from>
    <xdr:to>
      <xdr:col>16</xdr:col>
      <xdr:colOff>666825</xdr:colOff>
      <xdr:row>24</xdr:row>
      <xdr:rowOff>196382</xdr:rowOff>
    </xdr:to>
    <xdr:sp macro="" textlink="">
      <xdr:nvSpPr>
        <xdr:cNvPr id="5" name="Elipse 4"/>
        <xdr:cNvSpPr/>
      </xdr:nvSpPr>
      <xdr:spPr>
        <a:xfrm>
          <a:off x="13306425" y="4796882"/>
          <a:ext cx="162000" cy="152475"/>
        </a:xfrm>
        <a:prstGeom prst="ellipse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16</xdr:col>
      <xdr:colOff>361950</xdr:colOff>
      <xdr:row>23</xdr:row>
      <xdr:rowOff>24857</xdr:rowOff>
    </xdr:from>
    <xdr:to>
      <xdr:col>16</xdr:col>
      <xdr:colOff>523875</xdr:colOff>
      <xdr:row>23</xdr:row>
      <xdr:rowOff>186857</xdr:rowOff>
    </xdr:to>
    <xdr:sp macro="" textlink="">
      <xdr:nvSpPr>
        <xdr:cNvPr id="6" name="Elipse 5"/>
        <xdr:cNvSpPr/>
      </xdr:nvSpPr>
      <xdr:spPr>
        <a:xfrm>
          <a:off x="13163550" y="4511132"/>
          <a:ext cx="161925" cy="162000"/>
        </a:xfrm>
        <a:prstGeom prst="ellipse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16</xdr:col>
      <xdr:colOff>442913</xdr:colOff>
      <xdr:row>0</xdr:row>
      <xdr:rowOff>19050</xdr:rowOff>
    </xdr:from>
    <xdr:to>
      <xdr:col>16</xdr:col>
      <xdr:colOff>476255</xdr:colOff>
      <xdr:row>23</xdr:row>
      <xdr:rowOff>24857</xdr:rowOff>
    </xdr:to>
    <xdr:cxnSp macro="">
      <xdr:nvCxnSpPr>
        <xdr:cNvPr id="7" name="Conector recto 6"/>
        <xdr:cNvCxnSpPr>
          <a:endCxn id="6" idx="0"/>
        </xdr:cNvCxnSpPr>
      </xdr:nvCxnSpPr>
      <xdr:spPr>
        <a:xfrm flipH="1">
          <a:off x="13244513" y="19050"/>
          <a:ext cx="33342" cy="4492082"/>
        </a:xfrm>
        <a:prstGeom prst="line">
          <a:avLst/>
        </a:prstGeom>
        <a:ln w="28575"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628650</xdr:colOff>
      <xdr:row>12</xdr:row>
      <xdr:rowOff>57150</xdr:rowOff>
    </xdr:from>
    <xdr:to>
      <xdr:col>4</xdr:col>
      <xdr:colOff>276224</xdr:colOff>
      <xdr:row>12</xdr:row>
      <xdr:rowOff>243416</xdr:rowOff>
    </xdr:to>
    <xdr:pic>
      <xdr:nvPicPr>
        <xdr:cNvPr id="8" name="Imagen 7" descr="http://www.estudiovore.com/wp-content/uploads/2014/03/boton-ir-a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4850" y="2324100"/>
          <a:ext cx="333374" cy="1862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628650</xdr:colOff>
      <xdr:row>13</xdr:row>
      <xdr:rowOff>66675</xdr:rowOff>
    </xdr:from>
    <xdr:to>
      <xdr:col>4</xdr:col>
      <xdr:colOff>276224</xdr:colOff>
      <xdr:row>14</xdr:row>
      <xdr:rowOff>9525</xdr:rowOff>
    </xdr:to>
    <xdr:pic>
      <xdr:nvPicPr>
        <xdr:cNvPr id="9" name="Imagen 8" descr="http://www.estudiovore.com/wp-content/uploads/2014/03/boton-ir-a.gif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4850" y="2600325"/>
          <a:ext cx="333374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628650</xdr:colOff>
      <xdr:row>14</xdr:row>
      <xdr:rowOff>47625</xdr:rowOff>
    </xdr:from>
    <xdr:to>
      <xdr:col>4</xdr:col>
      <xdr:colOff>276224</xdr:colOff>
      <xdr:row>14</xdr:row>
      <xdr:rowOff>228600</xdr:rowOff>
    </xdr:to>
    <xdr:pic>
      <xdr:nvPicPr>
        <xdr:cNvPr id="10" name="Imagen 9" descr="http://www.estudiovore.com/wp-content/uploads/2014/03/boton-ir-a.gif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4850" y="2819400"/>
          <a:ext cx="333374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638175</xdr:colOff>
      <xdr:row>15</xdr:row>
      <xdr:rowOff>66675</xdr:rowOff>
    </xdr:from>
    <xdr:to>
      <xdr:col>4</xdr:col>
      <xdr:colOff>285749</xdr:colOff>
      <xdr:row>16</xdr:row>
      <xdr:rowOff>9524</xdr:rowOff>
    </xdr:to>
    <xdr:pic>
      <xdr:nvPicPr>
        <xdr:cNvPr id="11" name="Imagen 10" descr="http://www.estudiovore.com/wp-content/uploads/2014/03/boton-ir-a.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4375" y="3076575"/>
          <a:ext cx="333374" cy="1809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647700</xdr:colOff>
      <xdr:row>16</xdr:row>
      <xdr:rowOff>66675</xdr:rowOff>
    </xdr:from>
    <xdr:to>
      <xdr:col>4</xdr:col>
      <xdr:colOff>295274</xdr:colOff>
      <xdr:row>17</xdr:row>
      <xdr:rowOff>9525</xdr:rowOff>
    </xdr:to>
    <xdr:pic>
      <xdr:nvPicPr>
        <xdr:cNvPr id="12" name="Imagen 11" descr="http://www.estudiovore.com/wp-content/uploads/2014/03/boton-ir-a.gif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3314700"/>
          <a:ext cx="333374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647700</xdr:colOff>
      <xdr:row>17</xdr:row>
      <xdr:rowOff>76200</xdr:rowOff>
    </xdr:from>
    <xdr:to>
      <xdr:col>4</xdr:col>
      <xdr:colOff>295274</xdr:colOff>
      <xdr:row>18</xdr:row>
      <xdr:rowOff>19051</xdr:rowOff>
    </xdr:to>
    <xdr:pic>
      <xdr:nvPicPr>
        <xdr:cNvPr id="13" name="Imagen 12" descr="http://www.estudiovore.com/wp-content/uploads/2014/03/boton-ir-a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3562350"/>
          <a:ext cx="333374" cy="1809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638175</xdr:colOff>
      <xdr:row>18</xdr:row>
      <xdr:rowOff>47625</xdr:rowOff>
    </xdr:from>
    <xdr:to>
      <xdr:col>4</xdr:col>
      <xdr:colOff>285749</xdr:colOff>
      <xdr:row>18</xdr:row>
      <xdr:rowOff>228600</xdr:rowOff>
    </xdr:to>
    <xdr:pic>
      <xdr:nvPicPr>
        <xdr:cNvPr id="14" name="Imagen 13" descr="http://www.estudiovore.com/wp-content/uploads/2014/03/boton-ir-a.gif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4375" y="3771900"/>
          <a:ext cx="333374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10</xdr:row>
      <xdr:rowOff>66674</xdr:rowOff>
    </xdr:from>
    <xdr:to>
      <xdr:col>3</xdr:col>
      <xdr:colOff>257174</xdr:colOff>
      <xdr:row>24</xdr:row>
      <xdr:rowOff>142875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428625</xdr:colOff>
      <xdr:row>10</xdr:row>
      <xdr:rowOff>66675</xdr:rowOff>
    </xdr:from>
    <xdr:to>
      <xdr:col>8</xdr:col>
      <xdr:colOff>76200</xdr:colOff>
      <xdr:row>24</xdr:row>
      <xdr:rowOff>133349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12</xdr:row>
      <xdr:rowOff>119062</xdr:rowOff>
    </xdr:from>
    <xdr:to>
      <xdr:col>8</xdr:col>
      <xdr:colOff>171450</xdr:colOff>
      <xdr:row>23</xdr:row>
      <xdr:rowOff>123825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41</xdr:col>
      <xdr:colOff>218540</xdr:colOff>
      <xdr:row>2</xdr:row>
      <xdr:rowOff>187027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0" y="0"/>
          <a:ext cx="13708321" cy="568027"/>
          <a:chOff x="0" y="11909"/>
          <a:chExt cx="15018009" cy="568027"/>
        </a:xfrm>
      </xdr:grpSpPr>
      <xdr:sp macro="" textlink="">
        <xdr:nvSpPr>
          <xdr:cNvPr id="3" name="Forma libre 2">
            <a:hlinkClick xmlns:r="http://schemas.openxmlformats.org/officeDocument/2006/relationships" r:id="rId2"/>
          </xdr:cNvPr>
          <xdr:cNvSpPr>
            <a:spLocks/>
          </xdr:cNvSpPr>
        </xdr:nvSpPr>
        <xdr:spPr bwMode="auto">
          <a:xfrm>
            <a:off x="12158854" y="70826"/>
            <a:ext cx="2261715" cy="500747"/>
          </a:xfrm>
          <a:custGeom>
            <a:avLst/>
            <a:gdLst>
              <a:gd name="T0" fmla="*/ 111 w 777"/>
              <a:gd name="T1" fmla="*/ 0 h 159"/>
              <a:gd name="T2" fmla="*/ 666 w 777"/>
              <a:gd name="T3" fmla="*/ 0 h 159"/>
              <a:gd name="T4" fmla="*/ 675 w 777"/>
              <a:gd name="T5" fmla="*/ 3 h 159"/>
              <a:gd name="T6" fmla="*/ 683 w 777"/>
              <a:gd name="T7" fmla="*/ 7 h 159"/>
              <a:gd name="T8" fmla="*/ 689 w 777"/>
              <a:gd name="T9" fmla="*/ 13 h 159"/>
              <a:gd name="T10" fmla="*/ 777 w 777"/>
              <a:gd name="T11" fmla="*/ 159 h 159"/>
              <a:gd name="T12" fmla="*/ 0 w 777"/>
              <a:gd name="T13" fmla="*/ 159 h 159"/>
              <a:gd name="T14" fmla="*/ 88 w 777"/>
              <a:gd name="T15" fmla="*/ 13 h 159"/>
              <a:gd name="T16" fmla="*/ 95 w 777"/>
              <a:gd name="T17" fmla="*/ 7 h 159"/>
              <a:gd name="T18" fmla="*/ 103 w 777"/>
              <a:gd name="T19" fmla="*/ 3 h 159"/>
              <a:gd name="T20" fmla="*/ 111 w 777"/>
              <a:gd name="T21" fmla="*/ 0 h 15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777" h="159">
                <a:moveTo>
                  <a:pt x="111" y="0"/>
                </a:moveTo>
                <a:lnTo>
                  <a:pt x="666" y="0"/>
                </a:lnTo>
                <a:lnTo>
                  <a:pt x="675" y="3"/>
                </a:lnTo>
                <a:lnTo>
                  <a:pt x="683" y="7"/>
                </a:lnTo>
                <a:lnTo>
                  <a:pt x="689" y="13"/>
                </a:lnTo>
                <a:lnTo>
                  <a:pt x="777" y="159"/>
                </a:lnTo>
                <a:lnTo>
                  <a:pt x="0" y="159"/>
                </a:lnTo>
                <a:lnTo>
                  <a:pt x="88" y="13"/>
                </a:lnTo>
                <a:lnTo>
                  <a:pt x="95" y="7"/>
                </a:lnTo>
                <a:lnTo>
                  <a:pt x="103" y="3"/>
                </a:lnTo>
                <a:lnTo>
                  <a:pt x="111" y="0"/>
                </a:lnTo>
                <a:close/>
              </a:path>
            </a:pathLst>
          </a:custGeom>
          <a:solidFill>
            <a:schemeClr val="bg1">
              <a:lumMod val="95000"/>
            </a:schemeClr>
          </a:solidFill>
          <a:ln w="0">
            <a:noFill/>
            <a:prstDash val="solid"/>
            <a:round/>
            <a:headEnd/>
            <a:tailEnd/>
          </a:ln>
          <a:effectLst>
            <a:outerShdw blurRad="50800" dist="38100" dir="16200000" rotWithShape="0">
              <a:prstClr val="black">
                <a:alpha val="40000"/>
              </a:prstClr>
            </a:outerShdw>
          </a:effectLst>
        </xdr:spPr>
        <xdr:txBody>
          <a:bodyPr wrap="square" anchor="ctr"/>
          <a:lstStyle>
            <a:defPPr>
              <a:defRPr lang="es-MX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MX" sz="1100" b="1"/>
              <a:t>ADQUIRENCIA</a:t>
            </a:r>
          </a:p>
        </xdr:txBody>
      </xdr:sp>
      <xdr:sp macro="" textlink="">
        <xdr:nvSpPr>
          <xdr:cNvPr id="4" name="Forma libre 3">
            <a:hlinkClick xmlns:r="http://schemas.openxmlformats.org/officeDocument/2006/relationships" r:id="rId3"/>
          </xdr:cNvPr>
          <xdr:cNvSpPr>
            <a:spLocks/>
          </xdr:cNvSpPr>
        </xdr:nvSpPr>
        <xdr:spPr bwMode="auto">
          <a:xfrm>
            <a:off x="10142325" y="70826"/>
            <a:ext cx="2261714" cy="500747"/>
          </a:xfrm>
          <a:custGeom>
            <a:avLst/>
            <a:gdLst>
              <a:gd name="T0" fmla="*/ 111 w 777"/>
              <a:gd name="T1" fmla="*/ 0 h 159"/>
              <a:gd name="T2" fmla="*/ 666 w 777"/>
              <a:gd name="T3" fmla="*/ 0 h 159"/>
              <a:gd name="T4" fmla="*/ 675 w 777"/>
              <a:gd name="T5" fmla="*/ 3 h 159"/>
              <a:gd name="T6" fmla="*/ 683 w 777"/>
              <a:gd name="T7" fmla="*/ 7 h 159"/>
              <a:gd name="T8" fmla="*/ 689 w 777"/>
              <a:gd name="T9" fmla="*/ 13 h 159"/>
              <a:gd name="T10" fmla="*/ 777 w 777"/>
              <a:gd name="T11" fmla="*/ 159 h 159"/>
              <a:gd name="T12" fmla="*/ 0 w 777"/>
              <a:gd name="T13" fmla="*/ 159 h 159"/>
              <a:gd name="T14" fmla="*/ 88 w 777"/>
              <a:gd name="T15" fmla="*/ 13 h 159"/>
              <a:gd name="T16" fmla="*/ 95 w 777"/>
              <a:gd name="T17" fmla="*/ 7 h 159"/>
              <a:gd name="T18" fmla="*/ 103 w 777"/>
              <a:gd name="T19" fmla="*/ 3 h 159"/>
              <a:gd name="T20" fmla="*/ 111 w 777"/>
              <a:gd name="T21" fmla="*/ 0 h 15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777" h="159">
                <a:moveTo>
                  <a:pt x="111" y="0"/>
                </a:moveTo>
                <a:lnTo>
                  <a:pt x="666" y="0"/>
                </a:lnTo>
                <a:lnTo>
                  <a:pt x="675" y="3"/>
                </a:lnTo>
                <a:lnTo>
                  <a:pt x="683" y="7"/>
                </a:lnTo>
                <a:lnTo>
                  <a:pt x="689" y="13"/>
                </a:lnTo>
                <a:lnTo>
                  <a:pt x="777" y="159"/>
                </a:lnTo>
                <a:lnTo>
                  <a:pt x="0" y="159"/>
                </a:lnTo>
                <a:lnTo>
                  <a:pt x="88" y="13"/>
                </a:lnTo>
                <a:lnTo>
                  <a:pt x="95" y="7"/>
                </a:lnTo>
                <a:lnTo>
                  <a:pt x="103" y="3"/>
                </a:lnTo>
                <a:lnTo>
                  <a:pt x="111" y="0"/>
                </a:lnTo>
                <a:close/>
              </a:path>
            </a:pathLst>
          </a:custGeom>
          <a:solidFill>
            <a:schemeClr val="bg1">
              <a:lumMod val="95000"/>
            </a:schemeClr>
          </a:solidFill>
          <a:ln w="0">
            <a:noFill/>
            <a:prstDash val="solid"/>
            <a:round/>
            <a:headEnd/>
            <a:tailEnd/>
          </a:ln>
          <a:effectLst>
            <a:outerShdw blurRad="50800" dist="38100" dir="16200000" rotWithShape="0">
              <a:prstClr val="black">
                <a:alpha val="40000"/>
              </a:prstClr>
            </a:outerShdw>
          </a:effectLst>
        </xdr:spPr>
        <xdr:txBody>
          <a:bodyPr wrap="square" anchor="ctr"/>
          <a:lstStyle>
            <a:defPPr>
              <a:defRPr lang="es-MX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MX" sz="1100" b="1"/>
              <a:t>CANJE</a:t>
            </a:r>
          </a:p>
        </xdr:txBody>
      </xdr:sp>
      <xdr:sp macro="" textlink="">
        <xdr:nvSpPr>
          <xdr:cNvPr id="5" name="Forma libre 4">
            <a:hlinkClick xmlns:r="http://schemas.openxmlformats.org/officeDocument/2006/relationships" r:id="rId4"/>
          </xdr:cNvPr>
          <xdr:cNvSpPr>
            <a:spLocks/>
          </xdr:cNvSpPr>
        </xdr:nvSpPr>
        <xdr:spPr bwMode="auto">
          <a:xfrm>
            <a:off x="8051938" y="79189"/>
            <a:ext cx="2258581" cy="500747"/>
          </a:xfrm>
          <a:custGeom>
            <a:avLst/>
            <a:gdLst>
              <a:gd name="T0" fmla="*/ 111 w 777"/>
              <a:gd name="T1" fmla="*/ 0 h 159"/>
              <a:gd name="T2" fmla="*/ 666 w 777"/>
              <a:gd name="T3" fmla="*/ 0 h 159"/>
              <a:gd name="T4" fmla="*/ 675 w 777"/>
              <a:gd name="T5" fmla="*/ 3 h 159"/>
              <a:gd name="T6" fmla="*/ 683 w 777"/>
              <a:gd name="T7" fmla="*/ 7 h 159"/>
              <a:gd name="T8" fmla="*/ 689 w 777"/>
              <a:gd name="T9" fmla="*/ 13 h 159"/>
              <a:gd name="T10" fmla="*/ 777 w 777"/>
              <a:gd name="T11" fmla="*/ 159 h 159"/>
              <a:gd name="T12" fmla="*/ 0 w 777"/>
              <a:gd name="T13" fmla="*/ 159 h 159"/>
              <a:gd name="T14" fmla="*/ 88 w 777"/>
              <a:gd name="T15" fmla="*/ 13 h 159"/>
              <a:gd name="T16" fmla="*/ 95 w 777"/>
              <a:gd name="T17" fmla="*/ 7 h 159"/>
              <a:gd name="T18" fmla="*/ 103 w 777"/>
              <a:gd name="T19" fmla="*/ 3 h 159"/>
              <a:gd name="T20" fmla="*/ 111 w 777"/>
              <a:gd name="T21" fmla="*/ 0 h 15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777" h="159">
                <a:moveTo>
                  <a:pt x="111" y="0"/>
                </a:moveTo>
                <a:lnTo>
                  <a:pt x="666" y="0"/>
                </a:lnTo>
                <a:lnTo>
                  <a:pt x="675" y="3"/>
                </a:lnTo>
                <a:lnTo>
                  <a:pt x="683" y="7"/>
                </a:lnTo>
                <a:lnTo>
                  <a:pt x="689" y="13"/>
                </a:lnTo>
                <a:lnTo>
                  <a:pt x="777" y="159"/>
                </a:lnTo>
                <a:lnTo>
                  <a:pt x="0" y="159"/>
                </a:lnTo>
                <a:lnTo>
                  <a:pt x="88" y="13"/>
                </a:lnTo>
                <a:lnTo>
                  <a:pt x="95" y="7"/>
                </a:lnTo>
                <a:lnTo>
                  <a:pt x="103" y="3"/>
                </a:lnTo>
                <a:lnTo>
                  <a:pt x="111" y="0"/>
                </a:lnTo>
                <a:close/>
              </a:path>
            </a:pathLst>
          </a:custGeom>
          <a:solidFill>
            <a:schemeClr val="bg1">
              <a:lumMod val="95000"/>
            </a:schemeClr>
          </a:solidFill>
          <a:ln w="0">
            <a:noFill/>
            <a:prstDash val="solid"/>
            <a:round/>
            <a:headEnd/>
            <a:tailEnd/>
          </a:ln>
          <a:effectLst>
            <a:outerShdw blurRad="50800" dist="38100" dir="16200000" rotWithShape="0">
              <a:prstClr val="black">
                <a:alpha val="40000"/>
              </a:prstClr>
            </a:outerShdw>
          </a:effectLst>
        </xdr:spPr>
        <xdr:txBody>
          <a:bodyPr wrap="square" anchor="ctr"/>
          <a:lstStyle>
            <a:defPPr>
              <a:defRPr lang="es-MX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914400" rtl="0" eaLnBrk="1" latinLnBrk="0" hangingPunct="1"/>
            <a:r>
              <a:rPr lang="es-MX" sz="1100" b="1" kern="12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ESTADO DE TARJETAS</a:t>
            </a:r>
          </a:p>
        </xdr:txBody>
      </xdr:sp>
      <xdr:sp macro="" textlink="">
        <xdr:nvSpPr>
          <xdr:cNvPr id="6" name="Forma libre 5">
            <a:hlinkClick xmlns:r="http://schemas.openxmlformats.org/officeDocument/2006/relationships" r:id="rId5"/>
          </xdr:cNvPr>
          <xdr:cNvSpPr>
            <a:spLocks/>
          </xdr:cNvSpPr>
        </xdr:nvSpPr>
        <xdr:spPr bwMode="auto">
          <a:xfrm>
            <a:off x="3972003" y="75648"/>
            <a:ext cx="2257328" cy="500747"/>
          </a:xfrm>
          <a:custGeom>
            <a:avLst/>
            <a:gdLst>
              <a:gd name="T0" fmla="*/ 111 w 777"/>
              <a:gd name="T1" fmla="*/ 0 h 159"/>
              <a:gd name="T2" fmla="*/ 666 w 777"/>
              <a:gd name="T3" fmla="*/ 0 h 159"/>
              <a:gd name="T4" fmla="*/ 675 w 777"/>
              <a:gd name="T5" fmla="*/ 3 h 159"/>
              <a:gd name="T6" fmla="*/ 683 w 777"/>
              <a:gd name="T7" fmla="*/ 7 h 159"/>
              <a:gd name="T8" fmla="*/ 689 w 777"/>
              <a:gd name="T9" fmla="*/ 13 h 159"/>
              <a:gd name="T10" fmla="*/ 777 w 777"/>
              <a:gd name="T11" fmla="*/ 159 h 159"/>
              <a:gd name="T12" fmla="*/ 0 w 777"/>
              <a:gd name="T13" fmla="*/ 159 h 159"/>
              <a:gd name="T14" fmla="*/ 88 w 777"/>
              <a:gd name="T15" fmla="*/ 13 h 159"/>
              <a:gd name="T16" fmla="*/ 95 w 777"/>
              <a:gd name="T17" fmla="*/ 7 h 159"/>
              <a:gd name="T18" fmla="*/ 103 w 777"/>
              <a:gd name="T19" fmla="*/ 3 h 159"/>
              <a:gd name="T20" fmla="*/ 111 w 777"/>
              <a:gd name="T21" fmla="*/ 0 h 15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777" h="159">
                <a:moveTo>
                  <a:pt x="111" y="0"/>
                </a:moveTo>
                <a:lnTo>
                  <a:pt x="666" y="0"/>
                </a:lnTo>
                <a:lnTo>
                  <a:pt x="675" y="3"/>
                </a:lnTo>
                <a:lnTo>
                  <a:pt x="683" y="7"/>
                </a:lnTo>
                <a:lnTo>
                  <a:pt x="689" y="13"/>
                </a:lnTo>
                <a:lnTo>
                  <a:pt x="777" y="159"/>
                </a:lnTo>
                <a:lnTo>
                  <a:pt x="0" y="159"/>
                </a:lnTo>
                <a:lnTo>
                  <a:pt x="88" y="13"/>
                </a:lnTo>
                <a:lnTo>
                  <a:pt x="95" y="7"/>
                </a:lnTo>
                <a:lnTo>
                  <a:pt x="103" y="3"/>
                </a:lnTo>
                <a:lnTo>
                  <a:pt x="111" y="0"/>
                </a:lnTo>
                <a:close/>
              </a:path>
            </a:pathLst>
          </a:custGeom>
          <a:solidFill>
            <a:schemeClr val="bg1">
              <a:lumMod val="95000"/>
            </a:schemeClr>
          </a:solidFill>
          <a:ln w="0">
            <a:noFill/>
            <a:prstDash val="solid"/>
            <a:round/>
            <a:headEnd/>
            <a:tailEnd/>
          </a:ln>
          <a:effectLst>
            <a:outerShdw blurRad="50800" dist="38100" dir="16200000" rotWithShape="0">
              <a:prstClr val="black">
                <a:alpha val="40000"/>
              </a:prstClr>
            </a:outerShdw>
          </a:effectLst>
        </xdr:spPr>
        <xdr:txBody>
          <a:bodyPr wrap="square" anchor="ctr"/>
          <a:lstStyle>
            <a:defPPr>
              <a:defRPr lang="es-MX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MX" sz="1100" b="1"/>
              <a:t>DETALLE POR TIPO</a:t>
            </a:r>
            <a:br>
              <a:rPr lang="es-MX" sz="1100" b="1"/>
            </a:br>
            <a:r>
              <a:rPr lang="es-MX" sz="1100" b="1"/>
              <a:t> DE CONSUMOS</a:t>
            </a:r>
          </a:p>
        </xdr:txBody>
      </xdr:sp>
      <xdr:sp macro="" textlink="">
        <xdr:nvSpPr>
          <xdr:cNvPr id="7" name="Forma libre 6">
            <a:hlinkClick xmlns:r="http://schemas.openxmlformats.org/officeDocument/2006/relationships" r:id="rId6"/>
          </xdr:cNvPr>
          <xdr:cNvSpPr>
            <a:spLocks/>
          </xdr:cNvSpPr>
        </xdr:nvSpPr>
        <xdr:spPr bwMode="auto">
          <a:xfrm>
            <a:off x="6031079" y="79189"/>
            <a:ext cx="2257327" cy="500747"/>
          </a:xfrm>
          <a:custGeom>
            <a:avLst/>
            <a:gdLst>
              <a:gd name="T0" fmla="*/ 111 w 777"/>
              <a:gd name="T1" fmla="*/ 0 h 159"/>
              <a:gd name="T2" fmla="*/ 666 w 777"/>
              <a:gd name="T3" fmla="*/ 0 h 159"/>
              <a:gd name="T4" fmla="*/ 675 w 777"/>
              <a:gd name="T5" fmla="*/ 3 h 159"/>
              <a:gd name="T6" fmla="*/ 683 w 777"/>
              <a:gd name="T7" fmla="*/ 7 h 159"/>
              <a:gd name="T8" fmla="*/ 689 w 777"/>
              <a:gd name="T9" fmla="*/ 13 h 159"/>
              <a:gd name="T10" fmla="*/ 777 w 777"/>
              <a:gd name="T11" fmla="*/ 159 h 159"/>
              <a:gd name="T12" fmla="*/ 0 w 777"/>
              <a:gd name="T13" fmla="*/ 159 h 159"/>
              <a:gd name="T14" fmla="*/ 88 w 777"/>
              <a:gd name="T15" fmla="*/ 13 h 159"/>
              <a:gd name="T16" fmla="*/ 95 w 777"/>
              <a:gd name="T17" fmla="*/ 7 h 159"/>
              <a:gd name="T18" fmla="*/ 103 w 777"/>
              <a:gd name="T19" fmla="*/ 3 h 159"/>
              <a:gd name="T20" fmla="*/ 111 w 777"/>
              <a:gd name="T21" fmla="*/ 0 h 15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777" h="159">
                <a:moveTo>
                  <a:pt x="111" y="0"/>
                </a:moveTo>
                <a:lnTo>
                  <a:pt x="666" y="0"/>
                </a:lnTo>
                <a:lnTo>
                  <a:pt x="675" y="3"/>
                </a:lnTo>
                <a:lnTo>
                  <a:pt x="683" y="7"/>
                </a:lnTo>
                <a:lnTo>
                  <a:pt x="689" y="13"/>
                </a:lnTo>
                <a:lnTo>
                  <a:pt x="777" y="159"/>
                </a:lnTo>
                <a:lnTo>
                  <a:pt x="0" y="159"/>
                </a:lnTo>
                <a:lnTo>
                  <a:pt x="88" y="13"/>
                </a:lnTo>
                <a:lnTo>
                  <a:pt x="95" y="7"/>
                </a:lnTo>
                <a:lnTo>
                  <a:pt x="103" y="3"/>
                </a:lnTo>
                <a:lnTo>
                  <a:pt x="111" y="0"/>
                </a:lnTo>
                <a:close/>
              </a:path>
            </a:pathLst>
          </a:custGeom>
          <a:solidFill>
            <a:schemeClr val="bg1">
              <a:lumMod val="95000"/>
            </a:schemeClr>
          </a:solidFill>
          <a:ln w="0">
            <a:noFill/>
            <a:prstDash val="solid"/>
            <a:round/>
            <a:headEnd/>
            <a:tailEnd/>
          </a:ln>
          <a:effectLst>
            <a:outerShdw blurRad="50800" dist="38100" dir="16200000" rotWithShape="0">
              <a:prstClr val="black">
                <a:alpha val="40000"/>
              </a:prstClr>
            </a:outerShdw>
          </a:effectLst>
        </xdr:spPr>
        <xdr:txBody>
          <a:bodyPr wrap="square" anchor="ctr"/>
          <a:lstStyle>
            <a:defPPr>
              <a:defRPr lang="es-MX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914400" rtl="0" eaLnBrk="1" latinLnBrk="0" hangingPunct="1"/>
            <a:r>
              <a:rPr lang="es-MX" sz="1100" b="1" kern="12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CLIENTES COMPARTIDOS</a:t>
            </a:r>
          </a:p>
        </xdr:txBody>
      </xdr:sp>
      <xdr:sp macro="" textlink="">
        <xdr:nvSpPr>
          <xdr:cNvPr id="8" name="Forma libre 7">
            <a:hlinkClick xmlns:r="http://schemas.openxmlformats.org/officeDocument/2006/relationships" r:id="rId7"/>
          </xdr:cNvPr>
          <xdr:cNvSpPr>
            <a:spLocks/>
          </xdr:cNvSpPr>
        </xdr:nvSpPr>
        <xdr:spPr bwMode="auto">
          <a:xfrm>
            <a:off x="1953023" y="75648"/>
            <a:ext cx="2255447" cy="500747"/>
          </a:xfrm>
          <a:custGeom>
            <a:avLst/>
            <a:gdLst>
              <a:gd name="T0" fmla="*/ 111 w 777"/>
              <a:gd name="T1" fmla="*/ 0 h 159"/>
              <a:gd name="T2" fmla="*/ 666 w 777"/>
              <a:gd name="T3" fmla="*/ 0 h 159"/>
              <a:gd name="T4" fmla="*/ 675 w 777"/>
              <a:gd name="T5" fmla="*/ 3 h 159"/>
              <a:gd name="T6" fmla="*/ 683 w 777"/>
              <a:gd name="T7" fmla="*/ 7 h 159"/>
              <a:gd name="T8" fmla="*/ 689 w 777"/>
              <a:gd name="T9" fmla="*/ 13 h 159"/>
              <a:gd name="T10" fmla="*/ 777 w 777"/>
              <a:gd name="T11" fmla="*/ 159 h 159"/>
              <a:gd name="T12" fmla="*/ 0 w 777"/>
              <a:gd name="T13" fmla="*/ 159 h 159"/>
              <a:gd name="T14" fmla="*/ 88 w 777"/>
              <a:gd name="T15" fmla="*/ 13 h 159"/>
              <a:gd name="T16" fmla="*/ 95 w 777"/>
              <a:gd name="T17" fmla="*/ 7 h 159"/>
              <a:gd name="T18" fmla="*/ 103 w 777"/>
              <a:gd name="T19" fmla="*/ 3 h 159"/>
              <a:gd name="T20" fmla="*/ 111 w 777"/>
              <a:gd name="T21" fmla="*/ 0 h 15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777" h="159">
                <a:moveTo>
                  <a:pt x="111" y="0"/>
                </a:moveTo>
                <a:lnTo>
                  <a:pt x="666" y="0"/>
                </a:lnTo>
                <a:lnTo>
                  <a:pt x="675" y="3"/>
                </a:lnTo>
                <a:lnTo>
                  <a:pt x="683" y="7"/>
                </a:lnTo>
                <a:lnTo>
                  <a:pt x="689" y="13"/>
                </a:lnTo>
                <a:lnTo>
                  <a:pt x="777" y="159"/>
                </a:lnTo>
                <a:lnTo>
                  <a:pt x="0" y="159"/>
                </a:lnTo>
                <a:lnTo>
                  <a:pt x="88" y="13"/>
                </a:lnTo>
                <a:lnTo>
                  <a:pt x="95" y="7"/>
                </a:lnTo>
                <a:lnTo>
                  <a:pt x="103" y="3"/>
                </a:lnTo>
                <a:lnTo>
                  <a:pt x="111" y="0"/>
                </a:lnTo>
                <a:close/>
              </a:path>
            </a:pathLst>
          </a:custGeom>
          <a:solidFill>
            <a:schemeClr val="bg1">
              <a:lumMod val="95000"/>
            </a:schemeClr>
          </a:solidFill>
          <a:ln w="0">
            <a:noFill/>
            <a:prstDash val="solid"/>
            <a:round/>
            <a:headEnd/>
            <a:tailEnd/>
          </a:ln>
          <a:effectLst>
            <a:outerShdw blurRad="50800" dist="38100" dir="16200000" rotWithShape="0">
              <a:prstClr val="black">
                <a:alpha val="40000"/>
              </a:prstClr>
            </a:outerShdw>
          </a:effectLst>
        </xdr:spPr>
        <xdr:txBody>
          <a:bodyPr wrap="square" anchor="ctr"/>
          <a:lstStyle>
            <a:defPPr>
              <a:defRPr lang="es-MX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MX" sz="1100" b="1"/>
              <a:t>COLOCACIÓN</a:t>
            </a:r>
          </a:p>
        </xdr:txBody>
      </xdr:sp>
      <xdr:sp macro="" textlink="">
        <xdr:nvSpPr>
          <xdr:cNvPr id="9" name="Forma libre 8">
            <a:hlinkClick xmlns:r="http://schemas.openxmlformats.org/officeDocument/2006/relationships" r:id="rId8"/>
          </xdr:cNvPr>
          <xdr:cNvSpPr>
            <a:spLocks/>
          </xdr:cNvSpPr>
        </xdr:nvSpPr>
        <xdr:spPr bwMode="auto">
          <a:xfrm>
            <a:off x="0" y="74654"/>
            <a:ext cx="2225734" cy="500747"/>
          </a:xfrm>
          <a:custGeom>
            <a:avLst/>
            <a:gdLst>
              <a:gd name="T0" fmla="*/ 111 w 777"/>
              <a:gd name="T1" fmla="*/ 0 h 159"/>
              <a:gd name="T2" fmla="*/ 666 w 777"/>
              <a:gd name="T3" fmla="*/ 0 h 159"/>
              <a:gd name="T4" fmla="*/ 675 w 777"/>
              <a:gd name="T5" fmla="*/ 3 h 159"/>
              <a:gd name="T6" fmla="*/ 683 w 777"/>
              <a:gd name="T7" fmla="*/ 7 h 159"/>
              <a:gd name="T8" fmla="*/ 689 w 777"/>
              <a:gd name="T9" fmla="*/ 13 h 159"/>
              <a:gd name="T10" fmla="*/ 777 w 777"/>
              <a:gd name="T11" fmla="*/ 159 h 159"/>
              <a:gd name="T12" fmla="*/ 0 w 777"/>
              <a:gd name="T13" fmla="*/ 159 h 159"/>
              <a:gd name="T14" fmla="*/ 88 w 777"/>
              <a:gd name="T15" fmla="*/ 13 h 159"/>
              <a:gd name="T16" fmla="*/ 95 w 777"/>
              <a:gd name="T17" fmla="*/ 7 h 159"/>
              <a:gd name="T18" fmla="*/ 103 w 777"/>
              <a:gd name="T19" fmla="*/ 3 h 159"/>
              <a:gd name="T20" fmla="*/ 111 w 777"/>
              <a:gd name="T21" fmla="*/ 0 h 15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777" h="159">
                <a:moveTo>
                  <a:pt x="111" y="0"/>
                </a:moveTo>
                <a:lnTo>
                  <a:pt x="666" y="0"/>
                </a:lnTo>
                <a:lnTo>
                  <a:pt x="675" y="3"/>
                </a:lnTo>
                <a:lnTo>
                  <a:pt x="683" y="7"/>
                </a:lnTo>
                <a:lnTo>
                  <a:pt x="689" y="13"/>
                </a:lnTo>
                <a:lnTo>
                  <a:pt x="777" y="159"/>
                </a:lnTo>
                <a:lnTo>
                  <a:pt x="0" y="159"/>
                </a:lnTo>
                <a:lnTo>
                  <a:pt x="88" y="13"/>
                </a:lnTo>
                <a:lnTo>
                  <a:pt x="95" y="7"/>
                </a:lnTo>
                <a:lnTo>
                  <a:pt x="103" y="3"/>
                </a:lnTo>
                <a:lnTo>
                  <a:pt x="111" y="0"/>
                </a:lnTo>
                <a:close/>
              </a:path>
            </a:pathLst>
          </a:custGeom>
          <a:solidFill>
            <a:schemeClr val="bg1"/>
          </a:solidFill>
          <a:ln w="0">
            <a:noFill/>
            <a:prstDash val="solid"/>
            <a:round/>
            <a:headEnd/>
            <a:tailEnd/>
          </a:ln>
          <a:effectLst>
            <a:outerShdw blurRad="50800" dist="38100" dir="16200000" rotWithShape="0">
              <a:prstClr val="black">
                <a:alpha val="40000"/>
              </a:prstClr>
            </a:outerShdw>
          </a:effectLst>
        </xdr:spPr>
        <xdr:txBody>
          <a:bodyPr wrap="square" anchor="ctr"/>
          <a:lstStyle>
            <a:defPPr>
              <a:defRPr lang="es-MX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914400" rtl="0" eaLnBrk="1" latinLnBrk="0" hangingPunct="1"/>
            <a:r>
              <a:rPr lang="es-MX" sz="1100" b="1" kern="1200">
                <a:solidFill>
                  <a:srgbClr val="0000FF"/>
                </a:solidFill>
                <a:latin typeface="+mn-lt"/>
                <a:ea typeface="+mn-ea"/>
                <a:cs typeface="+mn-cs"/>
              </a:rPr>
              <a:t>CLIENTES</a:t>
            </a:r>
          </a:p>
        </xdr:txBody>
      </xdr:sp>
      <xdr:grpSp>
        <xdr:nvGrpSpPr>
          <xdr:cNvPr id="10" name="Grupo 9">
            <a:hlinkClick xmlns:r="http://schemas.openxmlformats.org/officeDocument/2006/relationships" r:id="rId9"/>
          </xdr:cNvPr>
          <xdr:cNvGrpSpPr/>
        </xdr:nvGrpSpPr>
        <xdr:grpSpPr>
          <a:xfrm>
            <a:off x="14478009" y="11909"/>
            <a:ext cx="540000" cy="540000"/>
            <a:chOff x="6794205" y="1573619"/>
            <a:chExt cx="4320000" cy="4320000"/>
          </a:xfrm>
          <a:solidFill>
            <a:schemeClr val="accent1"/>
          </a:solidFill>
          <a:scene3d>
            <a:camera prst="orthographicFront">
              <a:rot lat="0" lon="0" rev="0"/>
            </a:camera>
            <a:lightRig rig="glow" dir="t">
              <a:rot lat="0" lon="0" rev="14100000"/>
            </a:lightRig>
          </a:scene3d>
        </xdr:grpSpPr>
        <xdr:sp macro="" textlink="">
          <xdr:nvSpPr>
            <xdr:cNvPr id="11" name="Elipse 10"/>
            <xdr:cNvSpPr/>
          </xdr:nvSpPr>
          <xdr:spPr>
            <a:xfrm>
              <a:off x="6794205" y="1573619"/>
              <a:ext cx="4320000" cy="4320000"/>
            </a:xfrm>
            <a:prstGeom prst="ellipse">
              <a:avLst/>
            </a:prstGeom>
            <a:solidFill>
              <a:schemeClr val="accent1">
                <a:lumMod val="75000"/>
              </a:schemeClr>
            </a:solidFill>
            <a:ln w="12700">
              <a:solidFill>
                <a:schemeClr val="bg2">
                  <a:lumMod val="50000"/>
                </a:schemeClr>
              </a:solidFill>
            </a:ln>
            <a:effectLst/>
            <a:sp3d prstMaterial="softEdge">
              <a:bevelT w="127000" prst="hardEdge"/>
            </a:sp3d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MX"/>
            </a:p>
          </xdr:txBody>
        </xdr:sp>
        <xdr:sp macro="" textlink="">
          <xdr:nvSpPr>
            <xdr:cNvPr id="12" name="Elipse 11"/>
            <xdr:cNvSpPr/>
          </xdr:nvSpPr>
          <xdr:spPr>
            <a:xfrm>
              <a:off x="7074195" y="1864247"/>
              <a:ext cx="3780000" cy="3780000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 w="12700">
              <a:solidFill>
                <a:schemeClr val="bg2">
                  <a:lumMod val="50000"/>
                </a:schemeClr>
              </a:solidFill>
            </a:ln>
            <a:effectLst/>
            <a:sp3d prstMaterial="softEdge">
              <a:bevelT w="127000" prst="hardEdge"/>
            </a:sp3d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MX"/>
            </a:p>
          </xdr:txBody>
        </xdr:sp>
        <xdr:sp macro="" textlink="">
          <xdr:nvSpPr>
            <xdr:cNvPr id="13" name="Forma libre 12"/>
            <xdr:cNvSpPr/>
          </xdr:nvSpPr>
          <xdr:spPr>
            <a:xfrm>
              <a:off x="7821195" y="2532749"/>
              <a:ext cx="2286000" cy="2094614"/>
            </a:xfrm>
            <a:custGeom>
              <a:avLst/>
              <a:gdLst>
                <a:gd name="connsiteX0" fmla="*/ 340241 w 2286000"/>
                <a:gd name="connsiteY0" fmla="*/ 2094614 h 2094614"/>
                <a:gd name="connsiteX1" fmla="*/ 350874 w 2286000"/>
                <a:gd name="connsiteY1" fmla="*/ 893135 h 2094614"/>
                <a:gd name="connsiteX2" fmla="*/ 0 w 2286000"/>
                <a:gd name="connsiteY2" fmla="*/ 882502 h 2094614"/>
                <a:gd name="connsiteX3" fmla="*/ 1105786 w 2286000"/>
                <a:gd name="connsiteY3" fmla="*/ 0 h 2094614"/>
                <a:gd name="connsiteX4" fmla="*/ 2286000 w 2286000"/>
                <a:gd name="connsiteY4" fmla="*/ 882502 h 2094614"/>
                <a:gd name="connsiteX5" fmla="*/ 1903228 w 2286000"/>
                <a:gd name="connsiteY5" fmla="*/ 882502 h 2094614"/>
                <a:gd name="connsiteX6" fmla="*/ 1913860 w 2286000"/>
                <a:gd name="connsiteY6" fmla="*/ 2073349 h 2094614"/>
                <a:gd name="connsiteX7" fmla="*/ 1446028 w 2286000"/>
                <a:gd name="connsiteY7" fmla="*/ 2052084 h 2094614"/>
                <a:gd name="connsiteX8" fmla="*/ 1456660 w 2286000"/>
                <a:gd name="connsiteY8" fmla="*/ 1244009 h 2094614"/>
                <a:gd name="connsiteX9" fmla="*/ 818707 w 2286000"/>
                <a:gd name="connsiteY9" fmla="*/ 1244009 h 2094614"/>
                <a:gd name="connsiteX10" fmla="*/ 808074 w 2286000"/>
                <a:gd name="connsiteY10" fmla="*/ 2041451 h 2094614"/>
                <a:gd name="connsiteX11" fmla="*/ 340241 w 2286000"/>
                <a:gd name="connsiteY11" fmla="*/ 2094614 h 2094614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</a:cxnLst>
              <a:rect l="l" t="t" r="r" b="b"/>
              <a:pathLst>
                <a:path w="2286000" h="2094614">
                  <a:moveTo>
                    <a:pt x="340241" y="2094614"/>
                  </a:moveTo>
                  <a:cubicBezTo>
                    <a:pt x="343785" y="1694121"/>
                    <a:pt x="347330" y="1293628"/>
                    <a:pt x="350874" y="893135"/>
                  </a:cubicBezTo>
                  <a:lnTo>
                    <a:pt x="0" y="882502"/>
                  </a:lnTo>
                  <a:lnTo>
                    <a:pt x="1105786" y="0"/>
                  </a:lnTo>
                  <a:lnTo>
                    <a:pt x="2286000" y="882502"/>
                  </a:lnTo>
                  <a:lnTo>
                    <a:pt x="1903228" y="882502"/>
                  </a:lnTo>
                  <a:lnTo>
                    <a:pt x="1913860" y="2073349"/>
                  </a:lnTo>
                  <a:lnTo>
                    <a:pt x="1446028" y="2052084"/>
                  </a:lnTo>
                  <a:lnTo>
                    <a:pt x="1456660" y="1244009"/>
                  </a:lnTo>
                  <a:lnTo>
                    <a:pt x="818707" y="1244009"/>
                  </a:lnTo>
                  <a:lnTo>
                    <a:pt x="808074" y="2041451"/>
                  </a:lnTo>
                  <a:lnTo>
                    <a:pt x="340241" y="2094614"/>
                  </a:lnTo>
                  <a:close/>
                </a:path>
              </a:pathLst>
            </a:custGeom>
            <a:solidFill>
              <a:schemeClr val="tx1"/>
            </a:solidFill>
            <a:ln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MX"/>
            </a:p>
          </xdr:txBody>
        </xdr:sp>
      </xdr:grpSp>
    </xdr:grpSp>
    <xdr:clientData/>
  </xdr:twoCellAnchor>
  <xdr:twoCellAnchor editAs="oneCell">
    <xdr:from>
      <xdr:col>15</xdr:col>
      <xdr:colOff>0</xdr:colOff>
      <xdr:row>45</xdr:row>
      <xdr:rowOff>0</xdr:rowOff>
    </xdr:from>
    <xdr:to>
      <xdr:col>35</xdr:col>
      <xdr:colOff>195263</xdr:colOff>
      <xdr:row>60</xdr:row>
      <xdr:rowOff>1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15</xdr:col>
      <xdr:colOff>0</xdr:colOff>
      <xdr:row>71</xdr:row>
      <xdr:rowOff>0</xdr:rowOff>
    </xdr:from>
    <xdr:to>
      <xdr:col>35</xdr:col>
      <xdr:colOff>166688</xdr:colOff>
      <xdr:row>86</xdr:row>
      <xdr:rowOff>1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14</xdr:col>
      <xdr:colOff>0</xdr:colOff>
      <xdr:row>20</xdr:row>
      <xdr:rowOff>0</xdr:rowOff>
    </xdr:from>
    <xdr:to>
      <xdr:col>35</xdr:col>
      <xdr:colOff>309563</xdr:colOff>
      <xdr:row>34</xdr:row>
      <xdr:rowOff>166687</xdr:rowOff>
    </xdr:to>
    <xdr:graphicFrame macro="">
      <xdr:nvGraphicFramePr>
        <xdr:cNvPr id="20" name="Grá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36</xdr:col>
      <xdr:colOff>540008</xdr:colOff>
      <xdr:row>2</xdr:row>
      <xdr:rowOff>187027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0" y="0"/>
          <a:ext cx="13708321" cy="568027"/>
          <a:chOff x="0" y="11909"/>
          <a:chExt cx="15018009" cy="568027"/>
        </a:xfrm>
      </xdr:grpSpPr>
      <xdr:sp macro="" textlink="">
        <xdr:nvSpPr>
          <xdr:cNvPr id="3" name="Forma libre 2">
            <a:hlinkClick xmlns:r="http://schemas.openxmlformats.org/officeDocument/2006/relationships" r:id="rId2"/>
          </xdr:cNvPr>
          <xdr:cNvSpPr>
            <a:spLocks/>
          </xdr:cNvSpPr>
        </xdr:nvSpPr>
        <xdr:spPr bwMode="auto">
          <a:xfrm>
            <a:off x="12158854" y="70826"/>
            <a:ext cx="2261715" cy="500747"/>
          </a:xfrm>
          <a:custGeom>
            <a:avLst/>
            <a:gdLst>
              <a:gd name="T0" fmla="*/ 111 w 777"/>
              <a:gd name="T1" fmla="*/ 0 h 159"/>
              <a:gd name="T2" fmla="*/ 666 w 777"/>
              <a:gd name="T3" fmla="*/ 0 h 159"/>
              <a:gd name="T4" fmla="*/ 675 w 777"/>
              <a:gd name="T5" fmla="*/ 3 h 159"/>
              <a:gd name="T6" fmla="*/ 683 w 777"/>
              <a:gd name="T7" fmla="*/ 7 h 159"/>
              <a:gd name="T8" fmla="*/ 689 w 777"/>
              <a:gd name="T9" fmla="*/ 13 h 159"/>
              <a:gd name="T10" fmla="*/ 777 w 777"/>
              <a:gd name="T11" fmla="*/ 159 h 159"/>
              <a:gd name="T12" fmla="*/ 0 w 777"/>
              <a:gd name="T13" fmla="*/ 159 h 159"/>
              <a:gd name="T14" fmla="*/ 88 w 777"/>
              <a:gd name="T15" fmla="*/ 13 h 159"/>
              <a:gd name="T16" fmla="*/ 95 w 777"/>
              <a:gd name="T17" fmla="*/ 7 h 159"/>
              <a:gd name="T18" fmla="*/ 103 w 777"/>
              <a:gd name="T19" fmla="*/ 3 h 159"/>
              <a:gd name="T20" fmla="*/ 111 w 777"/>
              <a:gd name="T21" fmla="*/ 0 h 15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777" h="159">
                <a:moveTo>
                  <a:pt x="111" y="0"/>
                </a:moveTo>
                <a:lnTo>
                  <a:pt x="666" y="0"/>
                </a:lnTo>
                <a:lnTo>
                  <a:pt x="675" y="3"/>
                </a:lnTo>
                <a:lnTo>
                  <a:pt x="683" y="7"/>
                </a:lnTo>
                <a:lnTo>
                  <a:pt x="689" y="13"/>
                </a:lnTo>
                <a:lnTo>
                  <a:pt x="777" y="159"/>
                </a:lnTo>
                <a:lnTo>
                  <a:pt x="0" y="159"/>
                </a:lnTo>
                <a:lnTo>
                  <a:pt x="88" y="13"/>
                </a:lnTo>
                <a:lnTo>
                  <a:pt x="95" y="7"/>
                </a:lnTo>
                <a:lnTo>
                  <a:pt x="103" y="3"/>
                </a:lnTo>
                <a:lnTo>
                  <a:pt x="111" y="0"/>
                </a:lnTo>
                <a:close/>
              </a:path>
            </a:pathLst>
          </a:custGeom>
          <a:solidFill>
            <a:schemeClr val="bg1">
              <a:lumMod val="95000"/>
            </a:schemeClr>
          </a:solidFill>
          <a:ln w="0">
            <a:noFill/>
            <a:prstDash val="solid"/>
            <a:round/>
            <a:headEnd/>
            <a:tailEnd/>
          </a:ln>
          <a:effectLst>
            <a:outerShdw blurRad="50800" dist="38100" dir="16200000" rotWithShape="0">
              <a:prstClr val="black">
                <a:alpha val="40000"/>
              </a:prstClr>
            </a:outerShdw>
          </a:effectLst>
        </xdr:spPr>
        <xdr:txBody>
          <a:bodyPr wrap="square" anchor="ctr"/>
          <a:lstStyle>
            <a:defPPr>
              <a:defRPr lang="es-MX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MX" sz="1100" b="1"/>
              <a:t>ADQUIRENCIA</a:t>
            </a:r>
          </a:p>
        </xdr:txBody>
      </xdr:sp>
      <xdr:sp macro="" textlink="">
        <xdr:nvSpPr>
          <xdr:cNvPr id="4" name="Forma libre 3">
            <a:hlinkClick xmlns:r="http://schemas.openxmlformats.org/officeDocument/2006/relationships" r:id="rId3"/>
          </xdr:cNvPr>
          <xdr:cNvSpPr>
            <a:spLocks/>
          </xdr:cNvSpPr>
        </xdr:nvSpPr>
        <xdr:spPr bwMode="auto">
          <a:xfrm>
            <a:off x="10142325" y="70826"/>
            <a:ext cx="2261714" cy="500747"/>
          </a:xfrm>
          <a:custGeom>
            <a:avLst/>
            <a:gdLst>
              <a:gd name="T0" fmla="*/ 111 w 777"/>
              <a:gd name="T1" fmla="*/ 0 h 159"/>
              <a:gd name="T2" fmla="*/ 666 w 777"/>
              <a:gd name="T3" fmla="*/ 0 h 159"/>
              <a:gd name="T4" fmla="*/ 675 w 777"/>
              <a:gd name="T5" fmla="*/ 3 h 159"/>
              <a:gd name="T6" fmla="*/ 683 w 777"/>
              <a:gd name="T7" fmla="*/ 7 h 159"/>
              <a:gd name="T8" fmla="*/ 689 w 777"/>
              <a:gd name="T9" fmla="*/ 13 h 159"/>
              <a:gd name="T10" fmla="*/ 777 w 777"/>
              <a:gd name="T11" fmla="*/ 159 h 159"/>
              <a:gd name="T12" fmla="*/ 0 w 777"/>
              <a:gd name="T13" fmla="*/ 159 h 159"/>
              <a:gd name="T14" fmla="*/ 88 w 777"/>
              <a:gd name="T15" fmla="*/ 13 h 159"/>
              <a:gd name="T16" fmla="*/ 95 w 777"/>
              <a:gd name="T17" fmla="*/ 7 h 159"/>
              <a:gd name="T18" fmla="*/ 103 w 777"/>
              <a:gd name="T19" fmla="*/ 3 h 159"/>
              <a:gd name="T20" fmla="*/ 111 w 777"/>
              <a:gd name="T21" fmla="*/ 0 h 15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777" h="159">
                <a:moveTo>
                  <a:pt x="111" y="0"/>
                </a:moveTo>
                <a:lnTo>
                  <a:pt x="666" y="0"/>
                </a:lnTo>
                <a:lnTo>
                  <a:pt x="675" y="3"/>
                </a:lnTo>
                <a:lnTo>
                  <a:pt x="683" y="7"/>
                </a:lnTo>
                <a:lnTo>
                  <a:pt x="689" y="13"/>
                </a:lnTo>
                <a:lnTo>
                  <a:pt x="777" y="159"/>
                </a:lnTo>
                <a:lnTo>
                  <a:pt x="0" y="159"/>
                </a:lnTo>
                <a:lnTo>
                  <a:pt x="88" y="13"/>
                </a:lnTo>
                <a:lnTo>
                  <a:pt x="95" y="7"/>
                </a:lnTo>
                <a:lnTo>
                  <a:pt x="103" y="3"/>
                </a:lnTo>
                <a:lnTo>
                  <a:pt x="111" y="0"/>
                </a:lnTo>
                <a:close/>
              </a:path>
            </a:pathLst>
          </a:custGeom>
          <a:solidFill>
            <a:schemeClr val="bg1">
              <a:lumMod val="95000"/>
            </a:schemeClr>
          </a:solidFill>
          <a:ln w="0">
            <a:noFill/>
            <a:prstDash val="solid"/>
            <a:round/>
            <a:headEnd/>
            <a:tailEnd/>
          </a:ln>
          <a:effectLst>
            <a:outerShdw blurRad="50800" dist="38100" dir="16200000" rotWithShape="0">
              <a:prstClr val="black">
                <a:alpha val="40000"/>
              </a:prstClr>
            </a:outerShdw>
          </a:effectLst>
        </xdr:spPr>
        <xdr:txBody>
          <a:bodyPr wrap="square" anchor="ctr"/>
          <a:lstStyle>
            <a:defPPr>
              <a:defRPr lang="es-MX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MX" sz="1100" b="1"/>
              <a:t>CANJE</a:t>
            </a:r>
          </a:p>
        </xdr:txBody>
      </xdr:sp>
      <xdr:sp macro="" textlink="">
        <xdr:nvSpPr>
          <xdr:cNvPr id="5" name="Forma libre 4">
            <a:hlinkClick xmlns:r="http://schemas.openxmlformats.org/officeDocument/2006/relationships" r:id="rId4"/>
          </xdr:cNvPr>
          <xdr:cNvSpPr>
            <a:spLocks/>
          </xdr:cNvSpPr>
        </xdr:nvSpPr>
        <xdr:spPr bwMode="auto">
          <a:xfrm>
            <a:off x="8051938" y="79189"/>
            <a:ext cx="2258581" cy="500747"/>
          </a:xfrm>
          <a:custGeom>
            <a:avLst/>
            <a:gdLst>
              <a:gd name="T0" fmla="*/ 111 w 777"/>
              <a:gd name="T1" fmla="*/ 0 h 159"/>
              <a:gd name="T2" fmla="*/ 666 w 777"/>
              <a:gd name="T3" fmla="*/ 0 h 159"/>
              <a:gd name="T4" fmla="*/ 675 w 777"/>
              <a:gd name="T5" fmla="*/ 3 h 159"/>
              <a:gd name="T6" fmla="*/ 683 w 777"/>
              <a:gd name="T7" fmla="*/ 7 h 159"/>
              <a:gd name="T8" fmla="*/ 689 w 777"/>
              <a:gd name="T9" fmla="*/ 13 h 159"/>
              <a:gd name="T10" fmla="*/ 777 w 777"/>
              <a:gd name="T11" fmla="*/ 159 h 159"/>
              <a:gd name="T12" fmla="*/ 0 w 777"/>
              <a:gd name="T13" fmla="*/ 159 h 159"/>
              <a:gd name="T14" fmla="*/ 88 w 777"/>
              <a:gd name="T15" fmla="*/ 13 h 159"/>
              <a:gd name="T16" fmla="*/ 95 w 777"/>
              <a:gd name="T17" fmla="*/ 7 h 159"/>
              <a:gd name="T18" fmla="*/ 103 w 777"/>
              <a:gd name="T19" fmla="*/ 3 h 159"/>
              <a:gd name="T20" fmla="*/ 111 w 777"/>
              <a:gd name="T21" fmla="*/ 0 h 15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777" h="159">
                <a:moveTo>
                  <a:pt x="111" y="0"/>
                </a:moveTo>
                <a:lnTo>
                  <a:pt x="666" y="0"/>
                </a:lnTo>
                <a:lnTo>
                  <a:pt x="675" y="3"/>
                </a:lnTo>
                <a:lnTo>
                  <a:pt x="683" y="7"/>
                </a:lnTo>
                <a:lnTo>
                  <a:pt x="689" y="13"/>
                </a:lnTo>
                <a:lnTo>
                  <a:pt x="777" y="159"/>
                </a:lnTo>
                <a:lnTo>
                  <a:pt x="0" y="159"/>
                </a:lnTo>
                <a:lnTo>
                  <a:pt x="88" y="13"/>
                </a:lnTo>
                <a:lnTo>
                  <a:pt x="95" y="7"/>
                </a:lnTo>
                <a:lnTo>
                  <a:pt x="103" y="3"/>
                </a:lnTo>
                <a:lnTo>
                  <a:pt x="111" y="0"/>
                </a:lnTo>
                <a:close/>
              </a:path>
            </a:pathLst>
          </a:custGeom>
          <a:solidFill>
            <a:schemeClr val="bg1">
              <a:lumMod val="95000"/>
            </a:schemeClr>
          </a:solidFill>
          <a:ln w="0">
            <a:noFill/>
            <a:prstDash val="solid"/>
            <a:round/>
            <a:headEnd/>
            <a:tailEnd/>
          </a:ln>
          <a:effectLst>
            <a:outerShdw blurRad="50800" dist="38100" dir="16200000" rotWithShape="0">
              <a:prstClr val="black">
                <a:alpha val="40000"/>
              </a:prstClr>
            </a:outerShdw>
          </a:effectLst>
        </xdr:spPr>
        <xdr:txBody>
          <a:bodyPr wrap="square" anchor="ctr"/>
          <a:lstStyle>
            <a:defPPr>
              <a:defRPr lang="es-MX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914400" rtl="0" eaLnBrk="1" latinLnBrk="0" hangingPunct="1"/>
            <a:r>
              <a:rPr lang="es-MX" sz="1100" b="1" kern="12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ESTADO DE TARJETAS</a:t>
            </a:r>
          </a:p>
        </xdr:txBody>
      </xdr:sp>
      <xdr:sp macro="" textlink="">
        <xdr:nvSpPr>
          <xdr:cNvPr id="6" name="Forma libre 5">
            <a:hlinkClick xmlns:r="http://schemas.openxmlformats.org/officeDocument/2006/relationships" r:id="rId5"/>
          </xdr:cNvPr>
          <xdr:cNvSpPr>
            <a:spLocks/>
          </xdr:cNvSpPr>
        </xdr:nvSpPr>
        <xdr:spPr bwMode="auto">
          <a:xfrm>
            <a:off x="3972003" y="75648"/>
            <a:ext cx="2257328" cy="500747"/>
          </a:xfrm>
          <a:custGeom>
            <a:avLst/>
            <a:gdLst>
              <a:gd name="T0" fmla="*/ 111 w 777"/>
              <a:gd name="T1" fmla="*/ 0 h 159"/>
              <a:gd name="T2" fmla="*/ 666 w 777"/>
              <a:gd name="T3" fmla="*/ 0 h 159"/>
              <a:gd name="T4" fmla="*/ 675 w 777"/>
              <a:gd name="T5" fmla="*/ 3 h 159"/>
              <a:gd name="T6" fmla="*/ 683 w 777"/>
              <a:gd name="T7" fmla="*/ 7 h 159"/>
              <a:gd name="T8" fmla="*/ 689 w 777"/>
              <a:gd name="T9" fmla="*/ 13 h 159"/>
              <a:gd name="T10" fmla="*/ 777 w 777"/>
              <a:gd name="T11" fmla="*/ 159 h 159"/>
              <a:gd name="T12" fmla="*/ 0 w 777"/>
              <a:gd name="T13" fmla="*/ 159 h 159"/>
              <a:gd name="T14" fmla="*/ 88 w 777"/>
              <a:gd name="T15" fmla="*/ 13 h 159"/>
              <a:gd name="T16" fmla="*/ 95 w 777"/>
              <a:gd name="T17" fmla="*/ 7 h 159"/>
              <a:gd name="T18" fmla="*/ 103 w 777"/>
              <a:gd name="T19" fmla="*/ 3 h 159"/>
              <a:gd name="T20" fmla="*/ 111 w 777"/>
              <a:gd name="T21" fmla="*/ 0 h 15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777" h="159">
                <a:moveTo>
                  <a:pt x="111" y="0"/>
                </a:moveTo>
                <a:lnTo>
                  <a:pt x="666" y="0"/>
                </a:lnTo>
                <a:lnTo>
                  <a:pt x="675" y="3"/>
                </a:lnTo>
                <a:lnTo>
                  <a:pt x="683" y="7"/>
                </a:lnTo>
                <a:lnTo>
                  <a:pt x="689" y="13"/>
                </a:lnTo>
                <a:lnTo>
                  <a:pt x="777" y="159"/>
                </a:lnTo>
                <a:lnTo>
                  <a:pt x="0" y="159"/>
                </a:lnTo>
                <a:lnTo>
                  <a:pt x="88" y="13"/>
                </a:lnTo>
                <a:lnTo>
                  <a:pt x="95" y="7"/>
                </a:lnTo>
                <a:lnTo>
                  <a:pt x="103" y="3"/>
                </a:lnTo>
                <a:lnTo>
                  <a:pt x="111" y="0"/>
                </a:lnTo>
                <a:close/>
              </a:path>
            </a:pathLst>
          </a:custGeom>
          <a:solidFill>
            <a:schemeClr val="bg1">
              <a:lumMod val="95000"/>
            </a:schemeClr>
          </a:solidFill>
          <a:ln w="0">
            <a:noFill/>
            <a:prstDash val="solid"/>
            <a:round/>
            <a:headEnd/>
            <a:tailEnd/>
          </a:ln>
          <a:effectLst>
            <a:outerShdw blurRad="50800" dist="38100" dir="16200000" rotWithShape="0">
              <a:prstClr val="black">
                <a:alpha val="40000"/>
              </a:prstClr>
            </a:outerShdw>
          </a:effectLst>
        </xdr:spPr>
        <xdr:txBody>
          <a:bodyPr wrap="square" anchor="ctr"/>
          <a:lstStyle>
            <a:defPPr>
              <a:defRPr lang="es-MX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914400" rtl="0" eaLnBrk="1" latinLnBrk="0" hangingPunct="1"/>
            <a:r>
              <a:rPr lang="es-MX" sz="1100" b="1" kern="12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DETALLE POR TIPO</a:t>
            </a:r>
            <a:br>
              <a:rPr lang="es-MX" sz="1100" b="1" kern="1200">
                <a:solidFill>
                  <a:schemeClr val="tx1"/>
                </a:solidFill>
                <a:latin typeface="+mn-lt"/>
                <a:ea typeface="+mn-ea"/>
                <a:cs typeface="+mn-cs"/>
              </a:rPr>
            </a:br>
            <a:r>
              <a:rPr lang="es-MX" sz="1100" b="1" kern="12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DE CONSUMOS</a:t>
            </a:r>
          </a:p>
        </xdr:txBody>
      </xdr:sp>
      <xdr:sp macro="" textlink="">
        <xdr:nvSpPr>
          <xdr:cNvPr id="7" name="Forma libre 6">
            <a:hlinkClick xmlns:r="http://schemas.openxmlformats.org/officeDocument/2006/relationships" r:id="rId6"/>
          </xdr:cNvPr>
          <xdr:cNvSpPr>
            <a:spLocks/>
          </xdr:cNvSpPr>
        </xdr:nvSpPr>
        <xdr:spPr bwMode="auto">
          <a:xfrm>
            <a:off x="6031079" y="79189"/>
            <a:ext cx="2257327" cy="500747"/>
          </a:xfrm>
          <a:custGeom>
            <a:avLst/>
            <a:gdLst>
              <a:gd name="T0" fmla="*/ 111 w 777"/>
              <a:gd name="T1" fmla="*/ 0 h 159"/>
              <a:gd name="T2" fmla="*/ 666 w 777"/>
              <a:gd name="T3" fmla="*/ 0 h 159"/>
              <a:gd name="T4" fmla="*/ 675 w 777"/>
              <a:gd name="T5" fmla="*/ 3 h 159"/>
              <a:gd name="T6" fmla="*/ 683 w 777"/>
              <a:gd name="T7" fmla="*/ 7 h 159"/>
              <a:gd name="T8" fmla="*/ 689 w 777"/>
              <a:gd name="T9" fmla="*/ 13 h 159"/>
              <a:gd name="T10" fmla="*/ 777 w 777"/>
              <a:gd name="T11" fmla="*/ 159 h 159"/>
              <a:gd name="T12" fmla="*/ 0 w 777"/>
              <a:gd name="T13" fmla="*/ 159 h 159"/>
              <a:gd name="T14" fmla="*/ 88 w 777"/>
              <a:gd name="T15" fmla="*/ 13 h 159"/>
              <a:gd name="T16" fmla="*/ 95 w 777"/>
              <a:gd name="T17" fmla="*/ 7 h 159"/>
              <a:gd name="T18" fmla="*/ 103 w 777"/>
              <a:gd name="T19" fmla="*/ 3 h 159"/>
              <a:gd name="T20" fmla="*/ 111 w 777"/>
              <a:gd name="T21" fmla="*/ 0 h 15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777" h="159">
                <a:moveTo>
                  <a:pt x="111" y="0"/>
                </a:moveTo>
                <a:lnTo>
                  <a:pt x="666" y="0"/>
                </a:lnTo>
                <a:lnTo>
                  <a:pt x="675" y="3"/>
                </a:lnTo>
                <a:lnTo>
                  <a:pt x="683" y="7"/>
                </a:lnTo>
                <a:lnTo>
                  <a:pt x="689" y="13"/>
                </a:lnTo>
                <a:lnTo>
                  <a:pt x="777" y="159"/>
                </a:lnTo>
                <a:lnTo>
                  <a:pt x="0" y="159"/>
                </a:lnTo>
                <a:lnTo>
                  <a:pt x="88" y="13"/>
                </a:lnTo>
                <a:lnTo>
                  <a:pt x="95" y="7"/>
                </a:lnTo>
                <a:lnTo>
                  <a:pt x="103" y="3"/>
                </a:lnTo>
                <a:lnTo>
                  <a:pt x="111" y="0"/>
                </a:lnTo>
                <a:close/>
              </a:path>
            </a:pathLst>
          </a:custGeom>
          <a:solidFill>
            <a:schemeClr val="bg1">
              <a:lumMod val="95000"/>
            </a:schemeClr>
          </a:solidFill>
          <a:ln w="0">
            <a:noFill/>
            <a:prstDash val="solid"/>
            <a:round/>
            <a:headEnd/>
            <a:tailEnd/>
          </a:ln>
          <a:effectLst>
            <a:outerShdw blurRad="50800" dist="38100" dir="16200000" rotWithShape="0">
              <a:prstClr val="black">
                <a:alpha val="40000"/>
              </a:prstClr>
            </a:outerShdw>
          </a:effectLst>
        </xdr:spPr>
        <xdr:txBody>
          <a:bodyPr wrap="square" anchor="ctr"/>
          <a:lstStyle>
            <a:defPPr>
              <a:defRPr lang="es-MX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914400" rtl="0" eaLnBrk="1" latinLnBrk="0" hangingPunct="1"/>
            <a:r>
              <a:rPr lang="es-MX" sz="1100" b="1" kern="12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CLIENTES COMPARTIDOS</a:t>
            </a:r>
          </a:p>
        </xdr:txBody>
      </xdr:sp>
      <xdr:sp macro="" textlink="">
        <xdr:nvSpPr>
          <xdr:cNvPr id="8" name="Forma libre 7">
            <a:hlinkClick xmlns:r="http://schemas.openxmlformats.org/officeDocument/2006/relationships" r:id="rId7"/>
          </xdr:cNvPr>
          <xdr:cNvSpPr>
            <a:spLocks/>
          </xdr:cNvSpPr>
        </xdr:nvSpPr>
        <xdr:spPr bwMode="auto">
          <a:xfrm>
            <a:off x="0" y="74654"/>
            <a:ext cx="2225734" cy="500747"/>
          </a:xfrm>
          <a:custGeom>
            <a:avLst/>
            <a:gdLst>
              <a:gd name="T0" fmla="*/ 111 w 777"/>
              <a:gd name="T1" fmla="*/ 0 h 159"/>
              <a:gd name="T2" fmla="*/ 666 w 777"/>
              <a:gd name="T3" fmla="*/ 0 h 159"/>
              <a:gd name="T4" fmla="*/ 675 w 777"/>
              <a:gd name="T5" fmla="*/ 3 h 159"/>
              <a:gd name="T6" fmla="*/ 683 w 777"/>
              <a:gd name="T7" fmla="*/ 7 h 159"/>
              <a:gd name="T8" fmla="*/ 689 w 777"/>
              <a:gd name="T9" fmla="*/ 13 h 159"/>
              <a:gd name="T10" fmla="*/ 777 w 777"/>
              <a:gd name="T11" fmla="*/ 159 h 159"/>
              <a:gd name="T12" fmla="*/ 0 w 777"/>
              <a:gd name="T13" fmla="*/ 159 h 159"/>
              <a:gd name="T14" fmla="*/ 88 w 777"/>
              <a:gd name="T15" fmla="*/ 13 h 159"/>
              <a:gd name="T16" fmla="*/ 95 w 777"/>
              <a:gd name="T17" fmla="*/ 7 h 159"/>
              <a:gd name="T18" fmla="*/ 103 w 777"/>
              <a:gd name="T19" fmla="*/ 3 h 159"/>
              <a:gd name="T20" fmla="*/ 111 w 777"/>
              <a:gd name="T21" fmla="*/ 0 h 15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777" h="159">
                <a:moveTo>
                  <a:pt x="111" y="0"/>
                </a:moveTo>
                <a:lnTo>
                  <a:pt x="666" y="0"/>
                </a:lnTo>
                <a:lnTo>
                  <a:pt x="675" y="3"/>
                </a:lnTo>
                <a:lnTo>
                  <a:pt x="683" y="7"/>
                </a:lnTo>
                <a:lnTo>
                  <a:pt x="689" y="13"/>
                </a:lnTo>
                <a:lnTo>
                  <a:pt x="777" y="159"/>
                </a:lnTo>
                <a:lnTo>
                  <a:pt x="0" y="159"/>
                </a:lnTo>
                <a:lnTo>
                  <a:pt x="88" y="13"/>
                </a:lnTo>
                <a:lnTo>
                  <a:pt x="95" y="7"/>
                </a:lnTo>
                <a:lnTo>
                  <a:pt x="103" y="3"/>
                </a:lnTo>
                <a:lnTo>
                  <a:pt x="111" y="0"/>
                </a:lnTo>
                <a:close/>
              </a:path>
            </a:pathLst>
          </a:custGeom>
          <a:solidFill>
            <a:schemeClr val="bg1">
              <a:lumMod val="95000"/>
            </a:schemeClr>
          </a:solidFill>
          <a:ln w="0">
            <a:noFill/>
            <a:prstDash val="solid"/>
            <a:round/>
            <a:headEnd/>
            <a:tailEnd/>
          </a:ln>
          <a:effectLst>
            <a:outerShdw blurRad="50800" dist="38100" dir="16200000" rotWithShape="0">
              <a:prstClr val="black">
                <a:alpha val="40000"/>
              </a:prstClr>
            </a:outerShdw>
          </a:effectLst>
        </xdr:spPr>
        <xdr:txBody>
          <a:bodyPr wrap="square" anchor="ctr"/>
          <a:lstStyle>
            <a:defPPr>
              <a:defRPr lang="es-MX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914400" rtl="0" eaLnBrk="1" latinLnBrk="0" hangingPunct="1"/>
            <a:r>
              <a:rPr lang="es-MX" sz="1100" b="1" kern="12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CLIENTES</a:t>
            </a:r>
          </a:p>
        </xdr:txBody>
      </xdr:sp>
      <xdr:grpSp>
        <xdr:nvGrpSpPr>
          <xdr:cNvPr id="9" name="Grupo 8">
            <a:hlinkClick xmlns:r="http://schemas.openxmlformats.org/officeDocument/2006/relationships" r:id="rId8"/>
          </xdr:cNvPr>
          <xdr:cNvGrpSpPr/>
        </xdr:nvGrpSpPr>
        <xdr:grpSpPr>
          <a:xfrm>
            <a:off x="14478009" y="11909"/>
            <a:ext cx="540000" cy="540000"/>
            <a:chOff x="6794205" y="1573619"/>
            <a:chExt cx="4320000" cy="4320000"/>
          </a:xfrm>
          <a:solidFill>
            <a:schemeClr val="accent1"/>
          </a:solidFill>
          <a:scene3d>
            <a:camera prst="orthographicFront">
              <a:rot lat="0" lon="0" rev="0"/>
            </a:camera>
            <a:lightRig rig="glow" dir="t">
              <a:rot lat="0" lon="0" rev="14100000"/>
            </a:lightRig>
          </a:scene3d>
        </xdr:grpSpPr>
        <xdr:sp macro="" textlink="">
          <xdr:nvSpPr>
            <xdr:cNvPr id="11" name="Elipse 10"/>
            <xdr:cNvSpPr/>
          </xdr:nvSpPr>
          <xdr:spPr>
            <a:xfrm>
              <a:off x="6794205" y="1573619"/>
              <a:ext cx="4320000" cy="4320000"/>
            </a:xfrm>
            <a:prstGeom prst="ellipse">
              <a:avLst/>
            </a:prstGeom>
            <a:solidFill>
              <a:schemeClr val="accent1">
                <a:lumMod val="75000"/>
              </a:schemeClr>
            </a:solidFill>
            <a:ln w="12700">
              <a:solidFill>
                <a:schemeClr val="bg2">
                  <a:lumMod val="50000"/>
                </a:schemeClr>
              </a:solidFill>
            </a:ln>
            <a:effectLst/>
            <a:sp3d prstMaterial="softEdge">
              <a:bevelT w="127000" prst="hardEdge"/>
            </a:sp3d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MX"/>
            </a:p>
          </xdr:txBody>
        </xdr:sp>
        <xdr:sp macro="" textlink="">
          <xdr:nvSpPr>
            <xdr:cNvPr id="12" name="Elipse 11"/>
            <xdr:cNvSpPr/>
          </xdr:nvSpPr>
          <xdr:spPr>
            <a:xfrm>
              <a:off x="7074195" y="1864247"/>
              <a:ext cx="3780000" cy="3780000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 w="12700">
              <a:solidFill>
                <a:schemeClr val="bg2">
                  <a:lumMod val="50000"/>
                </a:schemeClr>
              </a:solidFill>
            </a:ln>
            <a:effectLst/>
            <a:sp3d prstMaterial="softEdge">
              <a:bevelT w="127000" prst="hardEdge"/>
            </a:sp3d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MX"/>
            </a:p>
          </xdr:txBody>
        </xdr:sp>
        <xdr:sp macro="" textlink="">
          <xdr:nvSpPr>
            <xdr:cNvPr id="13" name="Forma libre 12"/>
            <xdr:cNvSpPr/>
          </xdr:nvSpPr>
          <xdr:spPr>
            <a:xfrm>
              <a:off x="7821195" y="2532749"/>
              <a:ext cx="2286000" cy="2094614"/>
            </a:xfrm>
            <a:custGeom>
              <a:avLst/>
              <a:gdLst>
                <a:gd name="connsiteX0" fmla="*/ 340241 w 2286000"/>
                <a:gd name="connsiteY0" fmla="*/ 2094614 h 2094614"/>
                <a:gd name="connsiteX1" fmla="*/ 350874 w 2286000"/>
                <a:gd name="connsiteY1" fmla="*/ 893135 h 2094614"/>
                <a:gd name="connsiteX2" fmla="*/ 0 w 2286000"/>
                <a:gd name="connsiteY2" fmla="*/ 882502 h 2094614"/>
                <a:gd name="connsiteX3" fmla="*/ 1105786 w 2286000"/>
                <a:gd name="connsiteY3" fmla="*/ 0 h 2094614"/>
                <a:gd name="connsiteX4" fmla="*/ 2286000 w 2286000"/>
                <a:gd name="connsiteY4" fmla="*/ 882502 h 2094614"/>
                <a:gd name="connsiteX5" fmla="*/ 1903228 w 2286000"/>
                <a:gd name="connsiteY5" fmla="*/ 882502 h 2094614"/>
                <a:gd name="connsiteX6" fmla="*/ 1913860 w 2286000"/>
                <a:gd name="connsiteY6" fmla="*/ 2073349 h 2094614"/>
                <a:gd name="connsiteX7" fmla="*/ 1446028 w 2286000"/>
                <a:gd name="connsiteY7" fmla="*/ 2052084 h 2094614"/>
                <a:gd name="connsiteX8" fmla="*/ 1456660 w 2286000"/>
                <a:gd name="connsiteY8" fmla="*/ 1244009 h 2094614"/>
                <a:gd name="connsiteX9" fmla="*/ 818707 w 2286000"/>
                <a:gd name="connsiteY9" fmla="*/ 1244009 h 2094614"/>
                <a:gd name="connsiteX10" fmla="*/ 808074 w 2286000"/>
                <a:gd name="connsiteY10" fmla="*/ 2041451 h 2094614"/>
                <a:gd name="connsiteX11" fmla="*/ 340241 w 2286000"/>
                <a:gd name="connsiteY11" fmla="*/ 2094614 h 2094614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</a:cxnLst>
              <a:rect l="l" t="t" r="r" b="b"/>
              <a:pathLst>
                <a:path w="2286000" h="2094614">
                  <a:moveTo>
                    <a:pt x="340241" y="2094614"/>
                  </a:moveTo>
                  <a:cubicBezTo>
                    <a:pt x="343785" y="1694121"/>
                    <a:pt x="347330" y="1293628"/>
                    <a:pt x="350874" y="893135"/>
                  </a:cubicBezTo>
                  <a:lnTo>
                    <a:pt x="0" y="882502"/>
                  </a:lnTo>
                  <a:lnTo>
                    <a:pt x="1105786" y="0"/>
                  </a:lnTo>
                  <a:lnTo>
                    <a:pt x="2286000" y="882502"/>
                  </a:lnTo>
                  <a:lnTo>
                    <a:pt x="1903228" y="882502"/>
                  </a:lnTo>
                  <a:lnTo>
                    <a:pt x="1913860" y="2073349"/>
                  </a:lnTo>
                  <a:lnTo>
                    <a:pt x="1446028" y="2052084"/>
                  </a:lnTo>
                  <a:lnTo>
                    <a:pt x="1456660" y="1244009"/>
                  </a:lnTo>
                  <a:lnTo>
                    <a:pt x="818707" y="1244009"/>
                  </a:lnTo>
                  <a:lnTo>
                    <a:pt x="808074" y="2041451"/>
                  </a:lnTo>
                  <a:lnTo>
                    <a:pt x="340241" y="2094614"/>
                  </a:lnTo>
                  <a:close/>
                </a:path>
              </a:pathLst>
            </a:custGeom>
            <a:solidFill>
              <a:schemeClr val="tx1"/>
            </a:solidFill>
            <a:ln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MX"/>
            </a:p>
          </xdr:txBody>
        </xdr:sp>
      </xdr:grpSp>
      <xdr:sp macro="" textlink="">
        <xdr:nvSpPr>
          <xdr:cNvPr id="10" name="Forma libre 9">
            <a:hlinkClick xmlns:r="http://schemas.openxmlformats.org/officeDocument/2006/relationships" r:id="rId9"/>
          </xdr:cNvPr>
          <xdr:cNvSpPr>
            <a:spLocks/>
          </xdr:cNvSpPr>
        </xdr:nvSpPr>
        <xdr:spPr bwMode="auto">
          <a:xfrm>
            <a:off x="1953023" y="75648"/>
            <a:ext cx="2255447" cy="500747"/>
          </a:xfrm>
          <a:custGeom>
            <a:avLst/>
            <a:gdLst>
              <a:gd name="T0" fmla="*/ 111 w 777"/>
              <a:gd name="T1" fmla="*/ 0 h 159"/>
              <a:gd name="T2" fmla="*/ 666 w 777"/>
              <a:gd name="T3" fmla="*/ 0 h 159"/>
              <a:gd name="T4" fmla="*/ 675 w 777"/>
              <a:gd name="T5" fmla="*/ 3 h 159"/>
              <a:gd name="T6" fmla="*/ 683 w 777"/>
              <a:gd name="T7" fmla="*/ 7 h 159"/>
              <a:gd name="T8" fmla="*/ 689 w 777"/>
              <a:gd name="T9" fmla="*/ 13 h 159"/>
              <a:gd name="T10" fmla="*/ 777 w 777"/>
              <a:gd name="T11" fmla="*/ 159 h 159"/>
              <a:gd name="T12" fmla="*/ 0 w 777"/>
              <a:gd name="T13" fmla="*/ 159 h 159"/>
              <a:gd name="T14" fmla="*/ 88 w 777"/>
              <a:gd name="T15" fmla="*/ 13 h 159"/>
              <a:gd name="T16" fmla="*/ 95 w 777"/>
              <a:gd name="T17" fmla="*/ 7 h 159"/>
              <a:gd name="T18" fmla="*/ 103 w 777"/>
              <a:gd name="T19" fmla="*/ 3 h 159"/>
              <a:gd name="T20" fmla="*/ 111 w 777"/>
              <a:gd name="T21" fmla="*/ 0 h 15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777" h="159">
                <a:moveTo>
                  <a:pt x="111" y="0"/>
                </a:moveTo>
                <a:lnTo>
                  <a:pt x="666" y="0"/>
                </a:lnTo>
                <a:lnTo>
                  <a:pt x="675" y="3"/>
                </a:lnTo>
                <a:lnTo>
                  <a:pt x="683" y="7"/>
                </a:lnTo>
                <a:lnTo>
                  <a:pt x="689" y="13"/>
                </a:lnTo>
                <a:lnTo>
                  <a:pt x="777" y="159"/>
                </a:lnTo>
                <a:lnTo>
                  <a:pt x="0" y="159"/>
                </a:lnTo>
                <a:lnTo>
                  <a:pt x="88" y="13"/>
                </a:lnTo>
                <a:lnTo>
                  <a:pt x="95" y="7"/>
                </a:lnTo>
                <a:lnTo>
                  <a:pt x="103" y="3"/>
                </a:lnTo>
                <a:lnTo>
                  <a:pt x="111" y="0"/>
                </a:lnTo>
                <a:close/>
              </a:path>
            </a:pathLst>
          </a:custGeom>
          <a:solidFill>
            <a:schemeClr val="bg1"/>
          </a:solidFill>
          <a:ln w="0">
            <a:noFill/>
            <a:prstDash val="solid"/>
            <a:round/>
            <a:headEnd/>
            <a:tailEnd/>
          </a:ln>
          <a:effectLst>
            <a:outerShdw blurRad="50800" dist="38100" dir="16200000" rotWithShape="0">
              <a:prstClr val="black">
                <a:alpha val="40000"/>
              </a:prstClr>
            </a:outerShdw>
          </a:effectLst>
        </xdr:spPr>
        <xdr:txBody>
          <a:bodyPr wrap="square" anchor="ctr"/>
          <a:lstStyle>
            <a:defPPr>
              <a:defRPr lang="es-MX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914400" rtl="0" eaLnBrk="1" latinLnBrk="0" hangingPunct="1"/>
            <a:r>
              <a:rPr lang="es-MX" sz="1100" b="1" kern="1200">
                <a:solidFill>
                  <a:srgbClr val="0000FF"/>
                </a:solidFill>
                <a:latin typeface="+mn-lt"/>
                <a:ea typeface="+mn-ea"/>
                <a:cs typeface="+mn-cs"/>
              </a:rPr>
              <a:t>COLOCACIÓN</a:t>
            </a:r>
          </a:p>
        </xdr:txBody>
      </xdr:sp>
    </xdr:grpSp>
    <xdr:clientData/>
  </xdr:twoCellAnchor>
  <xdr:twoCellAnchor editAs="oneCell">
    <xdr:from>
      <xdr:col>15</xdr:col>
      <xdr:colOff>0</xdr:colOff>
      <xdr:row>20</xdr:row>
      <xdr:rowOff>0</xdr:rowOff>
    </xdr:from>
    <xdr:to>
      <xdr:col>31</xdr:col>
      <xdr:colOff>207168</xdr:colOff>
      <xdr:row>35</xdr:row>
      <xdr:rowOff>1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15</xdr:col>
      <xdr:colOff>0</xdr:colOff>
      <xdr:row>104</xdr:row>
      <xdr:rowOff>0</xdr:rowOff>
    </xdr:from>
    <xdr:to>
      <xdr:col>31</xdr:col>
      <xdr:colOff>250031</xdr:colOff>
      <xdr:row>119</xdr:row>
      <xdr:rowOff>1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15</xdr:col>
      <xdr:colOff>0</xdr:colOff>
      <xdr:row>207</xdr:row>
      <xdr:rowOff>0</xdr:rowOff>
    </xdr:from>
    <xdr:to>
      <xdr:col>31</xdr:col>
      <xdr:colOff>50006</xdr:colOff>
      <xdr:row>222</xdr:row>
      <xdr:rowOff>1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38</xdr:col>
      <xdr:colOff>313790</xdr:colOff>
      <xdr:row>2</xdr:row>
      <xdr:rowOff>187027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0" y="0"/>
          <a:ext cx="13708321" cy="568027"/>
          <a:chOff x="0" y="11909"/>
          <a:chExt cx="15018009" cy="568027"/>
        </a:xfrm>
      </xdr:grpSpPr>
      <xdr:sp macro="" textlink="">
        <xdr:nvSpPr>
          <xdr:cNvPr id="3" name="Forma libre 2">
            <a:hlinkClick xmlns:r="http://schemas.openxmlformats.org/officeDocument/2006/relationships" r:id="rId2"/>
          </xdr:cNvPr>
          <xdr:cNvSpPr>
            <a:spLocks/>
          </xdr:cNvSpPr>
        </xdr:nvSpPr>
        <xdr:spPr bwMode="auto">
          <a:xfrm>
            <a:off x="12158854" y="70826"/>
            <a:ext cx="2261715" cy="500747"/>
          </a:xfrm>
          <a:custGeom>
            <a:avLst/>
            <a:gdLst>
              <a:gd name="T0" fmla="*/ 111 w 777"/>
              <a:gd name="T1" fmla="*/ 0 h 159"/>
              <a:gd name="T2" fmla="*/ 666 w 777"/>
              <a:gd name="T3" fmla="*/ 0 h 159"/>
              <a:gd name="T4" fmla="*/ 675 w 777"/>
              <a:gd name="T5" fmla="*/ 3 h 159"/>
              <a:gd name="T6" fmla="*/ 683 w 777"/>
              <a:gd name="T7" fmla="*/ 7 h 159"/>
              <a:gd name="T8" fmla="*/ 689 w 777"/>
              <a:gd name="T9" fmla="*/ 13 h 159"/>
              <a:gd name="T10" fmla="*/ 777 w 777"/>
              <a:gd name="T11" fmla="*/ 159 h 159"/>
              <a:gd name="T12" fmla="*/ 0 w 777"/>
              <a:gd name="T13" fmla="*/ 159 h 159"/>
              <a:gd name="T14" fmla="*/ 88 w 777"/>
              <a:gd name="T15" fmla="*/ 13 h 159"/>
              <a:gd name="T16" fmla="*/ 95 w 777"/>
              <a:gd name="T17" fmla="*/ 7 h 159"/>
              <a:gd name="T18" fmla="*/ 103 w 777"/>
              <a:gd name="T19" fmla="*/ 3 h 159"/>
              <a:gd name="T20" fmla="*/ 111 w 777"/>
              <a:gd name="T21" fmla="*/ 0 h 15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777" h="159">
                <a:moveTo>
                  <a:pt x="111" y="0"/>
                </a:moveTo>
                <a:lnTo>
                  <a:pt x="666" y="0"/>
                </a:lnTo>
                <a:lnTo>
                  <a:pt x="675" y="3"/>
                </a:lnTo>
                <a:lnTo>
                  <a:pt x="683" y="7"/>
                </a:lnTo>
                <a:lnTo>
                  <a:pt x="689" y="13"/>
                </a:lnTo>
                <a:lnTo>
                  <a:pt x="777" y="159"/>
                </a:lnTo>
                <a:lnTo>
                  <a:pt x="0" y="159"/>
                </a:lnTo>
                <a:lnTo>
                  <a:pt x="88" y="13"/>
                </a:lnTo>
                <a:lnTo>
                  <a:pt x="95" y="7"/>
                </a:lnTo>
                <a:lnTo>
                  <a:pt x="103" y="3"/>
                </a:lnTo>
                <a:lnTo>
                  <a:pt x="111" y="0"/>
                </a:lnTo>
                <a:close/>
              </a:path>
            </a:pathLst>
          </a:custGeom>
          <a:solidFill>
            <a:schemeClr val="bg1">
              <a:lumMod val="95000"/>
            </a:schemeClr>
          </a:solidFill>
          <a:ln w="0">
            <a:noFill/>
            <a:prstDash val="solid"/>
            <a:round/>
            <a:headEnd/>
            <a:tailEnd/>
          </a:ln>
          <a:effectLst>
            <a:outerShdw blurRad="50800" dist="38100" dir="16200000" rotWithShape="0">
              <a:prstClr val="black">
                <a:alpha val="40000"/>
              </a:prstClr>
            </a:outerShdw>
          </a:effectLst>
        </xdr:spPr>
        <xdr:txBody>
          <a:bodyPr wrap="square" anchor="ctr"/>
          <a:lstStyle>
            <a:defPPr>
              <a:defRPr lang="es-MX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MX" sz="1100" b="1"/>
              <a:t>ADQUIRENCIA</a:t>
            </a:r>
          </a:p>
        </xdr:txBody>
      </xdr:sp>
      <xdr:sp macro="" textlink="">
        <xdr:nvSpPr>
          <xdr:cNvPr id="4" name="Forma libre 3">
            <a:hlinkClick xmlns:r="http://schemas.openxmlformats.org/officeDocument/2006/relationships" r:id="rId3"/>
          </xdr:cNvPr>
          <xdr:cNvSpPr>
            <a:spLocks/>
          </xdr:cNvSpPr>
        </xdr:nvSpPr>
        <xdr:spPr bwMode="auto">
          <a:xfrm>
            <a:off x="10142325" y="70826"/>
            <a:ext cx="2261714" cy="500747"/>
          </a:xfrm>
          <a:custGeom>
            <a:avLst/>
            <a:gdLst>
              <a:gd name="T0" fmla="*/ 111 w 777"/>
              <a:gd name="T1" fmla="*/ 0 h 159"/>
              <a:gd name="T2" fmla="*/ 666 w 777"/>
              <a:gd name="T3" fmla="*/ 0 h 159"/>
              <a:gd name="T4" fmla="*/ 675 w 777"/>
              <a:gd name="T5" fmla="*/ 3 h 159"/>
              <a:gd name="T6" fmla="*/ 683 w 777"/>
              <a:gd name="T7" fmla="*/ 7 h 159"/>
              <a:gd name="T8" fmla="*/ 689 w 777"/>
              <a:gd name="T9" fmla="*/ 13 h 159"/>
              <a:gd name="T10" fmla="*/ 777 w 777"/>
              <a:gd name="T11" fmla="*/ 159 h 159"/>
              <a:gd name="T12" fmla="*/ 0 w 777"/>
              <a:gd name="T13" fmla="*/ 159 h 159"/>
              <a:gd name="T14" fmla="*/ 88 w 777"/>
              <a:gd name="T15" fmla="*/ 13 h 159"/>
              <a:gd name="T16" fmla="*/ 95 w 777"/>
              <a:gd name="T17" fmla="*/ 7 h 159"/>
              <a:gd name="T18" fmla="*/ 103 w 777"/>
              <a:gd name="T19" fmla="*/ 3 h 159"/>
              <a:gd name="T20" fmla="*/ 111 w 777"/>
              <a:gd name="T21" fmla="*/ 0 h 15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777" h="159">
                <a:moveTo>
                  <a:pt x="111" y="0"/>
                </a:moveTo>
                <a:lnTo>
                  <a:pt x="666" y="0"/>
                </a:lnTo>
                <a:lnTo>
                  <a:pt x="675" y="3"/>
                </a:lnTo>
                <a:lnTo>
                  <a:pt x="683" y="7"/>
                </a:lnTo>
                <a:lnTo>
                  <a:pt x="689" y="13"/>
                </a:lnTo>
                <a:lnTo>
                  <a:pt x="777" y="159"/>
                </a:lnTo>
                <a:lnTo>
                  <a:pt x="0" y="159"/>
                </a:lnTo>
                <a:lnTo>
                  <a:pt x="88" y="13"/>
                </a:lnTo>
                <a:lnTo>
                  <a:pt x="95" y="7"/>
                </a:lnTo>
                <a:lnTo>
                  <a:pt x="103" y="3"/>
                </a:lnTo>
                <a:lnTo>
                  <a:pt x="111" y="0"/>
                </a:lnTo>
                <a:close/>
              </a:path>
            </a:pathLst>
          </a:custGeom>
          <a:solidFill>
            <a:schemeClr val="bg1">
              <a:lumMod val="95000"/>
            </a:schemeClr>
          </a:solidFill>
          <a:ln w="0">
            <a:noFill/>
            <a:prstDash val="solid"/>
            <a:round/>
            <a:headEnd/>
            <a:tailEnd/>
          </a:ln>
          <a:effectLst>
            <a:outerShdw blurRad="50800" dist="38100" dir="16200000" rotWithShape="0">
              <a:prstClr val="black">
                <a:alpha val="40000"/>
              </a:prstClr>
            </a:outerShdw>
          </a:effectLst>
        </xdr:spPr>
        <xdr:txBody>
          <a:bodyPr wrap="square" anchor="ctr"/>
          <a:lstStyle>
            <a:defPPr>
              <a:defRPr lang="es-MX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MX" sz="1100" b="1"/>
              <a:t>CANJE</a:t>
            </a:r>
          </a:p>
        </xdr:txBody>
      </xdr:sp>
      <xdr:sp macro="" textlink="">
        <xdr:nvSpPr>
          <xdr:cNvPr id="5" name="Forma libre 4">
            <a:hlinkClick xmlns:r="http://schemas.openxmlformats.org/officeDocument/2006/relationships" r:id="rId4"/>
          </xdr:cNvPr>
          <xdr:cNvSpPr>
            <a:spLocks/>
          </xdr:cNvSpPr>
        </xdr:nvSpPr>
        <xdr:spPr bwMode="auto">
          <a:xfrm>
            <a:off x="8051938" y="79189"/>
            <a:ext cx="2258581" cy="500747"/>
          </a:xfrm>
          <a:custGeom>
            <a:avLst/>
            <a:gdLst>
              <a:gd name="T0" fmla="*/ 111 w 777"/>
              <a:gd name="T1" fmla="*/ 0 h 159"/>
              <a:gd name="T2" fmla="*/ 666 w 777"/>
              <a:gd name="T3" fmla="*/ 0 h 159"/>
              <a:gd name="T4" fmla="*/ 675 w 777"/>
              <a:gd name="T5" fmla="*/ 3 h 159"/>
              <a:gd name="T6" fmla="*/ 683 w 777"/>
              <a:gd name="T7" fmla="*/ 7 h 159"/>
              <a:gd name="T8" fmla="*/ 689 w 777"/>
              <a:gd name="T9" fmla="*/ 13 h 159"/>
              <a:gd name="T10" fmla="*/ 777 w 777"/>
              <a:gd name="T11" fmla="*/ 159 h 159"/>
              <a:gd name="T12" fmla="*/ 0 w 777"/>
              <a:gd name="T13" fmla="*/ 159 h 159"/>
              <a:gd name="T14" fmla="*/ 88 w 777"/>
              <a:gd name="T15" fmla="*/ 13 h 159"/>
              <a:gd name="T16" fmla="*/ 95 w 777"/>
              <a:gd name="T17" fmla="*/ 7 h 159"/>
              <a:gd name="T18" fmla="*/ 103 w 777"/>
              <a:gd name="T19" fmla="*/ 3 h 159"/>
              <a:gd name="T20" fmla="*/ 111 w 777"/>
              <a:gd name="T21" fmla="*/ 0 h 15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777" h="159">
                <a:moveTo>
                  <a:pt x="111" y="0"/>
                </a:moveTo>
                <a:lnTo>
                  <a:pt x="666" y="0"/>
                </a:lnTo>
                <a:lnTo>
                  <a:pt x="675" y="3"/>
                </a:lnTo>
                <a:lnTo>
                  <a:pt x="683" y="7"/>
                </a:lnTo>
                <a:lnTo>
                  <a:pt x="689" y="13"/>
                </a:lnTo>
                <a:lnTo>
                  <a:pt x="777" y="159"/>
                </a:lnTo>
                <a:lnTo>
                  <a:pt x="0" y="159"/>
                </a:lnTo>
                <a:lnTo>
                  <a:pt x="88" y="13"/>
                </a:lnTo>
                <a:lnTo>
                  <a:pt x="95" y="7"/>
                </a:lnTo>
                <a:lnTo>
                  <a:pt x="103" y="3"/>
                </a:lnTo>
                <a:lnTo>
                  <a:pt x="111" y="0"/>
                </a:lnTo>
                <a:close/>
              </a:path>
            </a:pathLst>
          </a:custGeom>
          <a:solidFill>
            <a:schemeClr val="bg1">
              <a:lumMod val="95000"/>
            </a:schemeClr>
          </a:solidFill>
          <a:ln w="0">
            <a:noFill/>
            <a:prstDash val="solid"/>
            <a:round/>
            <a:headEnd/>
            <a:tailEnd/>
          </a:ln>
          <a:effectLst>
            <a:outerShdw blurRad="50800" dist="38100" dir="16200000" rotWithShape="0">
              <a:prstClr val="black">
                <a:alpha val="40000"/>
              </a:prstClr>
            </a:outerShdw>
          </a:effectLst>
        </xdr:spPr>
        <xdr:txBody>
          <a:bodyPr wrap="square" anchor="ctr"/>
          <a:lstStyle>
            <a:defPPr>
              <a:defRPr lang="es-MX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914400" rtl="0" eaLnBrk="1" latinLnBrk="0" hangingPunct="1"/>
            <a:r>
              <a:rPr lang="es-MX" sz="1100" b="1" kern="12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ESTADO DE TARJETAS</a:t>
            </a:r>
          </a:p>
        </xdr:txBody>
      </xdr:sp>
      <xdr:sp macro="" textlink="">
        <xdr:nvSpPr>
          <xdr:cNvPr id="6" name="Forma libre 5">
            <a:hlinkClick xmlns:r="http://schemas.openxmlformats.org/officeDocument/2006/relationships" r:id="rId5"/>
          </xdr:cNvPr>
          <xdr:cNvSpPr>
            <a:spLocks/>
          </xdr:cNvSpPr>
        </xdr:nvSpPr>
        <xdr:spPr bwMode="auto">
          <a:xfrm>
            <a:off x="6031079" y="79189"/>
            <a:ext cx="2257327" cy="500747"/>
          </a:xfrm>
          <a:custGeom>
            <a:avLst/>
            <a:gdLst>
              <a:gd name="T0" fmla="*/ 111 w 777"/>
              <a:gd name="T1" fmla="*/ 0 h 159"/>
              <a:gd name="T2" fmla="*/ 666 w 777"/>
              <a:gd name="T3" fmla="*/ 0 h 159"/>
              <a:gd name="T4" fmla="*/ 675 w 777"/>
              <a:gd name="T5" fmla="*/ 3 h 159"/>
              <a:gd name="T6" fmla="*/ 683 w 777"/>
              <a:gd name="T7" fmla="*/ 7 h 159"/>
              <a:gd name="T8" fmla="*/ 689 w 777"/>
              <a:gd name="T9" fmla="*/ 13 h 159"/>
              <a:gd name="T10" fmla="*/ 777 w 777"/>
              <a:gd name="T11" fmla="*/ 159 h 159"/>
              <a:gd name="T12" fmla="*/ 0 w 777"/>
              <a:gd name="T13" fmla="*/ 159 h 159"/>
              <a:gd name="T14" fmla="*/ 88 w 777"/>
              <a:gd name="T15" fmla="*/ 13 h 159"/>
              <a:gd name="T16" fmla="*/ 95 w 777"/>
              <a:gd name="T17" fmla="*/ 7 h 159"/>
              <a:gd name="T18" fmla="*/ 103 w 777"/>
              <a:gd name="T19" fmla="*/ 3 h 159"/>
              <a:gd name="T20" fmla="*/ 111 w 777"/>
              <a:gd name="T21" fmla="*/ 0 h 15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777" h="159">
                <a:moveTo>
                  <a:pt x="111" y="0"/>
                </a:moveTo>
                <a:lnTo>
                  <a:pt x="666" y="0"/>
                </a:lnTo>
                <a:lnTo>
                  <a:pt x="675" y="3"/>
                </a:lnTo>
                <a:lnTo>
                  <a:pt x="683" y="7"/>
                </a:lnTo>
                <a:lnTo>
                  <a:pt x="689" y="13"/>
                </a:lnTo>
                <a:lnTo>
                  <a:pt x="777" y="159"/>
                </a:lnTo>
                <a:lnTo>
                  <a:pt x="0" y="159"/>
                </a:lnTo>
                <a:lnTo>
                  <a:pt x="88" y="13"/>
                </a:lnTo>
                <a:lnTo>
                  <a:pt x="95" y="7"/>
                </a:lnTo>
                <a:lnTo>
                  <a:pt x="103" y="3"/>
                </a:lnTo>
                <a:lnTo>
                  <a:pt x="111" y="0"/>
                </a:lnTo>
                <a:close/>
              </a:path>
            </a:pathLst>
          </a:custGeom>
          <a:solidFill>
            <a:schemeClr val="bg1">
              <a:lumMod val="95000"/>
            </a:schemeClr>
          </a:solidFill>
          <a:ln w="0">
            <a:noFill/>
            <a:prstDash val="solid"/>
            <a:round/>
            <a:headEnd/>
            <a:tailEnd/>
          </a:ln>
          <a:effectLst>
            <a:outerShdw blurRad="50800" dist="38100" dir="16200000" rotWithShape="0">
              <a:prstClr val="black">
                <a:alpha val="40000"/>
              </a:prstClr>
            </a:outerShdw>
          </a:effectLst>
        </xdr:spPr>
        <xdr:txBody>
          <a:bodyPr wrap="square" anchor="ctr"/>
          <a:lstStyle>
            <a:defPPr>
              <a:defRPr lang="es-MX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914400" rtl="0" eaLnBrk="1" latinLnBrk="0" hangingPunct="1"/>
            <a:r>
              <a:rPr lang="es-MX" sz="1100" b="1" kern="12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CLIENTES COMPARTIDOS</a:t>
            </a:r>
          </a:p>
        </xdr:txBody>
      </xdr:sp>
      <xdr:sp macro="" textlink="">
        <xdr:nvSpPr>
          <xdr:cNvPr id="7" name="Forma libre 6">
            <a:hlinkClick xmlns:r="http://schemas.openxmlformats.org/officeDocument/2006/relationships" r:id="rId6"/>
          </xdr:cNvPr>
          <xdr:cNvSpPr>
            <a:spLocks/>
          </xdr:cNvSpPr>
        </xdr:nvSpPr>
        <xdr:spPr bwMode="auto">
          <a:xfrm>
            <a:off x="0" y="74654"/>
            <a:ext cx="2225734" cy="500747"/>
          </a:xfrm>
          <a:custGeom>
            <a:avLst/>
            <a:gdLst>
              <a:gd name="T0" fmla="*/ 111 w 777"/>
              <a:gd name="T1" fmla="*/ 0 h 159"/>
              <a:gd name="T2" fmla="*/ 666 w 777"/>
              <a:gd name="T3" fmla="*/ 0 h 159"/>
              <a:gd name="T4" fmla="*/ 675 w 777"/>
              <a:gd name="T5" fmla="*/ 3 h 159"/>
              <a:gd name="T6" fmla="*/ 683 w 777"/>
              <a:gd name="T7" fmla="*/ 7 h 159"/>
              <a:gd name="T8" fmla="*/ 689 w 777"/>
              <a:gd name="T9" fmla="*/ 13 h 159"/>
              <a:gd name="T10" fmla="*/ 777 w 777"/>
              <a:gd name="T11" fmla="*/ 159 h 159"/>
              <a:gd name="T12" fmla="*/ 0 w 777"/>
              <a:gd name="T13" fmla="*/ 159 h 159"/>
              <a:gd name="T14" fmla="*/ 88 w 777"/>
              <a:gd name="T15" fmla="*/ 13 h 159"/>
              <a:gd name="T16" fmla="*/ 95 w 777"/>
              <a:gd name="T17" fmla="*/ 7 h 159"/>
              <a:gd name="T18" fmla="*/ 103 w 777"/>
              <a:gd name="T19" fmla="*/ 3 h 159"/>
              <a:gd name="T20" fmla="*/ 111 w 777"/>
              <a:gd name="T21" fmla="*/ 0 h 15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777" h="159">
                <a:moveTo>
                  <a:pt x="111" y="0"/>
                </a:moveTo>
                <a:lnTo>
                  <a:pt x="666" y="0"/>
                </a:lnTo>
                <a:lnTo>
                  <a:pt x="675" y="3"/>
                </a:lnTo>
                <a:lnTo>
                  <a:pt x="683" y="7"/>
                </a:lnTo>
                <a:lnTo>
                  <a:pt x="689" y="13"/>
                </a:lnTo>
                <a:lnTo>
                  <a:pt x="777" y="159"/>
                </a:lnTo>
                <a:lnTo>
                  <a:pt x="0" y="159"/>
                </a:lnTo>
                <a:lnTo>
                  <a:pt x="88" y="13"/>
                </a:lnTo>
                <a:lnTo>
                  <a:pt x="95" y="7"/>
                </a:lnTo>
                <a:lnTo>
                  <a:pt x="103" y="3"/>
                </a:lnTo>
                <a:lnTo>
                  <a:pt x="111" y="0"/>
                </a:lnTo>
                <a:close/>
              </a:path>
            </a:pathLst>
          </a:custGeom>
          <a:solidFill>
            <a:schemeClr val="bg1">
              <a:lumMod val="95000"/>
            </a:schemeClr>
          </a:solidFill>
          <a:ln w="0">
            <a:noFill/>
            <a:prstDash val="solid"/>
            <a:round/>
            <a:headEnd/>
            <a:tailEnd/>
          </a:ln>
          <a:effectLst>
            <a:outerShdw blurRad="50800" dist="38100" dir="16200000" rotWithShape="0">
              <a:prstClr val="black">
                <a:alpha val="40000"/>
              </a:prstClr>
            </a:outerShdw>
          </a:effectLst>
        </xdr:spPr>
        <xdr:txBody>
          <a:bodyPr wrap="square" anchor="ctr"/>
          <a:lstStyle>
            <a:defPPr>
              <a:defRPr lang="es-MX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914400" rtl="0" eaLnBrk="1" latinLnBrk="0" hangingPunct="1"/>
            <a:r>
              <a:rPr lang="es-MX" sz="1100" b="1" kern="12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CLIENTES</a:t>
            </a:r>
          </a:p>
        </xdr:txBody>
      </xdr:sp>
      <xdr:grpSp>
        <xdr:nvGrpSpPr>
          <xdr:cNvPr id="8" name="Grupo 7">
            <a:hlinkClick xmlns:r="http://schemas.openxmlformats.org/officeDocument/2006/relationships" r:id="rId7"/>
          </xdr:cNvPr>
          <xdr:cNvGrpSpPr/>
        </xdr:nvGrpSpPr>
        <xdr:grpSpPr>
          <a:xfrm>
            <a:off x="14478009" y="11909"/>
            <a:ext cx="540000" cy="540000"/>
            <a:chOff x="6794205" y="1573619"/>
            <a:chExt cx="4320000" cy="4320000"/>
          </a:xfrm>
          <a:solidFill>
            <a:schemeClr val="accent1"/>
          </a:solidFill>
          <a:scene3d>
            <a:camera prst="orthographicFront">
              <a:rot lat="0" lon="0" rev="0"/>
            </a:camera>
            <a:lightRig rig="glow" dir="t">
              <a:rot lat="0" lon="0" rev="14100000"/>
            </a:lightRig>
          </a:scene3d>
        </xdr:grpSpPr>
        <xdr:sp macro="" textlink="">
          <xdr:nvSpPr>
            <xdr:cNvPr id="11" name="Elipse 10"/>
            <xdr:cNvSpPr/>
          </xdr:nvSpPr>
          <xdr:spPr>
            <a:xfrm>
              <a:off x="6794205" y="1573619"/>
              <a:ext cx="4320000" cy="4320000"/>
            </a:xfrm>
            <a:prstGeom prst="ellipse">
              <a:avLst/>
            </a:prstGeom>
            <a:solidFill>
              <a:schemeClr val="accent1">
                <a:lumMod val="75000"/>
              </a:schemeClr>
            </a:solidFill>
            <a:ln w="12700">
              <a:solidFill>
                <a:schemeClr val="bg2">
                  <a:lumMod val="50000"/>
                </a:schemeClr>
              </a:solidFill>
            </a:ln>
            <a:effectLst/>
            <a:sp3d prstMaterial="softEdge">
              <a:bevelT w="127000" prst="hardEdge"/>
            </a:sp3d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MX"/>
            </a:p>
          </xdr:txBody>
        </xdr:sp>
        <xdr:sp macro="" textlink="">
          <xdr:nvSpPr>
            <xdr:cNvPr id="12" name="Elipse 11"/>
            <xdr:cNvSpPr/>
          </xdr:nvSpPr>
          <xdr:spPr>
            <a:xfrm>
              <a:off x="7074195" y="1864247"/>
              <a:ext cx="3780000" cy="3780000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 w="12700">
              <a:solidFill>
                <a:schemeClr val="bg2">
                  <a:lumMod val="50000"/>
                </a:schemeClr>
              </a:solidFill>
            </a:ln>
            <a:effectLst/>
            <a:sp3d prstMaterial="softEdge">
              <a:bevelT w="127000" prst="hardEdge"/>
            </a:sp3d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MX"/>
            </a:p>
          </xdr:txBody>
        </xdr:sp>
        <xdr:sp macro="" textlink="">
          <xdr:nvSpPr>
            <xdr:cNvPr id="13" name="Forma libre 12"/>
            <xdr:cNvSpPr/>
          </xdr:nvSpPr>
          <xdr:spPr>
            <a:xfrm>
              <a:off x="7821195" y="2532749"/>
              <a:ext cx="2286000" cy="2094614"/>
            </a:xfrm>
            <a:custGeom>
              <a:avLst/>
              <a:gdLst>
                <a:gd name="connsiteX0" fmla="*/ 340241 w 2286000"/>
                <a:gd name="connsiteY0" fmla="*/ 2094614 h 2094614"/>
                <a:gd name="connsiteX1" fmla="*/ 350874 w 2286000"/>
                <a:gd name="connsiteY1" fmla="*/ 893135 h 2094614"/>
                <a:gd name="connsiteX2" fmla="*/ 0 w 2286000"/>
                <a:gd name="connsiteY2" fmla="*/ 882502 h 2094614"/>
                <a:gd name="connsiteX3" fmla="*/ 1105786 w 2286000"/>
                <a:gd name="connsiteY3" fmla="*/ 0 h 2094614"/>
                <a:gd name="connsiteX4" fmla="*/ 2286000 w 2286000"/>
                <a:gd name="connsiteY4" fmla="*/ 882502 h 2094614"/>
                <a:gd name="connsiteX5" fmla="*/ 1903228 w 2286000"/>
                <a:gd name="connsiteY5" fmla="*/ 882502 h 2094614"/>
                <a:gd name="connsiteX6" fmla="*/ 1913860 w 2286000"/>
                <a:gd name="connsiteY6" fmla="*/ 2073349 h 2094614"/>
                <a:gd name="connsiteX7" fmla="*/ 1446028 w 2286000"/>
                <a:gd name="connsiteY7" fmla="*/ 2052084 h 2094614"/>
                <a:gd name="connsiteX8" fmla="*/ 1456660 w 2286000"/>
                <a:gd name="connsiteY8" fmla="*/ 1244009 h 2094614"/>
                <a:gd name="connsiteX9" fmla="*/ 818707 w 2286000"/>
                <a:gd name="connsiteY9" fmla="*/ 1244009 h 2094614"/>
                <a:gd name="connsiteX10" fmla="*/ 808074 w 2286000"/>
                <a:gd name="connsiteY10" fmla="*/ 2041451 h 2094614"/>
                <a:gd name="connsiteX11" fmla="*/ 340241 w 2286000"/>
                <a:gd name="connsiteY11" fmla="*/ 2094614 h 2094614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</a:cxnLst>
              <a:rect l="l" t="t" r="r" b="b"/>
              <a:pathLst>
                <a:path w="2286000" h="2094614">
                  <a:moveTo>
                    <a:pt x="340241" y="2094614"/>
                  </a:moveTo>
                  <a:cubicBezTo>
                    <a:pt x="343785" y="1694121"/>
                    <a:pt x="347330" y="1293628"/>
                    <a:pt x="350874" y="893135"/>
                  </a:cubicBezTo>
                  <a:lnTo>
                    <a:pt x="0" y="882502"/>
                  </a:lnTo>
                  <a:lnTo>
                    <a:pt x="1105786" y="0"/>
                  </a:lnTo>
                  <a:lnTo>
                    <a:pt x="2286000" y="882502"/>
                  </a:lnTo>
                  <a:lnTo>
                    <a:pt x="1903228" y="882502"/>
                  </a:lnTo>
                  <a:lnTo>
                    <a:pt x="1913860" y="2073349"/>
                  </a:lnTo>
                  <a:lnTo>
                    <a:pt x="1446028" y="2052084"/>
                  </a:lnTo>
                  <a:lnTo>
                    <a:pt x="1456660" y="1244009"/>
                  </a:lnTo>
                  <a:lnTo>
                    <a:pt x="818707" y="1244009"/>
                  </a:lnTo>
                  <a:lnTo>
                    <a:pt x="808074" y="2041451"/>
                  </a:lnTo>
                  <a:lnTo>
                    <a:pt x="340241" y="2094614"/>
                  </a:lnTo>
                  <a:close/>
                </a:path>
              </a:pathLst>
            </a:custGeom>
            <a:solidFill>
              <a:schemeClr val="tx1"/>
            </a:solidFill>
            <a:ln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MX"/>
            </a:p>
          </xdr:txBody>
        </xdr:sp>
      </xdr:grpSp>
      <xdr:sp macro="" textlink="">
        <xdr:nvSpPr>
          <xdr:cNvPr id="9" name="Forma libre 8">
            <a:hlinkClick xmlns:r="http://schemas.openxmlformats.org/officeDocument/2006/relationships" r:id="rId8"/>
          </xdr:cNvPr>
          <xdr:cNvSpPr>
            <a:spLocks/>
          </xdr:cNvSpPr>
        </xdr:nvSpPr>
        <xdr:spPr bwMode="auto">
          <a:xfrm>
            <a:off x="1953023" y="75648"/>
            <a:ext cx="2255447" cy="500747"/>
          </a:xfrm>
          <a:custGeom>
            <a:avLst/>
            <a:gdLst>
              <a:gd name="T0" fmla="*/ 111 w 777"/>
              <a:gd name="T1" fmla="*/ 0 h 159"/>
              <a:gd name="T2" fmla="*/ 666 w 777"/>
              <a:gd name="T3" fmla="*/ 0 h 159"/>
              <a:gd name="T4" fmla="*/ 675 w 777"/>
              <a:gd name="T5" fmla="*/ 3 h 159"/>
              <a:gd name="T6" fmla="*/ 683 w 777"/>
              <a:gd name="T7" fmla="*/ 7 h 159"/>
              <a:gd name="T8" fmla="*/ 689 w 777"/>
              <a:gd name="T9" fmla="*/ 13 h 159"/>
              <a:gd name="T10" fmla="*/ 777 w 777"/>
              <a:gd name="T11" fmla="*/ 159 h 159"/>
              <a:gd name="T12" fmla="*/ 0 w 777"/>
              <a:gd name="T13" fmla="*/ 159 h 159"/>
              <a:gd name="T14" fmla="*/ 88 w 777"/>
              <a:gd name="T15" fmla="*/ 13 h 159"/>
              <a:gd name="T16" fmla="*/ 95 w 777"/>
              <a:gd name="T17" fmla="*/ 7 h 159"/>
              <a:gd name="T18" fmla="*/ 103 w 777"/>
              <a:gd name="T19" fmla="*/ 3 h 159"/>
              <a:gd name="T20" fmla="*/ 111 w 777"/>
              <a:gd name="T21" fmla="*/ 0 h 15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777" h="159">
                <a:moveTo>
                  <a:pt x="111" y="0"/>
                </a:moveTo>
                <a:lnTo>
                  <a:pt x="666" y="0"/>
                </a:lnTo>
                <a:lnTo>
                  <a:pt x="675" y="3"/>
                </a:lnTo>
                <a:lnTo>
                  <a:pt x="683" y="7"/>
                </a:lnTo>
                <a:lnTo>
                  <a:pt x="689" y="13"/>
                </a:lnTo>
                <a:lnTo>
                  <a:pt x="777" y="159"/>
                </a:lnTo>
                <a:lnTo>
                  <a:pt x="0" y="159"/>
                </a:lnTo>
                <a:lnTo>
                  <a:pt x="88" y="13"/>
                </a:lnTo>
                <a:lnTo>
                  <a:pt x="95" y="7"/>
                </a:lnTo>
                <a:lnTo>
                  <a:pt x="103" y="3"/>
                </a:lnTo>
                <a:lnTo>
                  <a:pt x="111" y="0"/>
                </a:lnTo>
                <a:close/>
              </a:path>
            </a:pathLst>
          </a:custGeom>
          <a:solidFill>
            <a:schemeClr val="bg1">
              <a:lumMod val="95000"/>
            </a:schemeClr>
          </a:solidFill>
          <a:ln w="0">
            <a:noFill/>
            <a:prstDash val="solid"/>
            <a:round/>
            <a:headEnd/>
            <a:tailEnd/>
          </a:ln>
          <a:effectLst>
            <a:outerShdw blurRad="50800" dist="38100" dir="16200000" rotWithShape="0">
              <a:prstClr val="black">
                <a:alpha val="40000"/>
              </a:prstClr>
            </a:outerShdw>
          </a:effectLst>
        </xdr:spPr>
        <xdr:txBody>
          <a:bodyPr wrap="square" anchor="ctr"/>
          <a:lstStyle>
            <a:defPPr>
              <a:defRPr lang="es-MX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914400" rtl="0" eaLnBrk="1" latinLnBrk="0" hangingPunct="1"/>
            <a:r>
              <a:rPr lang="es-MX" sz="1100" b="1" kern="12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COLOCACIÓN</a:t>
            </a:r>
          </a:p>
        </xdr:txBody>
      </xdr:sp>
      <xdr:sp macro="" textlink="">
        <xdr:nvSpPr>
          <xdr:cNvPr id="10" name="Forma libre 9">
            <a:hlinkClick xmlns:r="http://schemas.openxmlformats.org/officeDocument/2006/relationships" r:id="rId9"/>
          </xdr:cNvPr>
          <xdr:cNvSpPr>
            <a:spLocks/>
          </xdr:cNvSpPr>
        </xdr:nvSpPr>
        <xdr:spPr bwMode="auto">
          <a:xfrm>
            <a:off x="3972003" y="75648"/>
            <a:ext cx="2257328" cy="500747"/>
          </a:xfrm>
          <a:custGeom>
            <a:avLst/>
            <a:gdLst>
              <a:gd name="T0" fmla="*/ 111 w 777"/>
              <a:gd name="T1" fmla="*/ 0 h 159"/>
              <a:gd name="T2" fmla="*/ 666 w 777"/>
              <a:gd name="T3" fmla="*/ 0 h 159"/>
              <a:gd name="T4" fmla="*/ 675 w 777"/>
              <a:gd name="T5" fmla="*/ 3 h 159"/>
              <a:gd name="T6" fmla="*/ 683 w 777"/>
              <a:gd name="T7" fmla="*/ 7 h 159"/>
              <a:gd name="T8" fmla="*/ 689 w 777"/>
              <a:gd name="T9" fmla="*/ 13 h 159"/>
              <a:gd name="T10" fmla="*/ 777 w 777"/>
              <a:gd name="T11" fmla="*/ 159 h 159"/>
              <a:gd name="T12" fmla="*/ 0 w 777"/>
              <a:gd name="T13" fmla="*/ 159 h 159"/>
              <a:gd name="T14" fmla="*/ 88 w 777"/>
              <a:gd name="T15" fmla="*/ 13 h 159"/>
              <a:gd name="T16" fmla="*/ 95 w 777"/>
              <a:gd name="T17" fmla="*/ 7 h 159"/>
              <a:gd name="T18" fmla="*/ 103 w 777"/>
              <a:gd name="T19" fmla="*/ 3 h 159"/>
              <a:gd name="T20" fmla="*/ 111 w 777"/>
              <a:gd name="T21" fmla="*/ 0 h 15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777" h="159">
                <a:moveTo>
                  <a:pt x="111" y="0"/>
                </a:moveTo>
                <a:lnTo>
                  <a:pt x="666" y="0"/>
                </a:lnTo>
                <a:lnTo>
                  <a:pt x="675" y="3"/>
                </a:lnTo>
                <a:lnTo>
                  <a:pt x="683" y="7"/>
                </a:lnTo>
                <a:lnTo>
                  <a:pt x="689" y="13"/>
                </a:lnTo>
                <a:lnTo>
                  <a:pt x="777" y="159"/>
                </a:lnTo>
                <a:lnTo>
                  <a:pt x="0" y="159"/>
                </a:lnTo>
                <a:lnTo>
                  <a:pt x="88" y="13"/>
                </a:lnTo>
                <a:lnTo>
                  <a:pt x="95" y="7"/>
                </a:lnTo>
                <a:lnTo>
                  <a:pt x="103" y="3"/>
                </a:lnTo>
                <a:lnTo>
                  <a:pt x="111" y="0"/>
                </a:lnTo>
                <a:close/>
              </a:path>
            </a:pathLst>
          </a:custGeom>
          <a:solidFill>
            <a:schemeClr val="bg1"/>
          </a:solidFill>
          <a:ln w="0">
            <a:noFill/>
            <a:prstDash val="solid"/>
            <a:round/>
            <a:headEnd/>
            <a:tailEnd/>
          </a:ln>
          <a:effectLst>
            <a:outerShdw blurRad="50800" dist="38100" dir="16200000" rotWithShape="0">
              <a:prstClr val="black">
                <a:alpha val="40000"/>
              </a:prstClr>
            </a:outerShdw>
          </a:effectLst>
        </xdr:spPr>
        <xdr:txBody>
          <a:bodyPr wrap="square" anchor="ctr"/>
          <a:lstStyle>
            <a:defPPr>
              <a:defRPr lang="es-MX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914400" rtl="0" eaLnBrk="1" latinLnBrk="0" hangingPunct="1"/>
            <a:r>
              <a:rPr lang="es-MX" sz="1100" b="1" kern="1200">
                <a:solidFill>
                  <a:srgbClr val="0000FF"/>
                </a:solidFill>
                <a:latin typeface="+mn-lt"/>
                <a:ea typeface="+mn-ea"/>
                <a:cs typeface="+mn-cs"/>
              </a:rPr>
              <a:t>DETALLE POR TIPO</a:t>
            </a:r>
            <a:br>
              <a:rPr lang="es-MX" sz="1100" b="1" kern="1200">
                <a:solidFill>
                  <a:srgbClr val="0000FF"/>
                </a:solidFill>
                <a:latin typeface="+mn-lt"/>
                <a:ea typeface="+mn-ea"/>
                <a:cs typeface="+mn-cs"/>
              </a:rPr>
            </a:br>
            <a:r>
              <a:rPr lang="es-MX" sz="1100" b="1" kern="1200">
                <a:solidFill>
                  <a:srgbClr val="0000FF"/>
                </a:solidFill>
                <a:latin typeface="+mn-lt"/>
                <a:ea typeface="+mn-ea"/>
                <a:cs typeface="+mn-cs"/>
              </a:rPr>
              <a:t> DE CONSUMOS</a:t>
            </a:r>
          </a:p>
        </xdr:txBody>
      </xdr:sp>
    </xdr:grpSp>
    <xdr:clientData/>
  </xdr:twoCellAnchor>
  <xdr:twoCellAnchor editAs="oneCell">
    <xdr:from>
      <xdr:col>14</xdr:col>
      <xdr:colOff>0</xdr:colOff>
      <xdr:row>24</xdr:row>
      <xdr:rowOff>0</xdr:rowOff>
    </xdr:from>
    <xdr:to>
      <xdr:col>31</xdr:col>
      <xdr:colOff>613688</xdr:colOff>
      <xdr:row>37</xdr:row>
      <xdr:rowOff>43500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32</xdr:col>
      <xdr:colOff>0</xdr:colOff>
      <xdr:row>24</xdr:row>
      <xdr:rowOff>0</xdr:rowOff>
    </xdr:from>
    <xdr:to>
      <xdr:col>39</xdr:col>
      <xdr:colOff>149344</xdr:colOff>
      <xdr:row>37</xdr:row>
      <xdr:rowOff>43500</xdr:rowOff>
    </xdr:to>
    <xdr:graphicFrame macro="">
      <xdr:nvGraphicFramePr>
        <xdr:cNvPr id="20" name="Grá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11909</xdr:rowOff>
    </xdr:from>
    <xdr:to>
      <xdr:col>36</xdr:col>
      <xdr:colOff>575727</xdr:colOff>
      <xdr:row>3</xdr:row>
      <xdr:rowOff>8436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0" y="11909"/>
          <a:ext cx="13708321" cy="568027"/>
          <a:chOff x="0" y="11909"/>
          <a:chExt cx="15018009" cy="568027"/>
        </a:xfrm>
      </xdr:grpSpPr>
      <xdr:sp macro="" textlink="">
        <xdr:nvSpPr>
          <xdr:cNvPr id="3" name="Forma libre 2">
            <a:hlinkClick xmlns:r="http://schemas.openxmlformats.org/officeDocument/2006/relationships" r:id="rId2"/>
          </xdr:cNvPr>
          <xdr:cNvSpPr>
            <a:spLocks/>
          </xdr:cNvSpPr>
        </xdr:nvSpPr>
        <xdr:spPr bwMode="auto">
          <a:xfrm>
            <a:off x="12158854" y="70826"/>
            <a:ext cx="2261715" cy="500747"/>
          </a:xfrm>
          <a:custGeom>
            <a:avLst/>
            <a:gdLst>
              <a:gd name="T0" fmla="*/ 111 w 777"/>
              <a:gd name="T1" fmla="*/ 0 h 159"/>
              <a:gd name="T2" fmla="*/ 666 w 777"/>
              <a:gd name="T3" fmla="*/ 0 h 159"/>
              <a:gd name="T4" fmla="*/ 675 w 777"/>
              <a:gd name="T5" fmla="*/ 3 h 159"/>
              <a:gd name="T6" fmla="*/ 683 w 777"/>
              <a:gd name="T7" fmla="*/ 7 h 159"/>
              <a:gd name="T8" fmla="*/ 689 w 777"/>
              <a:gd name="T9" fmla="*/ 13 h 159"/>
              <a:gd name="T10" fmla="*/ 777 w 777"/>
              <a:gd name="T11" fmla="*/ 159 h 159"/>
              <a:gd name="T12" fmla="*/ 0 w 777"/>
              <a:gd name="T13" fmla="*/ 159 h 159"/>
              <a:gd name="T14" fmla="*/ 88 w 777"/>
              <a:gd name="T15" fmla="*/ 13 h 159"/>
              <a:gd name="T16" fmla="*/ 95 w 777"/>
              <a:gd name="T17" fmla="*/ 7 h 159"/>
              <a:gd name="T18" fmla="*/ 103 w 777"/>
              <a:gd name="T19" fmla="*/ 3 h 159"/>
              <a:gd name="T20" fmla="*/ 111 w 777"/>
              <a:gd name="T21" fmla="*/ 0 h 15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777" h="159">
                <a:moveTo>
                  <a:pt x="111" y="0"/>
                </a:moveTo>
                <a:lnTo>
                  <a:pt x="666" y="0"/>
                </a:lnTo>
                <a:lnTo>
                  <a:pt x="675" y="3"/>
                </a:lnTo>
                <a:lnTo>
                  <a:pt x="683" y="7"/>
                </a:lnTo>
                <a:lnTo>
                  <a:pt x="689" y="13"/>
                </a:lnTo>
                <a:lnTo>
                  <a:pt x="777" y="159"/>
                </a:lnTo>
                <a:lnTo>
                  <a:pt x="0" y="159"/>
                </a:lnTo>
                <a:lnTo>
                  <a:pt x="88" y="13"/>
                </a:lnTo>
                <a:lnTo>
                  <a:pt x="95" y="7"/>
                </a:lnTo>
                <a:lnTo>
                  <a:pt x="103" y="3"/>
                </a:lnTo>
                <a:lnTo>
                  <a:pt x="111" y="0"/>
                </a:lnTo>
                <a:close/>
              </a:path>
            </a:pathLst>
          </a:custGeom>
          <a:solidFill>
            <a:schemeClr val="bg1">
              <a:lumMod val="95000"/>
            </a:schemeClr>
          </a:solidFill>
          <a:ln w="0">
            <a:noFill/>
            <a:prstDash val="solid"/>
            <a:round/>
            <a:headEnd/>
            <a:tailEnd/>
          </a:ln>
          <a:effectLst>
            <a:outerShdw blurRad="50800" dist="38100" dir="16200000" rotWithShape="0">
              <a:prstClr val="black">
                <a:alpha val="40000"/>
              </a:prstClr>
            </a:outerShdw>
          </a:effectLst>
        </xdr:spPr>
        <xdr:txBody>
          <a:bodyPr wrap="square" anchor="ctr"/>
          <a:lstStyle>
            <a:defPPr>
              <a:defRPr lang="es-MX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MX" sz="1100" b="1"/>
              <a:t>ADQUIRENCIA</a:t>
            </a:r>
          </a:p>
        </xdr:txBody>
      </xdr:sp>
      <xdr:sp macro="" textlink="">
        <xdr:nvSpPr>
          <xdr:cNvPr id="4" name="Forma libre 3">
            <a:hlinkClick xmlns:r="http://schemas.openxmlformats.org/officeDocument/2006/relationships" r:id="rId3"/>
          </xdr:cNvPr>
          <xdr:cNvSpPr>
            <a:spLocks/>
          </xdr:cNvSpPr>
        </xdr:nvSpPr>
        <xdr:spPr bwMode="auto">
          <a:xfrm>
            <a:off x="10142325" y="70826"/>
            <a:ext cx="2261714" cy="500747"/>
          </a:xfrm>
          <a:custGeom>
            <a:avLst/>
            <a:gdLst>
              <a:gd name="T0" fmla="*/ 111 w 777"/>
              <a:gd name="T1" fmla="*/ 0 h 159"/>
              <a:gd name="T2" fmla="*/ 666 w 777"/>
              <a:gd name="T3" fmla="*/ 0 h 159"/>
              <a:gd name="T4" fmla="*/ 675 w 777"/>
              <a:gd name="T5" fmla="*/ 3 h 159"/>
              <a:gd name="T6" fmla="*/ 683 w 777"/>
              <a:gd name="T7" fmla="*/ 7 h 159"/>
              <a:gd name="T8" fmla="*/ 689 w 777"/>
              <a:gd name="T9" fmla="*/ 13 h 159"/>
              <a:gd name="T10" fmla="*/ 777 w 777"/>
              <a:gd name="T11" fmla="*/ 159 h 159"/>
              <a:gd name="T12" fmla="*/ 0 w 777"/>
              <a:gd name="T13" fmla="*/ 159 h 159"/>
              <a:gd name="T14" fmla="*/ 88 w 777"/>
              <a:gd name="T15" fmla="*/ 13 h 159"/>
              <a:gd name="T16" fmla="*/ 95 w 777"/>
              <a:gd name="T17" fmla="*/ 7 h 159"/>
              <a:gd name="T18" fmla="*/ 103 w 777"/>
              <a:gd name="T19" fmla="*/ 3 h 159"/>
              <a:gd name="T20" fmla="*/ 111 w 777"/>
              <a:gd name="T21" fmla="*/ 0 h 15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777" h="159">
                <a:moveTo>
                  <a:pt x="111" y="0"/>
                </a:moveTo>
                <a:lnTo>
                  <a:pt x="666" y="0"/>
                </a:lnTo>
                <a:lnTo>
                  <a:pt x="675" y="3"/>
                </a:lnTo>
                <a:lnTo>
                  <a:pt x="683" y="7"/>
                </a:lnTo>
                <a:lnTo>
                  <a:pt x="689" y="13"/>
                </a:lnTo>
                <a:lnTo>
                  <a:pt x="777" y="159"/>
                </a:lnTo>
                <a:lnTo>
                  <a:pt x="0" y="159"/>
                </a:lnTo>
                <a:lnTo>
                  <a:pt x="88" y="13"/>
                </a:lnTo>
                <a:lnTo>
                  <a:pt x="95" y="7"/>
                </a:lnTo>
                <a:lnTo>
                  <a:pt x="103" y="3"/>
                </a:lnTo>
                <a:lnTo>
                  <a:pt x="111" y="0"/>
                </a:lnTo>
                <a:close/>
              </a:path>
            </a:pathLst>
          </a:custGeom>
          <a:solidFill>
            <a:schemeClr val="bg1">
              <a:lumMod val="95000"/>
            </a:schemeClr>
          </a:solidFill>
          <a:ln w="0">
            <a:noFill/>
            <a:prstDash val="solid"/>
            <a:round/>
            <a:headEnd/>
            <a:tailEnd/>
          </a:ln>
          <a:effectLst>
            <a:outerShdw blurRad="50800" dist="38100" dir="16200000" rotWithShape="0">
              <a:prstClr val="black">
                <a:alpha val="40000"/>
              </a:prstClr>
            </a:outerShdw>
          </a:effectLst>
        </xdr:spPr>
        <xdr:txBody>
          <a:bodyPr wrap="square" anchor="ctr"/>
          <a:lstStyle>
            <a:defPPr>
              <a:defRPr lang="es-MX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MX" sz="1100" b="1"/>
              <a:t>CANJE</a:t>
            </a:r>
          </a:p>
        </xdr:txBody>
      </xdr:sp>
      <xdr:sp macro="" textlink="">
        <xdr:nvSpPr>
          <xdr:cNvPr id="5" name="Forma libre 4">
            <a:hlinkClick xmlns:r="http://schemas.openxmlformats.org/officeDocument/2006/relationships" r:id="rId4"/>
          </xdr:cNvPr>
          <xdr:cNvSpPr>
            <a:spLocks/>
          </xdr:cNvSpPr>
        </xdr:nvSpPr>
        <xdr:spPr bwMode="auto">
          <a:xfrm>
            <a:off x="8051938" y="79189"/>
            <a:ext cx="2258581" cy="500747"/>
          </a:xfrm>
          <a:custGeom>
            <a:avLst/>
            <a:gdLst>
              <a:gd name="T0" fmla="*/ 111 w 777"/>
              <a:gd name="T1" fmla="*/ 0 h 159"/>
              <a:gd name="T2" fmla="*/ 666 w 777"/>
              <a:gd name="T3" fmla="*/ 0 h 159"/>
              <a:gd name="T4" fmla="*/ 675 w 777"/>
              <a:gd name="T5" fmla="*/ 3 h 159"/>
              <a:gd name="T6" fmla="*/ 683 w 777"/>
              <a:gd name="T7" fmla="*/ 7 h 159"/>
              <a:gd name="T8" fmla="*/ 689 w 777"/>
              <a:gd name="T9" fmla="*/ 13 h 159"/>
              <a:gd name="T10" fmla="*/ 777 w 777"/>
              <a:gd name="T11" fmla="*/ 159 h 159"/>
              <a:gd name="T12" fmla="*/ 0 w 777"/>
              <a:gd name="T13" fmla="*/ 159 h 159"/>
              <a:gd name="T14" fmla="*/ 88 w 777"/>
              <a:gd name="T15" fmla="*/ 13 h 159"/>
              <a:gd name="T16" fmla="*/ 95 w 777"/>
              <a:gd name="T17" fmla="*/ 7 h 159"/>
              <a:gd name="T18" fmla="*/ 103 w 777"/>
              <a:gd name="T19" fmla="*/ 3 h 159"/>
              <a:gd name="T20" fmla="*/ 111 w 777"/>
              <a:gd name="T21" fmla="*/ 0 h 15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777" h="159">
                <a:moveTo>
                  <a:pt x="111" y="0"/>
                </a:moveTo>
                <a:lnTo>
                  <a:pt x="666" y="0"/>
                </a:lnTo>
                <a:lnTo>
                  <a:pt x="675" y="3"/>
                </a:lnTo>
                <a:lnTo>
                  <a:pt x="683" y="7"/>
                </a:lnTo>
                <a:lnTo>
                  <a:pt x="689" y="13"/>
                </a:lnTo>
                <a:lnTo>
                  <a:pt x="777" y="159"/>
                </a:lnTo>
                <a:lnTo>
                  <a:pt x="0" y="159"/>
                </a:lnTo>
                <a:lnTo>
                  <a:pt x="88" y="13"/>
                </a:lnTo>
                <a:lnTo>
                  <a:pt x="95" y="7"/>
                </a:lnTo>
                <a:lnTo>
                  <a:pt x="103" y="3"/>
                </a:lnTo>
                <a:lnTo>
                  <a:pt x="111" y="0"/>
                </a:lnTo>
                <a:close/>
              </a:path>
            </a:pathLst>
          </a:custGeom>
          <a:solidFill>
            <a:schemeClr val="bg1">
              <a:lumMod val="95000"/>
            </a:schemeClr>
          </a:solidFill>
          <a:ln w="0">
            <a:noFill/>
            <a:prstDash val="solid"/>
            <a:round/>
            <a:headEnd/>
            <a:tailEnd/>
          </a:ln>
          <a:effectLst>
            <a:outerShdw blurRad="50800" dist="38100" dir="16200000" rotWithShape="0">
              <a:prstClr val="black">
                <a:alpha val="40000"/>
              </a:prstClr>
            </a:outerShdw>
          </a:effectLst>
        </xdr:spPr>
        <xdr:txBody>
          <a:bodyPr wrap="square" anchor="ctr"/>
          <a:lstStyle>
            <a:defPPr>
              <a:defRPr lang="es-MX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MX" sz="1100" b="1"/>
              <a:t>ESTADO DE</a:t>
            </a:r>
            <a:r>
              <a:rPr lang="es-MX" sz="1100" b="1" baseline="0"/>
              <a:t> TARJETAS</a:t>
            </a:r>
            <a:endParaRPr lang="es-MX" sz="1100" b="1"/>
          </a:p>
        </xdr:txBody>
      </xdr:sp>
      <xdr:sp macro="" textlink="">
        <xdr:nvSpPr>
          <xdr:cNvPr id="6" name="Forma libre 5">
            <a:hlinkClick xmlns:r="http://schemas.openxmlformats.org/officeDocument/2006/relationships" r:id="rId5"/>
          </xdr:cNvPr>
          <xdr:cNvSpPr>
            <a:spLocks/>
          </xdr:cNvSpPr>
        </xdr:nvSpPr>
        <xdr:spPr bwMode="auto">
          <a:xfrm>
            <a:off x="3972003" y="75648"/>
            <a:ext cx="2257328" cy="500747"/>
          </a:xfrm>
          <a:custGeom>
            <a:avLst/>
            <a:gdLst>
              <a:gd name="T0" fmla="*/ 111 w 777"/>
              <a:gd name="T1" fmla="*/ 0 h 159"/>
              <a:gd name="T2" fmla="*/ 666 w 777"/>
              <a:gd name="T3" fmla="*/ 0 h 159"/>
              <a:gd name="T4" fmla="*/ 675 w 777"/>
              <a:gd name="T5" fmla="*/ 3 h 159"/>
              <a:gd name="T6" fmla="*/ 683 w 777"/>
              <a:gd name="T7" fmla="*/ 7 h 159"/>
              <a:gd name="T8" fmla="*/ 689 w 777"/>
              <a:gd name="T9" fmla="*/ 13 h 159"/>
              <a:gd name="T10" fmla="*/ 777 w 777"/>
              <a:gd name="T11" fmla="*/ 159 h 159"/>
              <a:gd name="T12" fmla="*/ 0 w 777"/>
              <a:gd name="T13" fmla="*/ 159 h 159"/>
              <a:gd name="T14" fmla="*/ 88 w 777"/>
              <a:gd name="T15" fmla="*/ 13 h 159"/>
              <a:gd name="T16" fmla="*/ 95 w 777"/>
              <a:gd name="T17" fmla="*/ 7 h 159"/>
              <a:gd name="T18" fmla="*/ 103 w 777"/>
              <a:gd name="T19" fmla="*/ 3 h 159"/>
              <a:gd name="T20" fmla="*/ 111 w 777"/>
              <a:gd name="T21" fmla="*/ 0 h 15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777" h="159">
                <a:moveTo>
                  <a:pt x="111" y="0"/>
                </a:moveTo>
                <a:lnTo>
                  <a:pt x="666" y="0"/>
                </a:lnTo>
                <a:lnTo>
                  <a:pt x="675" y="3"/>
                </a:lnTo>
                <a:lnTo>
                  <a:pt x="683" y="7"/>
                </a:lnTo>
                <a:lnTo>
                  <a:pt x="689" y="13"/>
                </a:lnTo>
                <a:lnTo>
                  <a:pt x="777" y="159"/>
                </a:lnTo>
                <a:lnTo>
                  <a:pt x="0" y="159"/>
                </a:lnTo>
                <a:lnTo>
                  <a:pt x="88" y="13"/>
                </a:lnTo>
                <a:lnTo>
                  <a:pt x="95" y="7"/>
                </a:lnTo>
                <a:lnTo>
                  <a:pt x="103" y="3"/>
                </a:lnTo>
                <a:lnTo>
                  <a:pt x="111" y="0"/>
                </a:lnTo>
                <a:close/>
              </a:path>
            </a:pathLst>
          </a:custGeom>
          <a:solidFill>
            <a:schemeClr val="bg1">
              <a:lumMod val="95000"/>
            </a:schemeClr>
          </a:solidFill>
          <a:ln w="0">
            <a:noFill/>
            <a:prstDash val="solid"/>
            <a:round/>
            <a:headEnd/>
            <a:tailEnd/>
          </a:ln>
          <a:effectLst>
            <a:outerShdw blurRad="50800" dist="38100" dir="16200000" rotWithShape="0">
              <a:prstClr val="black">
                <a:alpha val="40000"/>
              </a:prstClr>
            </a:outerShdw>
          </a:effectLst>
        </xdr:spPr>
        <xdr:txBody>
          <a:bodyPr wrap="square" anchor="ctr"/>
          <a:lstStyle>
            <a:defPPr>
              <a:defRPr lang="es-MX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MX" sz="1100" b="1"/>
              <a:t>DETALLE POR TIPO</a:t>
            </a:r>
            <a:br>
              <a:rPr lang="es-MX" sz="1100" b="1"/>
            </a:br>
            <a:r>
              <a:rPr lang="es-MX" sz="1100" b="1"/>
              <a:t> DE CONSUMOS</a:t>
            </a:r>
          </a:p>
        </xdr:txBody>
      </xdr:sp>
      <xdr:sp macro="" textlink="">
        <xdr:nvSpPr>
          <xdr:cNvPr id="7" name="Forma libre 6">
            <a:hlinkClick xmlns:r="http://schemas.openxmlformats.org/officeDocument/2006/relationships" r:id="rId6"/>
          </xdr:cNvPr>
          <xdr:cNvSpPr>
            <a:spLocks/>
          </xdr:cNvSpPr>
        </xdr:nvSpPr>
        <xdr:spPr bwMode="auto">
          <a:xfrm>
            <a:off x="6031079" y="79189"/>
            <a:ext cx="2257327" cy="500747"/>
          </a:xfrm>
          <a:custGeom>
            <a:avLst/>
            <a:gdLst>
              <a:gd name="T0" fmla="*/ 111 w 777"/>
              <a:gd name="T1" fmla="*/ 0 h 159"/>
              <a:gd name="T2" fmla="*/ 666 w 777"/>
              <a:gd name="T3" fmla="*/ 0 h 159"/>
              <a:gd name="T4" fmla="*/ 675 w 777"/>
              <a:gd name="T5" fmla="*/ 3 h 159"/>
              <a:gd name="T6" fmla="*/ 683 w 777"/>
              <a:gd name="T7" fmla="*/ 7 h 159"/>
              <a:gd name="T8" fmla="*/ 689 w 777"/>
              <a:gd name="T9" fmla="*/ 13 h 159"/>
              <a:gd name="T10" fmla="*/ 777 w 777"/>
              <a:gd name="T11" fmla="*/ 159 h 159"/>
              <a:gd name="T12" fmla="*/ 0 w 777"/>
              <a:gd name="T13" fmla="*/ 159 h 159"/>
              <a:gd name="T14" fmla="*/ 88 w 777"/>
              <a:gd name="T15" fmla="*/ 13 h 159"/>
              <a:gd name="T16" fmla="*/ 95 w 777"/>
              <a:gd name="T17" fmla="*/ 7 h 159"/>
              <a:gd name="T18" fmla="*/ 103 w 777"/>
              <a:gd name="T19" fmla="*/ 3 h 159"/>
              <a:gd name="T20" fmla="*/ 111 w 777"/>
              <a:gd name="T21" fmla="*/ 0 h 15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777" h="159">
                <a:moveTo>
                  <a:pt x="111" y="0"/>
                </a:moveTo>
                <a:lnTo>
                  <a:pt x="666" y="0"/>
                </a:lnTo>
                <a:lnTo>
                  <a:pt x="675" y="3"/>
                </a:lnTo>
                <a:lnTo>
                  <a:pt x="683" y="7"/>
                </a:lnTo>
                <a:lnTo>
                  <a:pt x="689" y="13"/>
                </a:lnTo>
                <a:lnTo>
                  <a:pt x="777" y="159"/>
                </a:lnTo>
                <a:lnTo>
                  <a:pt x="0" y="159"/>
                </a:lnTo>
                <a:lnTo>
                  <a:pt x="88" y="13"/>
                </a:lnTo>
                <a:lnTo>
                  <a:pt x="95" y="7"/>
                </a:lnTo>
                <a:lnTo>
                  <a:pt x="103" y="3"/>
                </a:lnTo>
                <a:lnTo>
                  <a:pt x="111" y="0"/>
                </a:lnTo>
                <a:close/>
              </a:path>
            </a:pathLst>
          </a:custGeom>
          <a:solidFill>
            <a:schemeClr val="bg1"/>
          </a:solidFill>
          <a:ln w="0">
            <a:noFill/>
            <a:prstDash val="solid"/>
            <a:round/>
            <a:headEnd/>
            <a:tailEnd/>
          </a:ln>
          <a:effectLst>
            <a:outerShdw blurRad="50800" dist="38100" dir="16200000" rotWithShape="0">
              <a:prstClr val="black">
                <a:alpha val="40000"/>
              </a:prstClr>
            </a:outerShdw>
          </a:effectLst>
        </xdr:spPr>
        <xdr:txBody>
          <a:bodyPr wrap="square" anchor="ctr"/>
          <a:lstStyle>
            <a:defPPr>
              <a:defRPr lang="es-MX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MX" sz="1100" b="1">
                <a:solidFill>
                  <a:srgbClr val="0000FF"/>
                </a:solidFill>
              </a:rPr>
              <a:t>CLIENTES COMPARTIDOS</a:t>
            </a:r>
          </a:p>
        </xdr:txBody>
      </xdr:sp>
      <xdr:sp macro="" textlink="">
        <xdr:nvSpPr>
          <xdr:cNvPr id="8" name="Forma libre 7">
            <a:hlinkClick xmlns:r="http://schemas.openxmlformats.org/officeDocument/2006/relationships" r:id="rId7"/>
          </xdr:cNvPr>
          <xdr:cNvSpPr>
            <a:spLocks/>
          </xdr:cNvSpPr>
        </xdr:nvSpPr>
        <xdr:spPr bwMode="auto">
          <a:xfrm>
            <a:off x="1953023" y="75648"/>
            <a:ext cx="2255447" cy="500747"/>
          </a:xfrm>
          <a:custGeom>
            <a:avLst/>
            <a:gdLst>
              <a:gd name="T0" fmla="*/ 111 w 777"/>
              <a:gd name="T1" fmla="*/ 0 h 159"/>
              <a:gd name="T2" fmla="*/ 666 w 777"/>
              <a:gd name="T3" fmla="*/ 0 h 159"/>
              <a:gd name="T4" fmla="*/ 675 w 777"/>
              <a:gd name="T5" fmla="*/ 3 h 159"/>
              <a:gd name="T6" fmla="*/ 683 w 777"/>
              <a:gd name="T7" fmla="*/ 7 h 159"/>
              <a:gd name="T8" fmla="*/ 689 w 777"/>
              <a:gd name="T9" fmla="*/ 13 h 159"/>
              <a:gd name="T10" fmla="*/ 777 w 777"/>
              <a:gd name="T11" fmla="*/ 159 h 159"/>
              <a:gd name="T12" fmla="*/ 0 w 777"/>
              <a:gd name="T13" fmla="*/ 159 h 159"/>
              <a:gd name="T14" fmla="*/ 88 w 777"/>
              <a:gd name="T15" fmla="*/ 13 h 159"/>
              <a:gd name="T16" fmla="*/ 95 w 777"/>
              <a:gd name="T17" fmla="*/ 7 h 159"/>
              <a:gd name="T18" fmla="*/ 103 w 777"/>
              <a:gd name="T19" fmla="*/ 3 h 159"/>
              <a:gd name="T20" fmla="*/ 111 w 777"/>
              <a:gd name="T21" fmla="*/ 0 h 15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777" h="159">
                <a:moveTo>
                  <a:pt x="111" y="0"/>
                </a:moveTo>
                <a:lnTo>
                  <a:pt x="666" y="0"/>
                </a:lnTo>
                <a:lnTo>
                  <a:pt x="675" y="3"/>
                </a:lnTo>
                <a:lnTo>
                  <a:pt x="683" y="7"/>
                </a:lnTo>
                <a:lnTo>
                  <a:pt x="689" y="13"/>
                </a:lnTo>
                <a:lnTo>
                  <a:pt x="777" y="159"/>
                </a:lnTo>
                <a:lnTo>
                  <a:pt x="0" y="159"/>
                </a:lnTo>
                <a:lnTo>
                  <a:pt x="88" y="13"/>
                </a:lnTo>
                <a:lnTo>
                  <a:pt x="95" y="7"/>
                </a:lnTo>
                <a:lnTo>
                  <a:pt x="103" y="3"/>
                </a:lnTo>
                <a:lnTo>
                  <a:pt x="111" y="0"/>
                </a:lnTo>
                <a:close/>
              </a:path>
            </a:pathLst>
          </a:custGeom>
          <a:solidFill>
            <a:schemeClr val="bg1">
              <a:lumMod val="95000"/>
            </a:schemeClr>
          </a:solidFill>
          <a:ln w="0">
            <a:noFill/>
            <a:prstDash val="solid"/>
            <a:round/>
            <a:headEnd/>
            <a:tailEnd/>
          </a:ln>
          <a:effectLst>
            <a:outerShdw blurRad="50800" dist="38100" dir="16200000" rotWithShape="0">
              <a:prstClr val="black">
                <a:alpha val="40000"/>
              </a:prstClr>
            </a:outerShdw>
          </a:effectLst>
        </xdr:spPr>
        <xdr:txBody>
          <a:bodyPr wrap="square" anchor="ctr"/>
          <a:lstStyle>
            <a:defPPr>
              <a:defRPr lang="es-MX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MX" sz="1100" b="1"/>
              <a:t>COLOCACIÓN</a:t>
            </a:r>
          </a:p>
        </xdr:txBody>
      </xdr:sp>
      <xdr:sp macro="" textlink="">
        <xdr:nvSpPr>
          <xdr:cNvPr id="9" name="Forma libre 8">
            <a:hlinkClick xmlns:r="http://schemas.openxmlformats.org/officeDocument/2006/relationships" r:id="rId8"/>
          </xdr:cNvPr>
          <xdr:cNvSpPr>
            <a:spLocks/>
          </xdr:cNvSpPr>
        </xdr:nvSpPr>
        <xdr:spPr bwMode="auto">
          <a:xfrm>
            <a:off x="0" y="74654"/>
            <a:ext cx="2225734" cy="500747"/>
          </a:xfrm>
          <a:custGeom>
            <a:avLst/>
            <a:gdLst>
              <a:gd name="T0" fmla="*/ 111 w 777"/>
              <a:gd name="T1" fmla="*/ 0 h 159"/>
              <a:gd name="T2" fmla="*/ 666 w 777"/>
              <a:gd name="T3" fmla="*/ 0 h 159"/>
              <a:gd name="T4" fmla="*/ 675 w 777"/>
              <a:gd name="T5" fmla="*/ 3 h 159"/>
              <a:gd name="T6" fmla="*/ 683 w 777"/>
              <a:gd name="T7" fmla="*/ 7 h 159"/>
              <a:gd name="T8" fmla="*/ 689 w 777"/>
              <a:gd name="T9" fmla="*/ 13 h 159"/>
              <a:gd name="T10" fmla="*/ 777 w 777"/>
              <a:gd name="T11" fmla="*/ 159 h 159"/>
              <a:gd name="T12" fmla="*/ 0 w 777"/>
              <a:gd name="T13" fmla="*/ 159 h 159"/>
              <a:gd name="T14" fmla="*/ 88 w 777"/>
              <a:gd name="T15" fmla="*/ 13 h 159"/>
              <a:gd name="T16" fmla="*/ 95 w 777"/>
              <a:gd name="T17" fmla="*/ 7 h 159"/>
              <a:gd name="T18" fmla="*/ 103 w 777"/>
              <a:gd name="T19" fmla="*/ 3 h 159"/>
              <a:gd name="T20" fmla="*/ 111 w 777"/>
              <a:gd name="T21" fmla="*/ 0 h 15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777" h="159">
                <a:moveTo>
                  <a:pt x="111" y="0"/>
                </a:moveTo>
                <a:lnTo>
                  <a:pt x="666" y="0"/>
                </a:lnTo>
                <a:lnTo>
                  <a:pt x="675" y="3"/>
                </a:lnTo>
                <a:lnTo>
                  <a:pt x="683" y="7"/>
                </a:lnTo>
                <a:lnTo>
                  <a:pt x="689" y="13"/>
                </a:lnTo>
                <a:lnTo>
                  <a:pt x="777" y="159"/>
                </a:lnTo>
                <a:lnTo>
                  <a:pt x="0" y="159"/>
                </a:lnTo>
                <a:lnTo>
                  <a:pt x="88" y="13"/>
                </a:lnTo>
                <a:lnTo>
                  <a:pt x="95" y="7"/>
                </a:lnTo>
                <a:lnTo>
                  <a:pt x="103" y="3"/>
                </a:lnTo>
                <a:lnTo>
                  <a:pt x="111" y="0"/>
                </a:lnTo>
                <a:close/>
              </a:path>
            </a:pathLst>
          </a:custGeom>
          <a:solidFill>
            <a:schemeClr val="bg1">
              <a:lumMod val="95000"/>
            </a:schemeClr>
          </a:solidFill>
          <a:ln w="0">
            <a:noFill/>
            <a:prstDash val="solid"/>
            <a:round/>
            <a:headEnd/>
            <a:tailEnd/>
          </a:ln>
          <a:effectLst>
            <a:outerShdw blurRad="50800" dist="38100" dir="16200000" rotWithShape="0">
              <a:prstClr val="black">
                <a:alpha val="40000"/>
              </a:prstClr>
            </a:outerShdw>
          </a:effectLst>
        </xdr:spPr>
        <xdr:txBody>
          <a:bodyPr wrap="square" anchor="ctr"/>
          <a:lstStyle>
            <a:defPPr>
              <a:defRPr lang="es-MX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MX" sz="1100" b="1"/>
              <a:t>CLIENTES</a:t>
            </a:r>
          </a:p>
        </xdr:txBody>
      </xdr:sp>
      <xdr:grpSp>
        <xdr:nvGrpSpPr>
          <xdr:cNvPr id="10" name="Grupo 9">
            <a:hlinkClick xmlns:r="http://schemas.openxmlformats.org/officeDocument/2006/relationships" r:id="rId9"/>
          </xdr:cNvPr>
          <xdr:cNvGrpSpPr/>
        </xdr:nvGrpSpPr>
        <xdr:grpSpPr>
          <a:xfrm>
            <a:off x="14478009" y="11909"/>
            <a:ext cx="540000" cy="540000"/>
            <a:chOff x="6794205" y="1573619"/>
            <a:chExt cx="4320000" cy="4320000"/>
          </a:xfrm>
          <a:solidFill>
            <a:schemeClr val="accent1"/>
          </a:solidFill>
          <a:scene3d>
            <a:camera prst="orthographicFront">
              <a:rot lat="0" lon="0" rev="0"/>
            </a:camera>
            <a:lightRig rig="glow" dir="t">
              <a:rot lat="0" lon="0" rev="14100000"/>
            </a:lightRig>
          </a:scene3d>
        </xdr:grpSpPr>
        <xdr:sp macro="" textlink="">
          <xdr:nvSpPr>
            <xdr:cNvPr id="11" name="Elipse 10"/>
            <xdr:cNvSpPr/>
          </xdr:nvSpPr>
          <xdr:spPr>
            <a:xfrm>
              <a:off x="6794205" y="1573619"/>
              <a:ext cx="4320000" cy="4320000"/>
            </a:xfrm>
            <a:prstGeom prst="ellipse">
              <a:avLst/>
            </a:prstGeom>
            <a:solidFill>
              <a:schemeClr val="accent1">
                <a:lumMod val="75000"/>
              </a:schemeClr>
            </a:solidFill>
            <a:ln w="12700">
              <a:solidFill>
                <a:schemeClr val="bg2">
                  <a:lumMod val="50000"/>
                </a:schemeClr>
              </a:solidFill>
            </a:ln>
            <a:effectLst/>
            <a:sp3d prstMaterial="softEdge">
              <a:bevelT w="127000" prst="hardEdge"/>
            </a:sp3d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MX"/>
            </a:p>
          </xdr:txBody>
        </xdr:sp>
        <xdr:sp macro="" textlink="">
          <xdr:nvSpPr>
            <xdr:cNvPr id="12" name="Elipse 11"/>
            <xdr:cNvSpPr/>
          </xdr:nvSpPr>
          <xdr:spPr>
            <a:xfrm>
              <a:off x="7074195" y="1864247"/>
              <a:ext cx="3780000" cy="3780000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 w="12700">
              <a:solidFill>
                <a:schemeClr val="bg2">
                  <a:lumMod val="50000"/>
                </a:schemeClr>
              </a:solidFill>
            </a:ln>
            <a:effectLst/>
            <a:sp3d prstMaterial="softEdge">
              <a:bevelT w="127000" prst="hardEdge"/>
            </a:sp3d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MX"/>
            </a:p>
          </xdr:txBody>
        </xdr:sp>
        <xdr:sp macro="" textlink="">
          <xdr:nvSpPr>
            <xdr:cNvPr id="13" name="Forma libre 12"/>
            <xdr:cNvSpPr/>
          </xdr:nvSpPr>
          <xdr:spPr>
            <a:xfrm>
              <a:off x="7821195" y="2532749"/>
              <a:ext cx="2286000" cy="2094614"/>
            </a:xfrm>
            <a:custGeom>
              <a:avLst/>
              <a:gdLst>
                <a:gd name="connsiteX0" fmla="*/ 340241 w 2286000"/>
                <a:gd name="connsiteY0" fmla="*/ 2094614 h 2094614"/>
                <a:gd name="connsiteX1" fmla="*/ 350874 w 2286000"/>
                <a:gd name="connsiteY1" fmla="*/ 893135 h 2094614"/>
                <a:gd name="connsiteX2" fmla="*/ 0 w 2286000"/>
                <a:gd name="connsiteY2" fmla="*/ 882502 h 2094614"/>
                <a:gd name="connsiteX3" fmla="*/ 1105786 w 2286000"/>
                <a:gd name="connsiteY3" fmla="*/ 0 h 2094614"/>
                <a:gd name="connsiteX4" fmla="*/ 2286000 w 2286000"/>
                <a:gd name="connsiteY4" fmla="*/ 882502 h 2094614"/>
                <a:gd name="connsiteX5" fmla="*/ 1903228 w 2286000"/>
                <a:gd name="connsiteY5" fmla="*/ 882502 h 2094614"/>
                <a:gd name="connsiteX6" fmla="*/ 1913860 w 2286000"/>
                <a:gd name="connsiteY6" fmla="*/ 2073349 h 2094614"/>
                <a:gd name="connsiteX7" fmla="*/ 1446028 w 2286000"/>
                <a:gd name="connsiteY7" fmla="*/ 2052084 h 2094614"/>
                <a:gd name="connsiteX8" fmla="*/ 1456660 w 2286000"/>
                <a:gd name="connsiteY8" fmla="*/ 1244009 h 2094614"/>
                <a:gd name="connsiteX9" fmla="*/ 818707 w 2286000"/>
                <a:gd name="connsiteY9" fmla="*/ 1244009 h 2094614"/>
                <a:gd name="connsiteX10" fmla="*/ 808074 w 2286000"/>
                <a:gd name="connsiteY10" fmla="*/ 2041451 h 2094614"/>
                <a:gd name="connsiteX11" fmla="*/ 340241 w 2286000"/>
                <a:gd name="connsiteY11" fmla="*/ 2094614 h 2094614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</a:cxnLst>
              <a:rect l="l" t="t" r="r" b="b"/>
              <a:pathLst>
                <a:path w="2286000" h="2094614">
                  <a:moveTo>
                    <a:pt x="340241" y="2094614"/>
                  </a:moveTo>
                  <a:cubicBezTo>
                    <a:pt x="343785" y="1694121"/>
                    <a:pt x="347330" y="1293628"/>
                    <a:pt x="350874" y="893135"/>
                  </a:cubicBezTo>
                  <a:lnTo>
                    <a:pt x="0" y="882502"/>
                  </a:lnTo>
                  <a:lnTo>
                    <a:pt x="1105786" y="0"/>
                  </a:lnTo>
                  <a:lnTo>
                    <a:pt x="2286000" y="882502"/>
                  </a:lnTo>
                  <a:lnTo>
                    <a:pt x="1903228" y="882502"/>
                  </a:lnTo>
                  <a:lnTo>
                    <a:pt x="1913860" y="2073349"/>
                  </a:lnTo>
                  <a:lnTo>
                    <a:pt x="1446028" y="2052084"/>
                  </a:lnTo>
                  <a:lnTo>
                    <a:pt x="1456660" y="1244009"/>
                  </a:lnTo>
                  <a:lnTo>
                    <a:pt x="818707" y="1244009"/>
                  </a:lnTo>
                  <a:lnTo>
                    <a:pt x="808074" y="2041451"/>
                  </a:lnTo>
                  <a:lnTo>
                    <a:pt x="340241" y="2094614"/>
                  </a:lnTo>
                  <a:close/>
                </a:path>
              </a:pathLst>
            </a:custGeom>
            <a:solidFill>
              <a:schemeClr val="tx1"/>
            </a:solidFill>
            <a:ln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MX"/>
            </a:p>
          </xdr:txBody>
        </xdr:sp>
      </xdr:grp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41</xdr:col>
      <xdr:colOff>555416</xdr:colOff>
      <xdr:row>2</xdr:row>
      <xdr:rowOff>187027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0" y="0"/>
          <a:ext cx="13722328" cy="568027"/>
          <a:chOff x="0" y="11909"/>
          <a:chExt cx="15018009" cy="568027"/>
        </a:xfrm>
      </xdr:grpSpPr>
      <xdr:sp macro="" textlink="">
        <xdr:nvSpPr>
          <xdr:cNvPr id="3" name="Forma libre 2">
            <a:hlinkClick xmlns:r="http://schemas.openxmlformats.org/officeDocument/2006/relationships" r:id="rId2"/>
          </xdr:cNvPr>
          <xdr:cNvSpPr>
            <a:spLocks/>
          </xdr:cNvSpPr>
        </xdr:nvSpPr>
        <xdr:spPr bwMode="auto">
          <a:xfrm>
            <a:off x="12158854" y="70826"/>
            <a:ext cx="2261715" cy="500747"/>
          </a:xfrm>
          <a:custGeom>
            <a:avLst/>
            <a:gdLst>
              <a:gd name="T0" fmla="*/ 111 w 777"/>
              <a:gd name="T1" fmla="*/ 0 h 159"/>
              <a:gd name="T2" fmla="*/ 666 w 777"/>
              <a:gd name="T3" fmla="*/ 0 h 159"/>
              <a:gd name="T4" fmla="*/ 675 w 777"/>
              <a:gd name="T5" fmla="*/ 3 h 159"/>
              <a:gd name="T6" fmla="*/ 683 w 777"/>
              <a:gd name="T7" fmla="*/ 7 h 159"/>
              <a:gd name="T8" fmla="*/ 689 w 777"/>
              <a:gd name="T9" fmla="*/ 13 h 159"/>
              <a:gd name="T10" fmla="*/ 777 w 777"/>
              <a:gd name="T11" fmla="*/ 159 h 159"/>
              <a:gd name="T12" fmla="*/ 0 w 777"/>
              <a:gd name="T13" fmla="*/ 159 h 159"/>
              <a:gd name="T14" fmla="*/ 88 w 777"/>
              <a:gd name="T15" fmla="*/ 13 h 159"/>
              <a:gd name="T16" fmla="*/ 95 w 777"/>
              <a:gd name="T17" fmla="*/ 7 h 159"/>
              <a:gd name="T18" fmla="*/ 103 w 777"/>
              <a:gd name="T19" fmla="*/ 3 h 159"/>
              <a:gd name="T20" fmla="*/ 111 w 777"/>
              <a:gd name="T21" fmla="*/ 0 h 15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777" h="159">
                <a:moveTo>
                  <a:pt x="111" y="0"/>
                </a:moveTo>
                <a:lnTo>
                  <a:pt x="666" y="0"/>
                </a:lnTo>
                <a:lnTo>
                  <a:pt x="675" y="3"/>
                </a:lnTo>
                <a:lnTo>
                  <a:pt x="683" y="7"/>
                </a:lnTo>
                <a:lnTo>
                  <a:pt x="689" y="13"/>
                </a:lnTo>
                <a:lnTo>
                  <a:pt x="777" y="159"/>
                </a:lnTo>
                <a:lnTo>
                  <a:pt x="0" y="159"/>
                </a:lnTo>
                <a:lnTo>
                  <a:pt x="88" y="13"/>
                </a:lnTo>
                <a:lnTo>
                  <a:pt x="95" y="7"/>
                </a:lnTo>
                <a:lnTo>
                  <a:pt x="103" y="3"/>
                </a:lnTo>
                <a:lnTo>
                  <a:pt x="111" y="0"/>
                </a:lnTo>
                <a:close/>
              </a:path>
            </a:pathLst>
          </a:custGeom>
          <a:solidFill>
            <a:schemeClr val="bg1">
              <a:lumMod val="95000"/>
            </a:schemeClr>
          </a:solidFill>
          <a:ln w="0">
            <a:noFill/>
            <a:prstDash val="solid"/>
            <a:round/>
            <a:headEnd/>
            <a:tailEnd/>
          </a:ln>
          <a:effectLst>
            <a:outerShdw blurRad="50800" dist="38100" dir="16200000" rotWithShape="0">
              <a:prstClr val="black">
                <a:alpha val="40000"/>
              </a:prstClr>
            </a:outerShdw>
          </a:effectLst>
        </xdr:spPr>
        <xdr:txBody>
          <a:bodyPr wrap="square" anchor="ctr"/>
          <a:lstStyle>
            <a:defPPr>
              <a:defRPr lang="es-MX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MX" sz="1100" b="1"/>
              <a:t>ADQUIRENCIA</a:t>
            </a:r>
          </a:p>
        </xdr:txBody>
      </xdr:sp>
      <xdr:sp macro="" textlink="">
        <xdr:nvSpPr>
          <xdr:cNvPr id="4" name="Forma libre 3">
            <a:hlinkClick xmlns:r="http://schemas.openxmlformats.org/officeDocument/2006/relationships" r:id="rId3"/>
          </xdr:cNvPr>
          <xdr:cNvSpPr>
            <a:spLocks/>
          </xdr:cNvSpPr>
        </xdr:nvSpPr>
        <xdr:spPr bwMode="auto">
          <a:xfrm>
            <a:off x="10142325" y="70826"/>
            <a:ext cx="2261714" cy="500747"/>
          </a:xfrm>
          <a:custGeom>
            <a:avLst/>
            <a:gdLst>
              <a:gd name="T0" fmla="*/ 111 w 777"/>
              <a:gd name="T1" fmla="*/ 0 h 159"/>
              <a:gd name="T2" fmla="*/ 666 w 777"/>
              <a:gd name="T3" fmla="*/ 0 h 159"/>
              <a:gd name="T4" fmla="*/ 675 w 777"/>
              <a:gd name="T5" fmla="*/ 3 h 159"/>
              <a:gd name="T6" fmla="*/ 683 w 777"/>
              <a:gd name="T7" fmla="*/ 7 h 159"/>
              <a:gd name="T8" fmla="*/ 689 w 777"/>
              <a:gd name="T9" fmla="*/ 13 h 159"/>
              <a:gd name="T10" fmla="*/ 777 w 777"/>
              <a:gd name="T11" fmla="*/ 159 h 159"/>
              <a:gd name="T12" fmla="*/ 0 w 777"/>
              <a:gd name="T13" fmla="*/ 159 h 159"/>
              <a:gd name="T14" fmla="*/ 88 w 777"/>
              <a:gd name="T15" fmla="*/ 13 h 159"/>
              <a:gd name="T16" fmla="*/ 95 w 777"/>
              <a:gd name="T17" fmla="*/ 7 h 159"/>
              <a:gd name="T18" fmla="*/ 103 w 777"/>
              <a:gd name="T19" fmla="*/ 3 h 159"/>
              <a:gd name="T20" fmla="*/ 111 w 777"/>
              <a:gd name="T21" fmla="*/ 0 h 15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777" h="159">
                <a:moveTo>
                  <a:pt x="111" y="0"/>
                </a:moveTo>
                <a:lnTo>
                  <a:pt x="666" y="0"/>
                </a:lnTo>
                <a:lnTo>
                  <a:pt x="675" y="3"/>
                </a:lnTo>
                <a:lnTo>
                  <a:pt x="683" y="7"/>
                </a:lnTo>
                <a:lnTo>
                  <a:pt x="689" y="13"/>
                </a:lnTo>
                <a:lnTo>
                  <a:pt x="777" y="159"/>
                </a:lnTo>
                <a:lnTo>
                  <a:pt x="0" y="159"/>
                </a:lnTo>
                <a:lnTo>
                  <a:pt x="88" y="13"/>
                </a:lnTo>
                <a:lnTo>
                  <a:pt x="95" y="7"/>
                </a:lnTo>
                <a:lnTo>
                  <a:pt x="103" y="3"/>
                </a:lnTo>
                <a:lnTo>
                  <a:pt x="111" y="0"/>
                </a:lnTo>
                <a:close/>
              </a:path>
            </a:pathLst>
          </a:custGeom>
          <a:solidFill>
            <a:schemeClr val="bg1">
              <a:lumMod val="95000"/>
            </a:schemeClr>
          </a:solidFill>
          <a:ln w="0">
            <a:noFill/>
            <a:prstDash val="solid"/>
            <a:round/>
            <a:headEnd/>
            <a:tailEnd/>
          </a:ln>
          <a:effectLst>
            <a:outerShdw blurRad="50800" dist="38100" dir="16200000" rotWithShape="0">
              <a:prstClr val="black">
                <a:alpha val="40000"/>
              </a:prstClr>
            </a:outerShdw>
          </a:effectLst>
        </xdr:spPr>
        <xdr:txBody>
          <a:bodyPr wrap="square" anchor="ctr"/>
          <a:lstStyle>
            <a:defPPr>
              <a:defRPr lang="es-MX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MX" sz="1100" b="1"/>
              <a:t>CANJE</a:t>
            </a:r>
          </a:p>
        </xdr:txBody>
      </xdr:sp>
      <xdr:sp macro="" textlink="">
        <xdr:nvSpPr>
          <xdr:cNvPr id="5" name="Forma libre 4">
            <a:hlinkClick xmlns:r="http://schemas.openxmlformats.org/officeDocument/2006/relationships" r:id="rId4"/>
          </xdr:cNvPr>
          <xdr:cNvSpPr>
            <a:spLocks/>
          </xdr:cNvSpPr>
        </xdr:nvSpPr>
        <xdr:spPr bwMode="auto">
          <a:xfrm>
            <a:off x="6031079" y="79189"/>
            <a:ext cx="2257327" cy="500747"/>
          </a:xfrm>
          <a:custGeom>
            <a:avLst/>
            <a:gdLst>
              <a:gd name="T0" fmla="*/ 111 w 777"/>
              <a:gd name="T1" fmla="*/ 0 h 159"/>
              <a:gd name="T2" fmla="*/ 666 w 777"/>
              <a:gd name="T3" fmla="*/ 0 h 159"/>
              <a:gd name="T4" fmla="*/ 675 w 777"/>
              <a:gd name="T5" fmla="*/ 3 h 159"/>
              <a:gd name="T6" fmla="*/ 683 w 777"/>
              <a:gd name="T7" fmla="*/ 7 h 159"/>
              <a:gd name="T8" fmla="*/ 689 w 777"/>
              <a:gd name="T9" fmla="*/ 13 h 159"/>
              <a:gd name="T10" fmla="*/ 777 w 777"/>
              <a:gd name="T11" fmla="*/ 159 h 159"/>
              <a:gd name="T12" fmla="*/ 0 w 777"/>
              <a:gd name="T13" fmla="*/ 159 h 159"/>
              <a:gd name="T14" fmla="*/ 88 w 777"/>
              <a:gd name="T15" fmla="*/ 13 h 159"/>
              <a:gd name="T16" fmla="*/ 95 w 777"/>
              <a:gd name="T17" fmla="*/ 7 h 159"/>
              <a:gd name="T18" fmla="*/ 103 w 777"/>
              <a:gd name="T19" fmla="*/ 3 h 159"/>
              <a:gd name="T20" fmla="*/ 111 w 777"/>
              <a:gd name="T21" fmla="*/ 0 h 15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777" h="159">
                <a:moveTo>
                  <a:pt x="111" y="0"/>
                </a:moveTo>
                <a:lnTo>
                  <a:pt x="666" y="0"/>
                </a:lnTo>
                <a:lnTo>
                  <a:pt x="675" y="3"/>
                </a:lnTo>
                <a:lnTo>
                  <a:pt x="683" y="7"/>
                </a:lnTo>
                <a:lnTo>
                  <a:pt x="689" y="13"/>
                </a:lnTo>
                <a:lnTo>
                  <a:pt x="777" y="159"/>
                </a:lnTo>
                <a:lnTo>
                  <a:pt x="0" y="159"/>
                </a:lnTo>
                <a:lnTo>
                  <a:pt x="88" y="13"/>
                </a:lnTo>
                <a:lnTo>
                  <a:pt x="95" y="7"/>
                </a:lnTo>
                <a:lnTo>
                  <a:pt x="103" y="3"/>
                </a:lnTo>
                <a:lnTo>
                  <a:pt x="111" y="0"/>
                </a:lnTo>
                <a:close/>
              </a:path>
            </a:pathLst>
          </a:custGeom>
          <a:solidFill>
            <a:schemeClr val="bg1">
              <a:lumMod val="95000"/>
            </a:schemeClr>
          </a:solidFill>
          <a:ln w="0">
            <a:noFill/>
            <a:prstDash val="solid"/>
            <a:round/>
            <a:headEnd/>
            <a:tailEnd/>
          </a:ln>
          <a:effectLst>
            <a:outerShdw blurRad="50800" dist="38100" dir="16200000" rotWithShape="0">
              <a:prstClr val="black">
                <a:alpha val="40000"/>
              </a:prstClr>
            </a:outerShdw>
          </a:effectLst>
        </xdr:spPr>
        <xdr:txBody>
          <a:bodyPr wrap="square" anchor="ctr"/>
          <a:lstStyle>
            <a:defPPr>
              <a:defRPr lang="es-MX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914400" rtl="0" eaLnBrk="1" latinLnBrk="0" hangingPunct="1"/>
            <a:r>
              <a:rPr lang="es-MX" sz="1100" b="1" kern="12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CLIENTES COMPARTIDOS</a:t>
            </a:r>
          </a:p>
        </xdr:txBody>
      </xdr:sp>
      <xdr:sp macro="" textlink="">
        <xdr:nvSpPr>
          <xdr:cNvPr id="6" name="Forma libre 5">
            <a:hlinkClick xmlns:r="http://schemas.openxmlformats.org/officeDocument/2006/relationships" r:id="rId5"/>
          </xdr:cNvPr>
          <xdr:cNvSpPr>
            <a:spLocks/>
          </xdr:cNvSpPr>
        </xdr:nvSpPr>
        <xdr:spPr bwMode="auto">
          <a:xfrm>
            <a:off x="0" y="74654"/>
            <a:ext cx="2225734" cy="500747"/>
          </a:xfrm>
          <a:custGeom>
            <a:avLst/>
            <a:gdLst>
              <a:gd name="T0" fmla="*/ 111 w 777"/>
              <a:gd name="T1" fmla="*/ 0 h 159"/>
              <a:gd name="T2" fmla="*/ 666 w 777"/>
              <a:gd name="T3" fmla="*/ 0 h 159"/>
              <a:gd name="T4" fmla="*/ 675 w 777"/>
              <a:gd name="T5" fmla="*/ 3 h 159"/>
              <a:gd name="T6" fmla="*/ 683 w 777"/>
              <a:gd name="T7" fmla="*/ 7 h 159"/>
              <a:gd name="T8" fmla="*/ 689 w 777"/>
              <a:gd name="T9" fmla="*/ 13 h 159"/>
              <a:gd name="T10" fmla="*/ 777 w 777"/>
              <a:gd name="T11" fmla="*/ 159 h 159"/>
              <a:gd name="T12" fmla="*/ 0 w 777"/>
              <a:gd name="T13" fmla="*/ 159 h 159"/>
              <a:gd name="T14" fmla="*/ 88 w 777"/>
              <a:gd name="T15" fmla="*/ 13 h 159"/>
              <a:gd name="T16" fmla="*/ 95 w 777"/>
              <a:gd name="T17" fmla="*/ 7 h 159"/>
              <a:gd name="T18" fmla="*/ 103 w 777"/>
              <a:gd name="T19" fmla="*/ 3 h 159"/>
              <a:gd name="T20" fmla="*/ 111 w 777"/>
              <a:gd name="T21" fmla="*/ 0 h 15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777" h="159">
                <a:moveTo>
                  <a:pt x="111" y="0"/>
                </a:moveTo>
                <a:lnTo>
                  <a:pt x="666" y="0"/>
                </a:lnTo>
                <a:lnTo>
                  <a:pt x="675" y="3"/>
                </a:lnTo>
                <a:lnTo>
                  <a:pt x="683" y="7"/>
                </a:lnTo>
                <a:lnTo>
                  <a:pt x="689" y="13"/>
                </a:lnTo>
                <a:lnTo>
                  <a:pt x="777" y="159"/>
                </a:lnTo>
                <a:lnTo>
                  <a:pt x="0" y="159"/>
                </a:lnTo>
                <a:lnTo>
                  <a:pt x="88" y="13"/>
                </a:lnTo>
                <a:lnTo>
                  <a:pt x="95" y="7"/>
                </a:lnTo>
                <a:lnTo>
                  <a:pt x="103" y="3"/>
                </a:lnTo>
                <a:lnTo>
                  <a:pt x="111" y="0"/>
                </a:lnTo>
                <a:close/>
              </a:path>
            </a:pathLst>
          </a:custGeom>
          <a:solidFill>
            <a:schemeClr val="bg1">
              <a:lumMod val="95000"/>
            </a:schemeClr>
          </a:solidFill>
          <a:ln w="0">
            <a:noFill/>
            <a:prstDash val="solid"/>
            <a:round/>
            <a:headEnd/>
            <a:tailEnd/>
          </a:ln>
          <a:effectLst>
            <a:outerShdw blurRad="50800" dist="38100" dir="16200000" rotWithShape="0">
              <a:prstClr val="black">
                <a:alpha val="40000"/>
              </a:prstClr>
            </a:outerShdw>
          </a:effectLst>
        </xdr:spPr>
        <xdr:txBody>
          <a:bodyPr wrap="square" anchor="ctr"/>
          <a:lstStyle>
            <a:defPPr>
              <a:defRPr lang="es-MX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914400" rtl="0" eaLnBrk="1" latinLnBrk="0" hangingPunct="1"/>
            <a:r>
              <a:rPr lang="es-MX" sz="1100" b="1" kern="12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CLIENTES</a:t>
            </a:r>
          </a:p>
        </xdr:txBody>
      </xdr:sp>
      <xdr:grpSp>
        <xdr:nvGrpSpPr>
          <xdr:cNvPr id="7" name="Grupo 6">
            <a:hlinkClick xmlns:r="http://schemas.openxmlformats.org/officeDocument/2006/relationships" r:id="rId6"/>
          </xdr:cNvPr>
          <xdr:cNvGrpSpPr/>
        </xdr:nvGrpSpPr>
        <xdr:grpSpPr>
          <a:xfrm>
            <a:off x="14478009" y="11909"/>
            <a:ext cx="540000" cy="540000"/>
            <a:chOff x="6794205" y="1573619"/>
            <a:chExt cx="4320000" cy="4320000"/>
          </a:xfrm>
          <a:solidFill>
            <a:schemeClr val="accent1"/>
          </a:solidFill>
          <a:scene3d>
            <a:camera prst="orthographicFront">
              <a:rot lat="0" lon="0" rev="0"/>
            </a:camera>
            <a:lightRig rig="glow" dir="t">
              <a:rot lat="0" lon="0" rev="14100000"/>
            </a:lightRig>
          </a:scene3d>
        </xdr:grpSpPr>
        <xdr:sp macro="" textlink="">
          <xdr:nvSpPr>
            <xdr:cNvPr id="11" name="Elipse 10"/>
            <xdr:cNvSpPr/>
          </xdr:nvSpPr>
          <xdr:spPr>
            <a:xfrm>
              <a:off x="6794205" y="1573619"/>
              <a:ext cx="4320000" cy="4320000"/>
            </a:xfrm>
            <a:prstGeom prst="ellipse">
              <a:avLst/>
            </a:prstGeom>
            <a:solidFill>
              <a:schemeClr val="accent1">
                <a:lumMod val="75000"/>
              </a:schemeClr>
            </a:solidFill>
            <a:ln w="12700">
              <a:solidFill>
                <a:schemeClr val="bg2">
                  <a:lumMod val="50000"/>
                </a:schemeClr>
              </a:solidFill>
            </a:ln>
            <a:effectLst/>
            <a:sp3d prstMaterial="softEdge">
              <a:bevelT w="127000" prst="hardEdge"/>
            </a:sp3d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MX"/>
            </a:p>
          </xdr:txBody>
        </xdr:sp>
        <xdr:sp macro="" textlink="">
          <xdr:nvSpPr>
            <xdr:cNvPr id="12" name="Elipse 11"/>
            <xdr:cNvSpPr/>
          </xdr:nvSpPr>
          <xdr:spPr>
            <a:xfrm>
              <a:off x="7074195" y="1864247"/>
              <a:ext cx="3780000" cy="3780000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 w="12700">
              <a:solidFill>
                <a:schemeClr val="bg2">
                  <a:lumMod val="50000"/>
                </a:schemeClr>
              </a:solidFill>
            </a:ln>
            <a:effectLst/>
            <a:sp3d prstMaterial="softEdge">
              <a:bevelT w="127000" prst="hardEdge"/>
            </a:sp3d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MX"/>
            </a:p>
          </xdr:txBody>
        </xdr:sp>
        <xdr:sp macro="" textlink="">
          <xdr:nvSpPr>
            <xdr:cNvPr id="13" name="Forma libre 12"/>
            <xdr:cNvSpPr/>
          </xdr:nvSpPr>
          <xdr:spPr>
            <a:xfrm>
              <a:off x="7821195" y="2532749"/>
              <a:ext cx="2286000" cy="2094614"/>
            </a:xfrm>
            <a:custGeom>
              <a:avLst/>
              <a:gdLst>
                <a:gd name="connsiteX0" fmla="*/ 340241 w 2286000"/>
                <a:gd name="connsiteY0" fmla="*/ 2094614 h 2094614"/>
                <a:gd name="connsiteX1" fmla="*/ 350874 w 2286000"/>
                <a:gd name="connsiteY1" fmla="*/ 893135 h 2094614"/>
                <a:gd name="connsiteX2" fmla="*/ 0 w 2286000"/>
                <a:gd name="connsiteY2" fmla="*/ 882502 h 2094614"/>
                <a:gd name="connsiteX3" fmla="*/ 1105786 w 2286000"/>
                <a:gd name="connsiteY3" fmla="*/ 0 h 2094614"/>
                <a:gd name="connsiteX4" fmla="*/ 2286000 w 2286000"/>
                <a:gd name="connsiteY4" fmla="*/ 882502 h 2094614"/>
                <a:gd name="connsiteX5" fmla="*/ 1903228 w 2286000"/>
                <a:gd name="connsiteY5" fmla="*/ 882502 h 2094614"/>
                <a:gd name="connsiteX6" fmla="*/ 1913860 w 2286000"/>
                <a:gd name="connsiteY6" fmla="*/ 2073349 h 2094614"/>
                <a:gd name="connsiteX7" fmla="*/ 1446028 w 2286000"/>
                <a:gd name="connsiteY7" fmla="*/ 2052084 h 2094614"/>
                <a:gd name="connsiteX8" fmla="*/ 1456660 w 2286000"/>
                <a:gd name="connsiteY8" fmla="*/ 1244009 h 2094614"/>
                <a:gd name="connsiteX9" fmla="*/ 818707 w 2286000"/>
                <a:gd name="connsiteY9" fmla="*/ 1244009 h 2094614"/>
                <a:gd name="connsiteX10" fmla="*/ 808074 w 2286000"/>
                <a:gd name="connsiteY10" fmla="*/ 2041451 h 2094614"/>
                <a:gd name="connsiteX11" fmla="*/ 340241 w 2286000"/>
                <a:gd name="connsiteY11" fmla="*/ 2094614 h 2094614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</a:cxnLst>
              <a:rect l="l" t="t" r="r" b="b"/>
              <a:pathLst>
                <a:path w="2286000" h="2094614">
                  <a:moveTo>
                    <a:pt x="340241" y="2094614"/>
                  </a:moveTo>
                  <a:cubicBezTo>
                    <a:pt x="343785" y="1694121"/>
                    <a:pt x="347330" y="1293628"/>
                    <a:pt x="350874" y="893135"/>
                  </a:cubicBezTo>
                  <a:lnTo>
                    <a:pt x="0" y="882502"/>
                  </a:lnTo>
                  <a:lnTo>
                    <a:pt x="1105786" y="0"/>
                  </a:lnTo>
                  <a:lnTo>
                    <a:pt x="2286000" y="882502"/>
                  </a:lnTo>
                  <a:lnTo>
                    <a:pt x="1903228" y="882502"/>
                  </a:lnTo>
                  <a:lnTo>
                    <a:pt x="1913860" y="2073349"/>
                  </a:lnTo>
                  <a:lnTo>
                    <a:pt x="1446028" y="2052084"/>
                  </a:lnTo>
                  <a:lnTo>
                    <a:pt x="1456660" y="1244009"/>
                  </a:lnTo>
                  <a:lnTo>
                    <a:pt x="818707" y="1244009"/>
                  </a:lnTo>
                  <a:lnTo>
                    <a:pt x="808074" y="2041451"/>
                  </a:lnTo>
                  <a:lnTo>
                    <a:pt x="340241" y="2094614"/>
                  </a:lnTo>
                  <a:close/>
                </a:path>
              </a:pathLst>
            </a:custGeom>
            <a:solidFill>
              <a:schemeClr val="tx1"/>
            </a:solidFill>
            <a:ln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MX"/>
            </a:p>
          </xdr:txBody>
        </xdr:sp>
      </xdr:grpSp>
      <xdr:sp macro="" textlink="">
        <xdr:nvSpPr>
          <xdr:cNvPr id="8" name="Forma libre 7">
            <a:hlinkClick xmlns:r="http://schemas.openxmlformats.org/officeDocument/2006/relationships" r:id="rId7"/>
          </xdr:cNvPr>
          <xdr:cNvSpPr>
            <a:spLocks/>
          </xdr:cNvSpPr>
        </xdr:nvSpPr>
        <xdr:spPr bwMode="auto">
          <a:xfrm>
            <a:off x="1953023" y="75648"/>
            <a:ext cx="2255447" cy="500747"/>
          </a:xfrm>
          <a:custGeom>
            <a:avLst/>
            <a:gdLst>
              <a:gd name="T0" fmla="*/ 111 w 777"/>
              <a:gd name="T1" fmla="*/ 0 h 159"/>
              <a:gd name="T2" fmla="*/ 666 w 777"/>
              <a:gd name="T3" fmla="*/ 0 h 159"/>
              <a:gd name="T4" fmla="*/ 675 w 777"/>
              <a:gd name="T5" fmla="*/ 3 h 159"/>
              <a:gd name="T6" fmla="*/ 683 w 777"/>
              <a:gd name="T7" fmla="*/ 7 h 159"/>
              <a:gd name="T8" fmla="*/ 689 w 777"/>
              <a:gd name="T9" fmla="*/ 13 h 159"/>
              <a:gd name="T10" fmla="*/ 777 w 777"/>
              <a:gd name="T11" fmla="*/ 159 h 159"/>
              <a:gd name="T12" fmla="*/ 0 w 777"/>
              <a:gd name="T13" fmla="*/ 159 h 159"/>
              <a:gd name="T14" fmla="*/ 88 w 777"/>
              <a:gd name="T15" fmla="*/ 13 h 159"/>
              <a:gd name="T16" fmla="*/ 95 w 777"/>
              <a:gd name="T17" fmla="*/ 7 h 159"/>
              <a:gd name="T18" fmla="*/ 103 w 777"/>
              <a:gd name="T19" fmla="*/ 3 h 159"/>
              <a:gd name="T20" fmla="*/ 111 w 777"/>
              <a:gd name="T21" fmla="*/ 0 h 15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777" h="159">
                <a:moveTo>
                  <a:pt x="111" y="0"/>
                </a:moveTo>
                <a:lnTo>
                  <a:pt x="666" y="0"/>
                </a:lnTo>
                <a:lnTo>
                  <a:pt x="675" y="3"/>
                </a:lnTo>
                <a:lnTo>
                  <a:pt x="683" y="7"/>
                </a:lnTo>
                <a:lnTo>
                  <a:pt x="689" y="13"/>
                </a:lnTo>
                <a:lnTo>
                  <a:pt x="777" y="159"/>
                </a:lnTo>
                <a:lnTo>
                  <a:pt x="0" y="159"/>
                </a:lnTo>
                <a:lnTo>
                  <a:pt x="88" y="13"/>
                </a:lnTo>
                <a:lnTo>
                  <a:pt x="95" y="7"/>
                </a:lnTo>
                <a:lnTo>
                  <a:pt x="103" y="3"/>
                </a:lnTo>
                <a:lnTo>
                  <a:pt x="111" y="0"/>
                </a:lnTo>
                <a:close/>
              </a:path>
            </a:pathLst>
          </a:custGeom>
          <a:solidFill>
            <a:schemeClr val="bg1">
              <a:lumMod val="95000"/>
            </a:schemeClr>
          </a:solidFill>
          <a:ln w="0">
            <a:noFill/>
            <a:prstDash val="solid"/>
            <a:round/>
            <a:headEnd/>
            <a:tailEnd/>
          </a:ln>
          <a:effectLst>
            <a:outerShdw blurRad="50800" dist="38100" dir="16200000" rotWithShape="0">
              <a:prstClr val="black">
                <a:alpha val="40000"/>
              </a:prstClr>
            </a:outerShdw>
          </a:effectLst>
        </xdr:spPr>
        <xdr:txBody>
          <a:bodyPr wrap="square" anchor="ctr"/>
          <a:lstStyle>
            <a:defPPr>
              <a:defRPr lang="es-MX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914400" rtl="0" eaLnBrk="1" latinLnBrk="0" hangingPunct="1"/>
            <a:r>
              <a:rPr lang="es-MX" sz="1100" b="1" kern="12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COLOCACIÓN</a:t>
            </a:r>
          </a:p>
        </xdr:txBody>
      </xdr:sp>
      <xdr:sp macro="" textlink="">
        <xdr:nvSpPr>
          <xdr:cNvPr id="9" name="Forma libre 8">
            <a:hlinkClick xmlns:r="http://schemas.openxmlformats.org/officeDocument/2006/relationships" r:id="rId8"/>
          </xdr:cNvPr>
          <xdr:cNvSpPr>
            <a:spLocks/>
          </xdr:cNvSpPr>
        </xdr:nvSpPr>
        <xdr:spPr bwMode="auto">
          <a:xfrm>
            <a:off x="3972003" y="75648"/>
            <a:ext cx="2257328" cy="500747"/>
          </a:xfrm>
          <a:custGeom>
            <a:avLst/>
            <a:gdLst>
              <a:gd name="T0" fmla="*/ 111 w 777"/>
              <a:gd name="T1" fmla="*/ 0 h 159"/>
              <a:gd name="T2" fmla="*/ 666 w 777"/>
              <a:gd name="T3" fmla="*/ 0 h 159"/>
              <a:gd name="T4" fmla="*/ 675 w 777"/>
              <a:gd name="T5" fmla="*/ 3 h 159"/>
              <a:gd name="T6" fmla="*/ 683 w 777"/>
              <a:gd name="T7" fmla="*/ 7 h 159"/>
              <a:gd name="T8" fmla="*/ 689 w 777"/>
              <a:gd name="T9" fmla="*/ 13 h 159"/>
              <a:gd name="T10" fmla="*/ 777 w 777"/>
              <a:gd name="T11" fmla="*/ 159 h 159"/>
              <a:gd name="T12" fmla="*/ 0 w 777"/>
              <a:gd name="T13" fmla="*/ 159 h 159"/>
              <a:gd name="T14" fmla="*/ 88 w 777"/>
              <a:gd name="T15" fmla="*/ 13 h 159"/>
              <a:gd name="T16" fmla="*/ 95 w 777"/>
              <a:gd name="T17" fmla="*/ 7 h 159"/>
              <a:gd name="T18" fmla="*/ 103 w 777"/>
              <a:gd name="T19" fmla="*/ 3 h 159"/>
              <a:gd name="T20" fmla="*/ 111 w 777"/>
              <a:gd name="T21" fmla="*/ 0 h 15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777" h="159">
                <a:moveTo>
                  <a:pt x="111" y="0"/>
                </a:moveTo>
                <a:lnTo>
                  <a:pt x="666" y="0"/>
                </a:lnTo>
                <a:lnTo>
                  <a:pt x="675" y="3"/>
                </a:lnTo>
                <a:lnTo>
                  <a:pt x="683" y="7"/>
                </a:lnTo>
                <a:lnTo>
                  <a:pt x="689" y="13"/>
                </a:lnTo>
                <a:lnTo>
                  <a:pt x="777" y="159"/>
                </a:lnTo>
                <a:lnTo>
                  <a:pt x="0" y="159"/>
                </a:lnTo>
                <a:lnTo>
                  <a:pt x="88" y="13"/>
                </a:lnTo>
                <a:lnTo>
                  <a:pt x="95" y="7"/>
                </a:lnTo>
                <a:lnTo>
                  <a:pt x="103" y="3"/>
                </a:lnTo>
                <a:lnTo>
                  <a:pt x="111" y="0"/>
                </a:lnTo>
                <a:close/>
              </a:path>
            </a:pathLst>
          </a:custGeom>
          <a:solidFill>
            <a:schemeClr val="bg1">
              <a:lumMod val="95000"/>
            </a:schemeClr>
          </a:solidFill>
          <a:ln w="0">
            <a:noFill/>
            <a:prstDash val="solid"/>
            <a:round/>
            <a:headEnd/>
            <a:tailEnd/>
          </a:ln>
          <a:effectLst>
            <a:outerShdw blurRad="50800" dist="38100" dir="16200000" rotWithShape="0">
              <a:prstClr val="black">
                <a:alpha val="40000"/>
              </a:prstClr>
            </a:outerShdw>
          </a:effectLst>
        </xdr:spPr>
        <xdr:txBody>
          <a:bodyPr wrap="square" anchor="ctr"/>
          <a:lstStyle>
            <a:defPPr>
              <a:defRPr lang="es-MX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914400" rtl="0" eaLnBrk="1" latinLnBrk="0" hangingPunct="1"/>
            <a:r>
              <a:rPr lang="es-MX" sz="1100" b="1" kern="12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DETALLE POR TIPO</a:t>
            </a:r>
            <a:br>
              <a:rPr lang="es-MX" sz="1100" b="1" kern="1200">
                <a:solidFill>
                  <a:schemeClr val="tx1"/>
                </a:solidFill>
                <a:latin typeface="+mn-lt"/>
                <a:ea typeface="+mn-ea"/>
                <a:cs typeface="+mn-cs"/>
              </a:rPr>
            </a:br>
            <a:r>
              <a:rPr lang="es-MX" sz="1100" b="1" kern="12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DE CONSUMOS</a:t>
            </a:r>
          </a:p>
        </xdr:txBody>
      </xdr:sp>
      <xdr:sp macro="" textlink="">
        <xdr:nvSpPr>
          <xdr:cNvPr id="10" name="Forma libre 9">
            <a:hlinkClick xmlns:r="http://schemas.openxmlformats.org/officeDocument/2006/relationships" r:id="rId9"/>
          </xdr:cNvPr>
          <xdr:cNvSpPr>
            <a:spLocks/>
          </xdr:cNvSpPr>
        </xdr:nvSpPr>
        <xdr:spPr bwMode="auto">
          <a:xfrm>
            <a:off x="8051938" y="79189"/>
            <a:ext cx="2258581" cy="500747"/>
          </a:xfrm>
          <a:custGeom>
            <a:avLst/>
            <a:gdLst>
              <a:gd name="T0" fmla="*/ 111 w 777"/>
              <a:gd name="T1" fmla="*/ 0 h 159"/>
              <a:gd name="T2" fmla="*/ 666 w 777"/>
              <a:gd name="T3" fmla="*/ 0 h 159"/>
              <a:gd name="T4" fmla="*/ 675 w 777"/>
              <a:gd name="T5" fmla="*/ 3 h 159"/>
              <a:gd name="T6" fmla="*/ 683 w 777"/>
              <a:gd name="T7" fmla="*/ 7 h 159"/>
              <a:gd name="T8" fmla="*/ 689 w 777"/>
              <a:gd name="T9" fmla="*/ 13 h 159"/>
              <a:gd name="T10" fmla="*/ 777 w 777"/>
              <a:gd name="T11" fmla="*/ 159 h 159"/>
              <a:gd name="T12" fmla="*/ 0 w 777"/>
              <a:gd name="T13" fmla="*/ 159 h 159"/>
              <a:gd name="T14" fmla="*/ 88 w 777"/>
              <a:gd name="T15" fmla="*/ 13 h 159"/>
              <a:gd name="T16" fmla="*/ 95 w 777"/>
              <a:gd name="T17" fmla="*/ 7 h 159"/>
              <a:gd name="T18" fmla="*/ 103 w 777"/>
              <a:gd name="T19" fmla="*/ 3 h 159"/>
              <a:gd name="T20" fmla="*/ 111 w 777"/>
              <a:gd name="T21" fmla="*/ 0 h 15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777" h="159">
                <a:moveTo>
                  <a:pt x="111" y="0"/>
                </a:moveTo>
                <a:lnTo>
                  <a:pt x="666" y="0"/>
                </a:lnTo>
                <a:lnTo>
                  <a:pt x="675" y="3"/>
                </a:lnTo>
                <a:lnTo>
                  <a:pt x="683" y="7"/>
                </a:lnTo>
                <a:lnTo>
                  <a:pt x="689" y="13"/>
                </a:lnTo>
                <a:lnTo>
                  <a:pt x="777" y="159"/>
                </a:lnTo>
                <a:lnTo>
                  <a:pt x="0" y="159"/>
                </a:lnTo>
                <a:lnTo>
                  <a:pt x="88" y="13"/>
                </a:lnTo>
                <a:lnTo>
                  <a:pt x="95" y="7"/>
                </a:lnTo>
                <a:lnTo>
                  <a:pt x="103" y="3"/>
                </a:lnTo>
                <a:lnTo>
                  <a:pt x="111" y="0"/>
                </a:lnTo>
                <a:close/>
              </a:path>
            </a:pathLst>
          </a:custGeom>
          <a:solidFill>
            <a:schemeClr val="bg1"/>
          </a:solidFill>
          <a:ln w="0">
            <a:noFill/>
            <a:prstDash val="solid"/>
            <a:round/>
            <a:headEnd/>
            <a:tailEnd/>
          </a:ln>
          <a:effectLst>
            <a:outerShdw blurRad="50800" dist="38100" dir="16200000" rotWithShape="0">
              <a:prstClr val="black">
                <a:alpha val="40000"/>
              </a:prstClr>
            </a:outerShdw>
          </a:effectLst>
        </xdr:spPr>
        <xdr:txBody>
          <a:bodyPr wrap="square" anchor="ctr"/>
          <a:lstStyle>
            <a:defPPr>
              <a:defRPr lang="es-MX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914400" rtl="0" eaLnBrk="1" latinLnBrk="0" hangingPunct="1"/>
            <a:r>
              <a:rPr lang="es-MX" sz="1100" b="1" kern="1200">
                <a:solidFill>
                  <a:srgbClr val="0000FF"/>
                </a:solidFill>
                <a:latin typeface="+mn-lt"/>
                <a:ea typeface="+mn-ea"/>
                <a:cs typeface="+mn-cs"/>
              </a:rPr>
              <a:t>ESTADO DE TARJETAS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39</xdr:col>
      <xdr:colOff>743115</xdr:colOff>
      <xdr:row>2</xdr:row>
      <xdr:rowOff>187027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0" y="0"/>
          <a:ext cx="13674703" cy="568027"/>
          <a:chOff x="0" y="11909"/>
          <a:chExt cx="15018009" cy="568027"/>
        </a:xfrm>
      </xdr:grpSpPr>
      <xdr:sp macro="" textlink="">
        <xdr:nvSpPr>
          <xdr:cNvPr id="3" name="Forma libre 2">
            <a:hlinkClick xmlns:r="http://schemas.openxmlformats.org/officeDocument/2006/relationships" r:id="rId2"/>
          </xdr:cNvPr>
          <xdr:cNvSpPr>
            <a:spLocks/>
          </xdr:cNvSpPr>
        </xdr:nvSpPr>
        <xdr:spPr bwMode="auto">
          <a:xfrm>
            <a:off x="12158854" y="70826"/>
            <a:ext cx="2261715" cy="500747"/>
          </a:xfrm>
          <a:custGeom>
            <a:avLst/>
            <a:gdLst>
              <a:gd name="T0" fmla="*/ 111 w 777"/>
              <a:gd name="T1" fmla="*/ 0 h 159"/>
              <a:gd name="T2" fmla="*/ 666 w 777"/>
              <a:gd name="T3" fmla="*/ 0 h 159"/>
              <a:gd name="T4" fmla="*/ 675 w 777"/>
              <a:gd name="T5" fmla="*/ 3 h 159"/>
              <a:gd name="T6" fmla="*/ 683 w 777"/>
              <a:gd name="T7" fmla="*/ 7 h 159"/>
              <a:gd name="T8" fmla="*/ 689 w 777"/>
              <a:gd name="T9" fmla="*/ 13 h 159"/>
              <a:gd name="T10" fmla="*/ 777 w 777"/>
              <a:gd name="T11" fmla="*/ 159 h 159"/>
              <a:gd name="T12" fmla="*/ 0 w 777"/>
              <a:gd name="T13" fmla="*/ 159 h 159"/>
              <a:gd name="T14" fmla="*/ 88 w 777"/>
              <a:gd name="T15" fmla="*/ 13 h 159"/>
              <a:gd name="T16" fmla="*/ 95 w 777"/>
              <a:gd name="T17" fmla="*/ 7 h 159"/>
              <a:gd name="T18" fmla="*/ 103 w 777"/>
              <a:gd name="T19" fmla="*/ 3 h 159"/>
              <a:gd name="T20" fmla="*/ 111 w 777"/>
              <a:gd name="T21" fmla="*/ 0 h 15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777" h="159">
                <a:moveTo>
                  <a:pt x="111" y="0"/>
                </a:moveTo>
                <a:lnTo>
                  <a:pt x="666" y="0"/>
                </a:lnTo>
                <a:lnTo>
                  <a:pt x="675" y="3"/>
                </a:lnTo>
                <a:lnTo>
                  <a:pt x="683" y="7"/>
                </a:lnTo>
                <a:lnTo>
                  <a:pt x="689" y="13"/>
                </a:lnTo>
                <a:lnTo>
                  <a:pt x="777" y="159"/>
                </a:lnTo>
                <a:lnTo>
                  <a:pt x="0" y="159"/>
                </a:lnTo>
                <a:lnTo>
                  <a:pt x="88" y="13"/>
                </a:lnTo>
                <a:lnTo>
                  <a:pt x="95" y="7"/>
                </a:lnTo>
                <a:lnTo>
                  <a:pt x="103" y="3"/>
                </a:lnTo>
                <a:lnTo>
                  <a:pt x="111" y="0"/>
                </a:lnTo>
                <a:close/>
              </a:path>
            </a:pathLst>
          </a:custGeom>
          <a:solidFill>
            <a:schemeClr val="bg1">
              <a:lumMod val="95000"/>
            </a:schemeClr>
          </a:solidFill>
          <a:ln w="0">
            <a:noFill/>
            <a:prstDash val="solid"/>
            <a:round/>
            <a:headEnd/>
            <a:tailEnd/>
          </a:ln>
          <a:effectLst>
            <a:outerShdw blurRad="50800" dist="38100" dir="16200000" rotWithShape="0">
              <a:prstClr val="black">
                <a:alpha val="40000"/>
              </a:prstClr>
            </a:outerShdw>
          </a:effectLst>
        </xdr:spPr>
        <xdr:txBody>
          <a:bodyPr wrap="square" anchor="ctr"/>
          <a:lstStyle>
            <a:defPPr>
              <a:defRPr lang="es-MX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MX" sz="1100" b="1"/>
              <a:t>ADQUIRENCIA</a:t>
            </a:r>
          </a:p>
        </xdr:txBody>
      </xdr:sp>
      <xdr:sp macro="" textlink="">
        <xdr:nvSpPr>
          <xdr:cNvPr id="4" name="Forma libre 3">
            <a:hlinkClick xmlns:r="http://schemas.openxmlformats.org/officeDocument/2006/relationships" r:id="rId3"/>
          </xdr:cNvPr>
          <xdr:cNvSpPr>
            <a:spLocks/>
          </xdr:cNvSpPr>
        </xdr:nvSpPr>
        <xdr:spPr bwMode="auto">
          <a:xfrm>
            <a:off x="6031079" y="79189"/>
            <a:ext cx="2257327" cy="500747"/>
          </a:xfrm>
          <a:custGeom>
            <a:avLst/>
            <a:gdLst>
              <a:gd name="T0" fmla="*/ 111 w 777"/>
              <a:gd name="T1" fmla="*/ 0 h 159"/>
              <a:gd name="T2" fmla="*/ 666 w 777"/>
              <a:gd name="T3" fmla="*/ 0 h 159"/>
              <a:gd name="T4" fmla="*/ 675 w 777"/>
              <a:gd name="T5" fmla="*/ 3 h 159"/>
              <a:gd name="T6" fmla="*/ 683 w 777"/>
              <a:gd name="T7" fmla="*/ 7 h 159"/>
              <a:gd name="T8" fmla="*/ 689 w 777"/>
              <a:gd name="T9" fmla="*/ 13 h 159"/>
              <a:gd name="T10" fmla="*/ 777 w 777"/>
              <a:gd name="T11" fmla="*/ 159 h 159"/>
              <a:gd name="T12" fmla="*/ 0 w 777"/>
              <a:gd name="T13" fmla="*/ 159 h 159"/>
              <a:gd name="T14" fmla="*/ 88 w 777"/>
              <a:gd name="T15" fmla="*/ 13 h 159"/>
              <a:gd name="T16" fmla="*/ 95 w 777"/>
              <a:gd name="T17" fmla="*/ 7 h 159"/>
              <a:gd name="T18" fmla="*/ 103 w 777"/>
              <a:gd name="T19" fmla="*/ 3 h 159"/>
              <a:gd name="T20" fmla="*/ 111 w 777"/>
              <a:gd name="T21" fmla="*/ 0 h 15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777" h="159">
                <a:moveTo>
                  <a:pt x="111" y="0"/>
                </a:moveTo>
                <a:lnTo>
                  <a:pt x="666" y="0"/>
                </a:lnTo>
                <a:lnTo>
                  <a:pt x="675" y="3"/>
                </a:lnTo>
                <a:lnTo>
                  <a:pt x="683" y="7"/>
                </a:lnTo>
                <a:lnTo>
                  <a:pt x="689" y="13"/>
                </a:lnTo>
                <a:lnTo>
                  <a:pt x="777" y="159"/>
                </a:lnTo>
                <a:lnTo>
                  <a:pt x="0" y="159"/>
                </a:lnTo>
                <a:lnTo>
                  <a:pt x="88" y="13"/>
                </a:lnTo>
                <a:lnTo>
                  <a:pt x="95" y="7"/>
                </a:lnTo>
                <a:lnTo>
                  <a:pt x="103" y="3"/>
                </a:lnTo>
                <a:lnTo>
                  <a:pt x="111" y="0"/>
                </a:lnTo>
                <a:close/>
              </a:path>
            </a:pathLst>
          </a:custGeom>
          <a:solidFill>
            <a:schemeClr val="bg1">
              <a:lumMod val="95000"/>
            </a:schemeClr>
          </a:solidFill>
          <a:ln w="0">
            <a:noFill/>
            <a:prstDash val="solid"/>
            <a:round/>
            <a:headEnd/>
            <a:tailEnd/>
          </a:ln>
          <a:effectLst>
            <a:outerShdw blurRad="50800" dist="38100" dir="16200000" rotWithShape="0">
              <a:prstClr val="black">
                <a:alpha val="40000"/>
              </a:prstClr>
            </a:outerShdw>
          </a:effectLst>
        </xdr:spPr>
        <xdr:txBody>
          <a:bodyPr wrap="square" anchor="ctr"/>
          <a:lstStyle>
            <a:defPPr>
              <a:defRPr lang="es-MX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914400" rtl="0" eaLnBrk="1" latinLnBrk="0" hangingPunct="1"/>
            <a:r>
              <a:rPr lang="es-MX" sz="1100" b="1" kern="12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CLIENTES COMPARTIDOS</a:t>
            </a:r>
          </a:p>
        </xdr:txBody>
      </xdr:sp>
      <xdr:sp macro="" textlink="">
        <xdr:nvSpPr>
          <xdr:cNvPr id="5" name="Forma libre 4">
            <a:hlinkClick xmlns:r="http://schemas.openxmlformats.org/officeDocument/2006/relationships" r:id="rId4"/>
          </xdr:cNvPr>
          <xdr:cNvSpPr>
            <a:spLocks/>
          </xdr:cNvSpPr>
        </xdr:nvSpPr>
        <xdr:spPr bwMode="auto">
          <a:xfrm>
            <a:off x="0" y="74654"/>
            <a:ext cx="2225734" cy="500747"/>
          </a:xfrm>
          <a:custGeom>
            <a:avLst/>
            <a:gdLst>
              <a:gd name="T0" fmla="*/ 111 w 777"/>
              <a:gd name="T1" fmla="*/ 0 h 159"/>
              <a:gd name="T2" fmla="*/ 666 w 777"/>
              <a:gd name="T3" fmla="*/ 0 h 159"/>
              <a:gd name="T4" fmla="*/ 675 w 777"/>
              <a:gd name="T5" fmla="*/ 3 h 159"/>
              <a:gd name="T6" fmla="*/ 683 w 777"/>
              <a:gd name="T7" fmla="*/ 7 h 159"/>
              <a:gd name="T8" fmla="*/ 689 w 777"/>
              <a:gd name="T9" fmla="*/ 13 h 159"/>
              <a:gd name="T10" fmla="*/ 777 w 777"/>
              <a:gd name="T11" fmla="*/ 159 h 159"/>
              <a:gd name="T12" fmla="*/ 0 w 777"/>
              <a:gd name="T13" fmla="*/ 159 h 159"/>
              <a:gd name="T14" fmla="*/ 88 w 777"/>
              <a:gd name="T15" fmla="*/ 13 h 159"/>
              <a:gd name="T16" fmla="*/ 95 w 777"/>
              <a:gd name="T17" fmla="*/ 7 h 159"/>
              <a:gd name="T18" fmla="*/ 103 w 777"/>
              <a:gd name="T19" fmla="*/ 3 h 159"/>
              <a:gd name="T20" fmla="*/ 111 w 777"/>
              <a:gd name="T21" fmla="*/ 0 h 15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777" h="159">
                <a:moveTo>
                  <a:pt x="111" y="0"/>
                </a:moveTo>
                <a:lnTo>
                  <a:pt x="666" y="0"/>
                </a:lnTo>
                <a:lnTo>
                  <a:pt x="675" y="3"/>
                </a:lnTo>
                <a:lnTo>
                  <a:pt x="683" y="7"/>
                </a:lnTo>
                <a:lnTo>
                  <a:pt x="689" y="13"/>
                </a:lnTo>
                <a:lnTo>
                  <a:pt x="777" y="159"/>
                </a:lnTo>
                <a:lnTo>
                  <a:pt x="0" y="159"/>
                </a:lnTo>
                <a:lnTo>
                  <a:pt x="88" y="13"/>
                </a:lnTo>
                <a:lnTo>
                  <a:pt x="95" y="7"/>
                </a:lnTo>
                <a:lnTo>
                  <a:pt x="103" y="3"/>
                </a:lnTo>
                <a:lnTo>
                  <a:pt x="111" y="0"/>
                </a:lnTo>
                <a:close/>
              </a:path>
            </a:pathLst>
          </a:custGeom>
          <a:solidFill>
            <a:schemeClr val="bg1">
              <a:lumMod val="95000"/>
            </a:schemeClr>
          </a:solidFill>
          <a:ln w="0">
            <a:noFill/>
            <a:prstDash val="solid"/>
            <a:round/>
            <a:headEnd/>
            <a:tailEnd/>
          </a:ln>
          <a:effectLst>
            <a:outerShdw blurRad="50800" dist="38100" dir="16200000" rotWithShape="0">
              <a:prstClr val="black">
                <a:alpha val="40000"/>
              </a:prstClr>
            </a:outerShdw>
          </a:effectLst>
        </xdr:spPr>
        <xdr:txBody>
          <a:bodyPr wrap="square" anchor="ctr"/>
          <a:lstStyle>
            <a:defPPr>
              <a:defRPr lang="es-MX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914400" rtl="0" eaLnBrk="1" latinLnBrk="0" hangingPunct="1"/>
            <a:r>
              <a:rPr lang="es-MX" sz="1100" b="1" kern="12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CLIENTES</a:t>
            </a:r>
          </a:p>
        </xdr:txBody>
      </xdr:sp>
      <xdr:grpSp>
        <xdr:nvGrpSpPr>
          <xdr:cNvPr id="6" name="Grupo 5">
            <a:hlinkClick xmlns:r="http://schemas.openxmlformats.org/officeDocument/2006/relationships" r:id="rId5"/>
          </xdr:cNvPr>
          <xdr:cNvGrpSpPr/>
        </xdr:nvGrpSpPr>
        <xdr:grpSpPr>
          <a:xfrm>
            <a:off x="14478009" y="11909"/>
            <a:ext cx="540000" cy="540000"/>
            <a:chOff x="6794205" y="1573619"/>
            <a:chExt cx="4320000" cy="4320000"/>
          </a:xfrm>
          <a:solidFill>
            <a:schemeClr val="accent1"/>
          </a:solidFill>
          <a:scene3d>
            <a:camera prst="orthographicFront">
              <a:rot lat="0" lon="0" rev="0"/>
            </a:camera>
            <a:lightRig rig="glow" dir="t">
              <a:rot lat="0" lon="0" rev="14100000"/>
            </a:lightRig>
          </a:scene3d>
        </xdr:grpSpPr>
        <xdr:sp macro="" textlink="">
          <xdr:nvSpPr>
            <xdr:cNvPr id="11" name="Elipse 10"/>
            <xdr:cNvSpPr/>
          </xdr:nvSpPr>
          <xdr:spPr>
            <a:xfrm>
              <a:off x="6794205" y="1573619"/>
              <a:ext cx="4320000" cy="4320000"/>
            </a:xfrm>
            <a:prstGeom prst="ellipse">
              <a:avLst/>
            </a:prstGeom>
            <a:solidFill>
              <a:schemeClr val="accent1">
                <a:lumMod val="75000"/>
              </a:schemeClr>
            </a:solidFill>
            <a:ln w="12700">
              <a:solidFill>
                <a:schemeClr val="bg2">
                  <a:lumMod val="50000"/>
                </a:schemeClr>
              </a:solidFill>
            </a:ln>
            <a:effectLst/>
            <a:sp3d prstMaterial="softEdge">
              <a:bevelT w="127000" prst="hardEdge"/>
            </a:sp3d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MX"/>
            </a:p>
          </xdr:txBody>
        </xdr:sp>
        <xdr:sp macro="" textlink="">
          <xdr:nvSpPr>
            <xdr:cNvPr id="12" name="Elipse 11"/>
            <xdr:cNvSpPr/>
          </xdr:nvSpPr>
          <xdr:spPr>
            <a:xfrm>
              <a:off x="7074195" y="1864247"/>
              <a:ext cx="3780000" cy="3780000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 w="12700">
              <a:solidFill>
                <a:schemeClr val="bg2">
                  <a:lumMod val="50000"/>
                </a:schemeClr>
              </a:solidFill>
            </a:ln>
            <a:effectLst/>
            <a:sp3d prstMaterial="softEdge">
              <a:bevelT w="127000" prst="hardEdge"/>
            </a:sp3d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MX"/>
            </a:p>
          </xdr:txBody>
        </xdr:sp>
        <xdr:sp macro="" textlink="">
          <xdr:nvSpPr>
            <xdr:cNvPr id="13" name="Forma libre 12"/>
            <xdr:cNvSpPr/>
          </xdr:nvSpPr>
          <xdr:spPr>
            <a:xfrm>
              <a:off x="7821195" y="2532749"/>
              <a:ext cx="2286000" cy="2094614"/>
            </a:xfrm>
            <a:custGeom>
              <a:avLst/>
              <a:gdLst>
                <a:gd name="connsiteX0" fmla="*/ 340241 w 2286000"/>
                <a:gd name="connsiteY0" fmla="*/ 2094614 h 2094614"/>
                <a:gd name="connsiteX1" fmla="*/ 350874 w 2286000"/>
                <a:gd name="connsiteY1" fmla="*/ 893135 h 2094614"/>
                <a:gd name="connsiteX2" fmla="*/ 0 w 2286000"/>
                <a:gd name="connsiteY2" fmla="*/ 882502 h 2094614"/>
                <a:gd name="connsiteX3" fmla="*/ 1105786 w 2286000"/>
                <a:gd name="connsiteY3" fmla="*/ 0 h 2094614"/>
                <a:gd name="connsiteX4" fmla="*/ 2286000 w 2286000"/>
                <a:gd name="connsiteY4" fmla="*/ 882502 h 2094614"/>
                <a:gd name="connsiteX5" fmla="*/ 1903228 w 2286000"/>
                <a:gd name="connsiteY5" fmla="*/ 882502 h 2094614"/>
                <a:gd name="connsiteX6" fmla="*/ 1913860 w 2286000"/>
                <a:gd name="connsiteY6" fmla="*/ 2073349 h 2094614"/>
                <a:gd name="connsiteX7" fmla="*/ 1446028 w 2286000"/>
                <a:gd name="connsiteY7" fmla="*/ 2052084 h 2094614"/>
                <a:gd name="connsiteX8" fmla="*/ 1456660 w 2286000"/>
                <a:gd name="connsiteY8" fmla="*/ 1244009 h 2094614"/>
                <a:gd name="connsiteX9" fmla="*/ 818707 w 2286000"/>
                <a:gd name="connsiteY9" fmla="*/ 1244009 h 2094614"/>
                <a:gd name="connsiteX10" fmla="*/ 808074 w 2286000"/>
                <a:gd name="connsiteY10" fmla="*/ 2041451 h 2094614"/>
                <a:gd name="connsiteX11" fmla="*/ 340241 w 2286000"/>
                <a:gd name="connsiteY11" fmla="*/ 2094614 h 2094614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</a:cxnLst>
              <a:rect l="l" t="t" r="r" b="b"/>
              <a:pathLst>
                <a:path w="2286000" h="2094614">
                  <a:moveTo>
                    <a:pt x="340241" y="2094614"/>
                  </a:moveTo>
                  <a:cubicBezTo>
                    <a:pt x="343785" y="1694121"/>
                    <a:pt x="347330" y="1293628"/>
                    <a:pt x="350874" y="893135"/>
                  </a:cubicBezTo>
                  <a:lnTo>
                    <a:pt x="0" y="882502"/>
                  </a:lnTo>
                  <a:lnTo>
                    <a:pt x="1105786" y="0"/>
                  </a:lnTo>
                  <a:lnTo>
                    <a:pt x="2286000" y="882502"/>
                  </a:lnTo>
                  <a:lnTo>
                    <a:pt x="1903228" y="882502"/>
                  </a:lnTo>
                  <a:lnTo>
                    <a:pt x="1913860" y="2073349"/>
                  </a:lnTo>
                  <a:lnTo>
                    <a:pt x="1446028" y="2052084"/>
                  </a:lnTo>
                  <a:lnTo>
                    <a:pt x="1456660" y="1244009"/>
                  </a:lnTo>
                  <a:lnTo>
                    <a:pt x="818707" y="1244009"/>
                  </a:lnTo>
                  <a:lnTo>
                    <a:pt x="808074" y="2041451"/>
                  </a:lnTo>
                  <a:lnTo>
                    <a:pt x="340241" y="2094614"/>
                  </a:lnTo>
                  <a:close/>
                </a:path>
              </a:pathLst>
            </a:custGeom>
            <a:solidFill>
              <a:schemeClr val="tx1"/>
            </a:solidFill>
            <a:ln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MX"/>
            </a:p>
          </xdr:txBody>
        </xdr:sp>
      </xdr:grpSp>
      <xdr:sp macro="" textlink="">
        <xdr:nvSpPr>
          <xdr:cNvPr id="7" name="Forma libre 6">
            <a:hlinkClick xmlns:r="http://schemas.openxmlformats.org/officeDocument/2006/relationships" r:id="rId6"/>
          </xdr:cNvPr>
          <xdr:cNvSpPr>
            <a:spLocks/>
          </xdr:cNvSpPr>
        </xdr:nvSpPr>
        <xdr:spPr bwMode="auto">
          <a:xfrm>
            <a:off x="1953023" y="75648"/>
            <a:ext cx="2255447" cy="500747"/>
          </a:xfrm>
          <a:custGeom>
            <a:avLst/>
            <a:gdLst>
              <a:gd name="T0" fmla="*/ 111 w 777"/>
              <a:gd name="T1" fmla="*/ 0 h 159"/>
              <a:gd name="T2" fmla="*/ 666 w 777"/>
              <a:gd name="T3" fmla="*/ 0 h 159"/>
              <a:gd name="T4" fmla="*/ 675 w 777"/>
              <a:gd name="T5" fmla="*/ 3 h 159"/>
              <a:gd name="T6" fmla="*/ 683 w 777"/>
              <a:gd name="T7" fmla="*/ 7 h 159"/>
              <a:gd name="T8" fmla="*/ 689 w 777"/>
              <a:gd name="T9" fmla="*/ 13 h 159"/>
              <a:gd name="T10" fmla="*/ 777 w 777"/>
              <a:gd name="T11" fmla="*/ 159 h 159"/>
              <a:gd name="T12" fmla="*/ 0 w 777"/>
              <a:gd name="T13" fmla="*/ 159 h 159"/>
              <a:gd name="T14" fmla="*/ 88 w 777"/>
              <a:gd name="T15" fmla="*/ 13 h 159"/>
              <a:gd name="T16" fmla="*/ 95 w 777"/>
              <a:gd name="T17" fmla="*/ 7 h 159"/>
              <a:gd name="T18" fmla="*/ 103 w 777"/>
              <a:gd name="T19" fmla="*/ 3 h 159"/>
              <a:gd name="T20" fmla="*/ 111 w 777"/>
              <a:gd name="T21" fmla="*/ 0 h 15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777" h="159">
                <a:moveTo>
                  <a:pt x="111" y="0"/>
                </a:moveTo>
                <a:lnTo>
                  <a:pt x="666" y="0"/>
                </a:lnTo>
                <a:lnTo>
                  <a:pt x="675" y="3"/>
                </a:lnTo>
                <a:lnTo>
                  <a:pt x="683" y="7"/>
                </a:lnTo>
                <a:lnTo>
                  <a:pt x="689" y="13"/>
                </a:lnTo>
                <a:lnTo>
                  <a:pt x="777" y="159"/>
                </a:lnTo>
                <a:lnTo>
                  <a:pt x="0" y="159"/>
                </a:lnTo>
                <a:lnTo>
                  <a:pt x="88" y="13"/>
                </a:lnTo>
                <a:lnTo>
                  <a:pt x="95" y="7"/>
                </a:lnTo>
                <a:lnTo>
                  <a:pt x="103" y="3"/>
                </a:lnTo>
                <a:lnTo>
                  <a:pt x="111" y="0"/>
                </a:lnTo>
                <a:close/>
              </a:path>
            </a:pathLst>
          </a:custGeom>
          <a:solidFill>
            <a:schemeClr val="bg1">
              <a:lumMod val="95000"/>
            </a:schemeClr>
          </a:solidFill>
          <a:ln w="0">
            <a:noFill/>
            <a:prstDash val="solid"/>
            <a:round/>
            <a:headEnd/>
            <a:tailEnd/>
          </a:ln>
          <a:effectLst>
            <a:outerShdw blurRad="50800" dist="38100" dir="16200000" rotWithShape="0">
              <a:prstClr val="black">
                <a:alpha val="40000"/>
              </a:prstClr>
            </a:outerShdw>
          </a:effectLst>
        </xdr:spPr>
        <xdr:txBody>
          <a:bodyPr wrap="square" anchor="ctr"/>
          <a:lstStyle>
            <a:defPPr>
              <a:defRPr lang="es-MX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914400" rtl="0" eaLnBrk="1" latinLnBrk="0" hangingPunct="1"/>
            <a:r>
              <a:rPr lang="es-MX" sz="1100" b="1" kern="12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COLOCACIÓN</a:t>
            </a:r>
          </a:p>
        </xdr:txBody>
      </xdr:sp>
      <xdr:sp macro="" textlink="">
        <xdr:nvSpPr>
          <xdr:cNvPr id="8" name="Forma libre 7">
            <a:hlinkClick xmlns:r="http://schemas.openxmlformats.org/officeDocument/2006/relationships" r:id="rId7"/>
          </xdr:cNvPr>
          <xdr:cNvSpPr>
            <a:spLocks/>
          </xdr:cNvSpPr>
        </xdr:nvSpPr>
        <xdr:spPr bwMode="auto">
          <a:xfrm>
            <a:off x="3972003" y="75648"/>
            <a:ext cx="2257328" cy="500747"/>
          </a:xfrm>
          <a:custGeom>
            <a:avLst/>
            <a:gdLst>
              <a:gd name="T0" fmla="*/ 111 w 777"/>
              <a:gd name="T1" fmla="*/ 0 h 159"/>
              <a:gd name="T2" fmla="*/ 666 w 777"/>
              <a:gd name="T3" fmla="*/ 0 h 159"/>
              <a:gd name="T4" fmla="*/ 675 w 777"/>
              <a:gd name="T5" fmla="*/ 3 h 159"/>
              <a:gd name="T6" fmla="*/ 683 w 777"/>
              <a:gd name="T7" fmla="*/ 7 h 159"/>
              <a:gd name="T8" fmla="*/ 689 w 777"/>
              <a:gd name="T9" fmla="*/ 13 h 159"/>
              <a:gd name="T10" fmla="*/ 777 w 777"/>
              <a:gd name="T11" fmla="*/ 159 h 159"/>
              <a:gd name="T12" fmla="*/ 0 w 777"/>
              <a:gd name="T13" fmla="*/ 159 h 159"/>
              <a:gd name="T14" fmla="*/ 88 w 777"/>
              <a:gd name="T15" fmla="*/ 13 h 159"/>
              <a:gd name="T16" fmla="*/ 95 w 777"/>
              <a:gd name="T17" fmla="*/ 7 h 159"/>
              <a:gd name="T18" fmla="*/ 103 w 777"/>
              <a:gd name="T19" fmla="*/ 3 h 159"/>
              <a:gd name="T20" fmla="*/ 111 w 777"/>
              <a:gd name="T21" fmla="*/ 0 h 15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777" h="159">
                <a:moveTo>
                  <a:pt x="111" y="0"/>
                </a:moveTo>
                <a:lnTo>
                  <a:pt x="666" y="0"/>
                </a:lnTo>
                <a:lnTo>
                  <a:pt x="675" y="3"/>
                </a:lnTo>
                <a:lnTo>
                  <a:pt x="683" y="7"/>
                </a:lnTo>
                <a:lnTo>
                  <a:pt x="689" y="13"/>
                </a:lnTo>
                <a:lnTo>
                  <a:pt x="777" y="159"/>
                </a:lnTo>
                <a:lnTo>
                  <a:pt x="0" y="159"/>
                </a:lnTo>
                <a:lnTo>
                  <a:pt x="88" y="13"/>
                </a:lnTo>
                <a:lnTo>
                  <a:pt x="95" y="7"/>
                </a:lnTo>
                <a:lnTo>
                  <a:pt x="103" y="3"/>
                </a:lnTo>
                <a:lnTo>
                  <a:pt x="111" y="0"/>
                </a:lnTo>
                <a:close/>
              </a:path>
            </a:pathLst>
          </a:custGeom>
          <a:solidFill>
            <a:schemeClr val="bg1">
              <a:lumMod val="95000"/>
            </a:schemeClr>
          </a:solidFill>
          <a:ln w="0">
            <a:noFill/>
            <a:prstDash val="solid"/>
            <a:round/>
            <a:headEnd/>
            <a:tailEnd/>
          </a:ln>
          <a:effectLst>
            <a:outerShdw blurRad="50800" dist="38100" dir="16200000" rotWithShape="0">
              <a:prstClr val="black">
                <a:alpha val="40000"/>
              </a:prstClr>
            </a:outerShdw>
          </a:effectLst>
        </xdr:spPr>
        <xdr:txBody>
          <a:bodyPr wrap="square" anchor="ctr"/>
          <a:lstStyle>
            <a:defPPr>
              <a:defRPr lang="es-MX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914400" rtl="0" eaLnBrk="1" latinLnBrk="0" hangingPunct="1"/>
            <a:r>
              <a:rPr lang="es-MX" sz="1100" b="1" kern="12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DETALLE POR TIPO</a:t>
            </a:r>
            <a:br>
              <a:rPr lang="es-MX" sz="1100" b="1" kern="1200">
                <a:solidFill>
                  <a:schemeClr val="tx1"/>
                </a:solidFill>
                <a:latin typeface="+mn-lt"/>
                <a:ea typeface="+mn-ea"/>
                <a:cs typeface="+mn-cs"/>
              </a:rPr>
            </a:br>
            <a:r>
              <a:rPr lang="es-MX" sz="1100" b="1" kern="12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DE CONSUMOS</a:t>
            </a:r>
          </a:p>
        </xdr:txBody>
      </xdr:sp>
      <xdr:sp macro="" textlink="">
        <xdr:nvSpPr>
          <xdr:cNvPr id="9" name="Forma libre 8">
            <a:hlinkClick xmlns:r="http://schemas.openxmlformats.org/officeDocument/2006/relationships" r:id="rId8"/>
          </xdr:cNvPr>
          <xdr:cNvSpPr>
            <a:spLocks/>
          </xdr:cNvSpPr>
        </xdr:nvSpPr>
        <xdr:spPr bwMode="auto">
          <a:xfrm>
            <a:off x="8051938" y="79189"/>
            <a:ext cx="2258581" cy="500747"/>
          </a:xfrm>
          <a:custGeom>
            <a:avLst/>
            <a:gdLst>
              <a:gd name="T0" fmla="*/ 111 w 777"/>
              <a:gd name="T1" fmla="*/ 0 h 159"/>
              <a:gd name="T2" fmla="*/ 666 w 777"/>
              <a:gd name="T3" fmla="*/ 0 h 159"/>
              <a:gd name="T4" fmla="*/ 675 w 777"/>
              <a:gd name="T5" fmla="*/ 3 h 159"/>
              <a:gd name="T6" fmla="*/ 683 w 777"/>
              <a:gd name="T7" fmla="*/ 7 h 159"/>
              <a:gd name="T8" fmla="*/ 689 w 777"/>
              <a:gd name="T9" fmla="*/ 13 h 159"/>
              <a:gd name="T10" fmla="*/ 777 w 777"/>
              <a:gd name="T11" fmla="*/ 159 h 159"/>
              <a:gd name="T12" fmla="*/ 0 w 777"/>
              <a:gd name="T13" fmla="*/ 159 h 159"/>
              <a:gd name="T14" fmla="*/ 88 w 777"/>
              <a:gd name="T15" fmla="*/ 13 h 159"/>
              <a:gd name="T16" fmla="*/ 95 w 777"/>
              <a:gd name="T17" fmla="*/ 7 h 159"/>
              <a:gd name="T18" fmla="*/ 103 w 777"/>
              <a:gd name="T19" fmla="*/ 3 h 159"/>
              <a:gd name="T20" fmla="*/ 111 w 777"/>
              <a:gd name="T21" fmla="*/ 0 h 15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777" h="159">
                <a:moveTo>
                  <a:pt x="111" y="0"/>
                </a:moveTo>
                <a:lnTo>
                  <a:pt x="666" y="0"/>
                </a:lnTo>
                <a:lnTo>
                  <a:pt x="675" y="3"/>
                </a:lnTo>
                <a:lnTo>
                  <a:pt x="683" y="7"/>
                </a:lnTo>
                <a:lnTo>
                  <a:pt x="689" y="13"/>
                </a:lnTo>
                <a:lnTo>
                  <a:pt x="777" y="159"/>
                </a:lnTo>
                <a:lnTo>
                  <a:pt x="0" y="159"/>
                </a:lnTo>
                <a:lnTo>
                  <a:pt x="88" y="13"/>
                </a:lnTo>
                <a:lnTo>
                  <a:pt x="95" y="7"/>
                </a:lnTo>
                <a:lnTo>
                  <a:pt x="103" y="3"/>
                </a:lnTo>
                <a:lnTo>
                  <a:pt x="111" y="0"/>
                </a:lnTo>
                <a:close/>
              </a:path>
            </a:pathLst>
          </a:custGeom>
          <a:solidFill>
            <a:schemeClr val="bg1">
              <a:lumMod val="95000"/>
            </a:schemeClr>
          </a:solidFill>
          <a:ln w="0">
            <a:noFill/>
            <a:prstDash val="solid"/>
            <a:round/>
            <a:headEnd/>
            <a:tailEnd/>
          </a:ln>
          <a:effectLst>
            <a:outerShdw blurRad="50800" dist="38100" dir="16200000" rotWithShape="0">
              <a:prstClr val="black">
                <a:alpha val="40000"/>
              </a:prstClr>
            </a:outerShdw>
          </a:effectLst>
        </xdr:spPr>
        <xdr:txBody>
          <a:bodyPr wrap="square" anchor="ctr"/>
          <a:lstStyle>
            <a:defPPr>
              <a:defRPr lang="es-MX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914400" rtl="0" eaLnBrk="1" latinLnBrk="0" hangingPunct="1"/>
            <a:r>
              <a:rPr lang="es-MX" sz="1100" b="1" kern="12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ESTADO DE TARJETAS</a:t>
            </a:r>
          </a:p>
        </xdr:txBody>
      </xdr:sp>
      <xdr:sp macro="" textlink="">
        <xdr:nvSpPr>
          <xdr:cNvPr id="10" name="Forma libre 9">
            <a:hlinkClick xmlns:r="http://schemas.openxmlformats.org/officeDocument/2006/relationships" r:id="rId9"/>
          </xdr:cNvPr>
          <xdr:cNvSpPr>
            <a:spLocks/>
          </xdr:cNvSpPr>
        </xdr:nvSpPr>
        <xdr:spPr bwMode="auto">
          <a:xfrm>
            <a:off x="10142325" y="70826"/>
            <a:ext cx="2261714" cy="500747"/>
          </a:xfrm>
          <a:custGeom>
            <a:avLst/>
            <a:gdLst>
              <a:gd name="T0" fmla="*/ 111 w 777"/>
              <a:gd name="T1" fmla="*/ 0 h 159"/>
              <a:gd name="T2" fmla="*/ 666 w 777"/>
              <a:gd name="T3" fmla="*/ 0 h 159"/>
              <a:gd name="T4" fmla="*/ 675 w 777"/>
              <a:gd name="T5" fmla="*/ 3 h 159"/>
              <a:gd name="T6" fmla="*/ 683 w 777"/>
              <a:gd name="T7" fmla="*/ 7 h 159"/>
              <a:gd name="T8" fmla="*/ 689 w 777"/>
              <a:gd name="T9" fmla="*/ 13 h 159"/>
              <a:gd name="T10" fmla="*/ 777 w 777"/>
              <a:gd name="T11" fmla="*/ 159 h 159"/>
              <a:gd name="T12" fmla="*/ 0 w 777"/>
              <a:gd name="T13" fmla="*/ 159 h 159"/>
              <a:gd name="T14" fmla="*/ 88 w 777"/>
              <a:gd name="T15" fmla="*/ 13 h 159"/>
              <a:gd name="T16" fmla="*/ 95 w 777"/>
              <a:gd name="T17" fmla="*/ 7 h 159"/>
              <a:gd name="T18" fmla="*/ 103 w 777"/>
              <a:gd name="T19" fmla="*/ 3 h 159"/>
              <a:gd name="T20" fmla="*/ 111 w 777"/>
              <a:gd name="T21" fmla="*/ 0 h 15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777" h="159">
                <a:moveTo>
                  <a:pt x="111" y="0"/>
                </a:moveTo>
                <a:lnTo>
                  <a:pt x="666" y="0"/>
                </a:lnTo>
                <a:lnTo>
                  <a:pt x="675" y="3"/>
                </a:lnTo>
                <a:lnTo>
                  <a:pt x="683" y="7"/>
                </a:lnTo>
                <a:lnTo>
                  <a:pt x="689" y="13"/>
                </a:lnTo>
                <a:lnTo>
                  <a:pt x="777" y="159"/>
                </a:lnTo>
                <a:lnTo>
                  <a:pt x="0" y="159"/>
                </a:lnTo>
                <a:lnTo>
                  <a:pt x="88" y="13"/>
                </a:lnTo>
                <a:lnTo>
                  <a:pt x="95" y="7"/>
                </a:lnTo>
                <a:lnTo>
                  <a:pt x="103" y="3"/>
                </a:lnTo>
                <a:lnTo>
                  <a:pt x="111" y="0"/>
                </a:lnTo>
                <a:close/>
              </a:path>
            </a:pathLst>
          </a:custGeom>
          <a:solidFill>
            <a:schemeClr val="bg1"/>
          </a:solidFill>
          <a:ln w="0">
            <a:noFill/>
            <a:prstDash val="solid"/>
            <a:round/>
            <a:headEnd/>
            <a:tailEnd/>
          </a:ln>
          <a:effectLst>
            <a:outerShdw blurRad="50800" dist="38100" dir="16200000" rotWithShape="0">
              <a:prstClr val="black">
                <a:alpha val="40000"/>
              </a:prstClr>
            </a:outerShdw>
          </a:effectLst>
        </xdr:spPr>
        <xdr:txBody>
          <a:bodyPr wrap="square" anchor="ctr"/>
          <a:lstStyle>
            <a:defPPr>
              <a:defRPr lang="es-MX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914400" rtl="0" eaLnBrk="1" latinLnBrk="0" hangingPunct="1"/>
            <a:r>
              <a:rPr lang="es-MX" sz="1100" b="1" kern="1200">
                <a:solidFill>
                  <a:srgbClr val="0000FF"/>
                </a:solidFill>
                <a:latin typeface="+mn-lt"/>
                <a:ea typeface="+mn-ea"/>
                <a:cs typeface="+mn-cs"/>
              </a:rPr>
              <a:t>CANJE</a:t>
            </a:r>
          </a:p>
        </xdr:txBody>
      </xdr:sp>
    </xdr:grpSp>
    <xdr:clientData/>
  </xdr:twoCellAnchor>
  <xdr:twoCellAnchor editAs="oneCell">
    <xdr:from>
      <xdr:col>13</xdr:col>
      <xdr:colOff>0</xdr:colOff>
      <xdr:row>36</xdr:row>
      <xdr:rowOff>0</xdr:rowOff>
    </xdr:from>
    <xdr:to>
      <xdr:col>32</xdr:col>
      <xdr:colOff>557841</xdr:colOff>
      <xdr:row>50</xdr:row>
      <xdr:rowOff>91678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14</xdr:col>
      <xdr:colOff>0</xdr:colOff>
      <xdr:row>76</xdr:row>
      <xdr:rowOff>0</xdr:rowOff>
    </xdr:from>
    <xdr:to>
      <xdr:col>32</xdr:col>
      <xdr:colOff>557846</xdr:colOff>
      <xdr:row>90</xdr:row>
      <xdr:rowOff>91678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123335</xdr:colOff>
      <xdr:row>15</xdr:row>
      <xdr:rowOff>65903</xdr:rowOff>
    </xdr:from>
    <xdr:to>
      <xdr:col>12</xdr:col>
      <xdr:colOff>303959</xdr:colOff>
      <xdr:row>30</xdr:row>
      <xdr:rowOff>2800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0</xdr:row>
      <xdr:rowOff>0</xdr:rowOff>
    </xdr:from>
    <xdr:to>
      <xdr:col>17</xdr:col>
      <xdr:colOff>474174</xdr:colOff>
      <xdr:row>2</xdr:row>
      <xdr:rowOff>187027</xdr:rowOff>
    </xdr:to>
    <xdr:grpSp>
      <xdr:nvGrpSpPr>
        <xdr:cNvPr id="3" name="Grupo 2">
          <a:hlinkClick xmlns:r="http://schemas.openxmlformats.org/officeDocument/2006/relationships" r:id="rId2"/>
        </xdr:cNvPr>
        <xdr:cNvGrpSpPr/>
      </xdr:nvGrpSpPr>
      <xdr:grpSpPr>
        <a:xfrm>
          <a:off x="0" y="0"/>
          <a:ext cx="13708321" cy="568027"/>
          <a:chOff x="0" y="11909"/>
          <a:chExt cx="15018009" cy="568027"/>
        </a:xfrm>
      </xdr:grpSpPr>
      <xdr:sp macro="" textlink="">
        <xdr:nvSpPr>
          <xdr:cNvPr id="4" name="Forma libre 3">
            <a:hlinkClick xmlns:r="http://schemas.openxmlformats.org/officeDocument/2006/relationships" r:id="rId3"/>
          </xdr:cNvPr>
          <xdr:cNvSpPr>
            <a:spLocks/>
          </xdr:cNvSpPr>
        </xdr:nvSpPr>
        <xdr:spPr bwMode="auto">
          <a:xfrm>
            <a:off x="6031079" y="79189"/>
            <a:ext cx="2257327" cy="500747"/>
          </a:xfrm>
          <a:custGeom>
            <a:avLst/>
            <a:gdLst>
              <a:gd name="T0" fmla="*/ 111 w 777"/>
              <a:gd name="T1" fmla="*/ 0 h 159"/>
              <a:gd name="T2" fmla="*/ 666 w 777"/>
              <a:gd name="T3" fmla="*/ 0 h 159"/>
              <a:gd name="T4" fmla="*/ 675 w 777"/>
              <a:gd name="T5" fmla="*/ 3 h 159"/>
              <a:gd name="T6" fmla="*/ 683 w 777"/>
              <a:gd name="T7" fmla="*/ 7 h 159"/>
              <a:gd name="T8" fmla="*/ 689 w 777"/>
              <a:gd name="T9" fmla="*/ 13 h 159"/>
              <a:gd name="T10" fmla="*/ 777 w 777"/>
              <a:gd name="T11" fmla="*/ 159 h 159"/>
              <a:gd name="T12" fmla="*/ 0 w 777"/>
              <a:gd name="T13" fmla="*/ 159 h 159"/>
              <a:gd name="T14" fmla="*/ 88 w 777"/>
              <a:gd name="T15" fmla="*/ 13 h 159"/>
              <a:gd name="T16" fmla="*/ 95 w 777"/>
              <a:gd name="T17" fmla="*/ 7 h 159"/>
              <a:gd name="T18" fmla="*/ 103 w 777"/>
              <a:gd name="T19" fmla="*/ 3 h 159"/>
              <a:gd name="T20" fmla="*/ 111 w 777"/>
              <a:gd name="T21" fmla="*/ 0 h 15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777" h="159">
                <a:moveTo>
                  <a:pt x="111" y="0"/>
                </a:moveTo>
                <a:lnTo>
                  <a:pt x="666" y="0"/>
                </a:lnTo>
                <a:lnTo>
                  <a:pt x="675" y="3"/>
                </a:lnTo>
                <a:lnTo>
                  <a:pt x="683" y="7"/>
                </a:lnTo>
                <a:lnTo>
                  <a:pt x="689" y="13"/>
                </a:lnTo>
                <a:lnTo>
                  <a:pt x="777" y="159"/>
                </a:lnTo>
                <a:lnTo>
                  <a:pt x="0" y="159"/>
                </a:lnTo>
                <a:lnTo>
                  <a:pt x="88" y="13"/>
                </a:lnTo>
                <a:lnTo>
                  <a:pt x="95" y="7"/>
                </a:lnTo>
                <a:lnTo>
                  <a:pt x="103" y="3"/>
                </a:lnTo>
                <a:lnTo>
                  <a:pt x="111" y="0"/>
                </a:lnTo>
                <a:close/>
              </a:path>
            </a:pathLst>
          </a:custGeom>
          <a:solidFill>
            <a:schemeClr val="bg1">
              <a:lumMod val="95000"/>
            </a:schemeClr>
          </a:solidFill>
          <a:ln w="0">
            <a:noFill/>
            <a:prstDash val="solid"/>
            <a:round/>
            <a:headEnd/>
            <a:tailEnd/>
          </a:ln>
          <a:effectLst>
            <a:outerShdw blurRad="50800" dist="38100" dir="16200000" rotWithShape="0">
              <a:prstClr val="black">
                <a:alpha val="40000"/>
              </a:prstClr>
            </a:outerShdw>
          </a:effectLst>
        </xdr:spPr>
        <xdr:txBody>
          <a:bodyPr wrap="square" anchor="ctr"/>
          <a:lstStyle>
            <a:defPPr>
              <a:defRPr lang="es-MX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914400" rtl="0" eaLnBrk="1" latinLnBrk="0" hangingPunct="1"/>
            <a:r>
              <a:rPr lang="es-MX" sz="1100" b="1" kern="12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CLIENTES COMPARTIDOS</a:t>
            </a:r>
          </a:p>
        </xdr:txBody>
      </xdr:sp>
      <xdr:sp macro="" textlink="">
        <xdr:nvSpPr>
          <xdr:cNvPr id="5" name="Forma libre 4">
            <a:hlinkClick xmlns:r="http://schemas.openxmlformats.org/officeDocument/2006/relationships" r:id="rId4"/>
          </xdr:cNvPr>
          <xdr:cNvSpPr>
            <a:spLocks/>
          </xdr:cNvSpPr>
        </xdr:nvSpPr>
        <xdr:spPr bwMode="auto">
          <a:xfrm>
            <a:off x="0" y="74654"/>
            <a:ext cx="2225734" cy="500747"/>
          </a:xfrm>
          <a:custGeom>
            <a:avLst/>
            <a:gdLst>
              <a:gd name="T0" fmla="*/ 111 w 777"/>
              <a:gd name="T1" fmla="*/ 0 h 159"/>
              <a:gd name="T2" fmla="*/ 666 w 777"/>
              <a:gd name="T3" fmla="*/ 0 h 159"/>
              <a:gd name="T4" fmla="*/ 675 w 777"/>
              <a:gd name="T5" fmla="*/ 3 h 159"/>
              <a:gd name="T6" fmla="*/ 683 w 777"/>
              <a:gd name="T7" fmla="*/ 7 h 159"/>
              <a:gd name="T8" fmla="*/ 689 w 777"/>
              <a:gd name="T9" fmla="*/ 13 h 159"/>
              <a:gd name="T10" fmla="*/ 777 w 777"/>
              <a:gd name="T11" fmla="*/ 159 h 159"/>
              <a:gd name="T12" fmla="*/ 0 w 777"/>
              <a:gd name="T13" fmla="*/ 159 h 159"/>
              <a:gd name="T14" fmla="*/ 88 w 777"/>
              <a:gd name="T15" fmla="*/ 13 h 159"/>
              <a:gd name="T16" fmla="*/ 95 w 777"/>
              <a:gd name="T17" fmla="*/ 7 h 159"/>
              <a:gd name="T18" fmla="*/ 103 w 777"/>
              <a:gd name="T19" fmla="*/ 3 h 159"/>
              <a:gd name="T20" fmla="*/ 111 w 777"/>
              <a:gd name="T21" fmla="*/ 0 h 15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777" h="159">
                <a:moveTo>
                  <a:pt x="111" y="0"/>
                </a:moveTo>
                <a:lnTo>
                  <a:pt x="666" y="0"/>
                </a:lnTo>
                <a:lnTo>
                  <a:pt x="675" y="3"/>
                </a:lnTo>
                <a:lnTo>
                  <a:pt x="683" y="7"/>
                </a:lnTo>
                <a:lnTo>
                  <a:pt x="689" y="13"/>
                </a:lnTo>
                <a:lnTo>
                  <a:pt x="777" y="159"/>
                </a:lnTo>
                <a:lnTo>
                  <a:pt x="0" y="159"/>
                </a:lnTo>
                <a:lnTo>
                  <a:pt x="88" y="13"/>
                </a:lnTo>
                <a:lnTo>
                  <a:pt x="95" y="7"/>
                </a:lnTo>
                <a:lnTo>
                  <a:pt x="103" y="3"/>
                </a:lnTo>
                <a:lnTo>
                  <a:pt x="111" y="0"/>
                </a:lnTo>
                <a:close/>
              </a:path>
            </a:pathLst>
          </a:custGeom>
          <a:solidFill>
            <a:schemeClr val="bg1">
              <a:lumMod val="95000"/>
            </a:schemeClr>
          </a:solidFill>
          <a:ln w="0">
            <a:noFill/>
            <a:prstDash val="solid"/>
            <a:round/>
            <a:headEnd/>
            <a:tailEnd/>
          </a:ln>
          <a:effectLst>
            <a:outerShdw blurRad="50800" dist="38100" dir="16200000" rotWithShape="0">
              <a:prstClr val="black">
                <a:alpha val="40000"/>
              </a:prstClr>
            </a:outerShdw>
          </a:effectLst>
        </xdr:spPr>
        <xdr:txBody>
          <a:bodyPr wrap="square" anchor="ctr"/>
          <a:lstStyle>
            <a:defPPr>
              <a:defRPr lang="es-MX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914400" rtl="0" eaLnBrk="1" latinLnBrk="0" hangingPunct="1"/>
            <a:r>
              <a:rPr lang="es-MX" sz="1100" b="1" kern="12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CLIENTES</a:t>
            </a:r>
          </a:p>
        </xdr:txBody>
      </xdr:sp>
      <xdr:grpSp>
        <xdr:nvGrpSpPr>
          <xdr:cNvPr id="6" name="Grupo 5">
            <a:hlinkClick xmlns:r="http://schemas.openxmlformats.org/officeDocument/2006/relationships" r:id="rId5"/>
          </xdr:cNvPr>
          <xdr:cNvGrpSpPr/>
        </xdr:nvGrpSpPr>
        <xdr:grpSpPr>
          <a:xfrm>
            <a:off x="14478009" y="11909"/>
            <a:ext cx="540000" cy="540000"/>
            <a:chOff x="6794205" y="1573619"/>
            <a:chExt cx="4320000" cy="4320000"/>
          </a:xfrm>
          <a:solidFill>
            <a:schemeClr val="accent1"/>
          </a:solidFill>
          <a:scene3d>
            <a:camera prst="orthographicFront">
              <a:rot lat="0" lon="0" rev="0"/>
            </a:camera>
            <a:lightRig rig="glow" dir="t">
              <a:rot lat="0" lon="0" rev="14100000"/>
            </a:lightRig>
          </a:scene3d>
        </xdr:grpSpPr>
        <xdr:sp macro="" textlink="">
          <xdr:nvSpPr>
            <xdr:cNvPr id="12" name="Elipse 11"/>
            <xdr:cNvSpPr/>
          </xdr:nvSpPr>
          <xdr:spPr>
            <a:xfrm>
              <a:off x="6794205" y="1573619"/>
              <a:ext cx="4320000" cy="4320000"/>
            </a:xfrm>
            <a:prstGeom prst="ellipse">
              <a:avLst/>
            </a:prstGeom>
            <a:solidFill>
              <a:schemeClr val="accent1">
                <a:lumMod val="75000"/>
              </a:schemeClr>
            </a:solidFill>
            <a:ln w="12700">
              <a:solidFill>
                <a:schemeClr val="bg2">
                  <a:lumMod val="50000"/>
                </a:schemeClr>
              </a:solidFill>
            </a:ln>
            <a:effectLst/>
            <a:sp3d prstMaterial="softEdge">
              <a:bevelT w="127000" prst="hardEdge"/>
            </a:sp3d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MX"/>
            </a:p>
          </xdr:txBody>
        </xdr:sp>
        <xdr:sp macro="" textlink="">
          <xdr:nvSpPr>
            <xdr:cNvPr id="13" name="Elipse 12"/>
            <xdr:cNvSpPr/>
          </xdr:nvSpPr>
          <xdr:spPr>
            <a:xfrm>
              <a:off x="7074195" y="1864247"/>
              <a:ext cx="3780000" cy="3780000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 w="12700">
              <a:solidFill>
                <a:schemeClr val="bg2">
                  <a:lumMod val="50000"/>
                </a:schemeClr>
              </a:solidFill>
            </a:ln>
            <a:effectLst/>
            <a:sp3d prstMaterial="softEdge">
              <a:bevelT w="127000" prst="hardEdge"/>
            </a:sp3d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MX"/>
            </a:p>
          </xdr:txBody>
        </xdr:sp>
        <xdr:sp macro="" textlink="">
          <xdr:nvSpPr>
            <xdr:cNvPr id="14" name="Forma libre 13"/>
            <xdr:cNvSpPr/>
          </xdr:nvSpPr>
          <xdr:spPr>
            <a:xfrm>
              <a:off x="7821195" y="2532749"/>
              <a:ext cx="2286000" cy="2094614"/>
            </a:xfrm>
            <a:custGeom>
              <a:avLst/>
              <a:gdLst>
                <a:gd name="connsiteX0" fmla="*/ 340241 w 2286000"/>
                <a:gd name="connsiteY0" fmla="*/ 2094614 h 2094614"/>
                <a:gd name="connsiteX1" fmla="*/ 350874 w 2286000"/>
                <a:gd name="connsiteY1" fmla="*/ 893135 h 2094614"/>
                <a:gd name="connsiteX2" fmla="*/ 0 w 2286000"/>
                <a:gd name="connsiteY2" fmla="*/ 882502 h 2094614"/>
                <a:gd name="connsiteX3" fmla="*/ 1105786 w 2286000"/>
                <a:gd name="connsiteY3" fmla="*/ 0 h 2094614"/>
                <a:gd name="connsiteX4" fmla="*/ 2286000 w 2286000"/>
                <a:gd name="connsiteY4" fmla="*/ 882502 h 2094614"/>
                <a:gd name="connsiteX5" fmla="*/ 1903228 w 2286000"/>
                <a:gd name="connsiteY5" fmla="*/ 882502 h 2094614"/>
                <a:gd name="connsiteX6" fmla="*/ 1913860 w 2286000"/>
                <a:gd name="connsiteY6" fmla="*/ 2073349 h 2094614"/>
                <a:gd name="connsiteX7" fmla="*/ 1446028 w 2286000"/>
                <a:gd name="connsiteY7" fmla="*/ 2052084 h 2094614"/>
                <a:gd name="connsiteX8" fmla="*/ 1456660 w 2286000"/>
                <a:gd name="connsiteY8" fmla="*/ 1244009 h 2094614"/>
                <a:gd name="connsiteX9" fmla="*/ 818707 w 2286000"/>
                <a:gd name="connsiteY9" fmla="*/ 1244009 h 2094614"/>
                <a:gd name="connsiteX10" fmla="*/ 808074 w 2286000"/>
                <a:gd name="connsiteY10" fmla="*/ 2041451 h 2094614"/>
                <a:gd name="connsiteX11" fmla="*/ 340241 w 2286000"/>
                <a:gd name="connsiteY11" fmla="*/ 2094614 h 2094614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</a:cxnLst>
              <a:rect l="l" t="t" r="r" b="b"/>
              <a:pathLst>
                <a:path w="2286000" h="2094614">
                  <a:moveTo>
                    <a:pt x="340241" y="2094614"/>
                  </a:moveTo>
                  <a:cubicBezTo>
                    <a:pt x="343785" y="1694121"/>
                    <a:pt x="347330" y="1293628"/>
                    <a:pt x="350874" y="893135"/>
                  </a:cubicBezTo>
                  <a:lnTo>
                    <a:pt x="0" y="882502"/>
                  </a:lnTo>
                  <a:lnTo>
                    <a:pt x="1105786" y="0"/>
                  </a:lnTo>
                  <a:lnTo>
                    <a:pt x="2286000" y="882502"/>
                  </a:lnTo>
                  <a:lnTo>
                    <a:pt x="1903228" y="882502"/>
                  </a:lnTo>
                  <a:lnTo>
                    <a:pt x="1913860" y="2073349"/>
                  </a:lnTo>
                  <a:lnTo>
                    <a:pt x="1446028" y="2052084"/>
                  </a:lnTo>
                  <a:lnTo>
                    <a:pt x="1456660" y="1244009"/>
                  </a:lnTo>
                  <a:lnTo>
                    <a:pt x="818707" y="1244009"/>
                  </a:lnTo>
                  <a:lnTo>
                    <a:pt x="808074" y="2041451"/>
                  </a:lnTo>
                  <a:lnTo>
                    <a:pt x="340241" y="2094614"/>
                  </a:lnTo>
                  <a:close/>
                </a:path>
              </a:pathLst>
            </a:custGeom>
            <a:solidFill>
              <a:schemeClr val="tx1"/>
            </a:solidFill>
            <a:ln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MX"/>
            </a:p>
          </xdr:txBody>
        </xdr:sp>
      </xdr:grpSp>
      <xdr:sp macro="" textlink="">
        <xdr:nvSpPr>
          <xdr:cNvPr id="7" name="Forma libre 6">
            <a:hlinkClick xmlns:r="http://schemas.openxmlformats.org/officeDocument/2006/relationships" r:id="rId6"/>
          </xdr:cNvPr>
          <xdr:cNvSpPr>
            <a:spLocks/>
          </xdr:cNvSpPr>
        </xdr:nvSpPr>
        <xdr:spPr bwMode="auto">
          <a:xfrm>
            <a:off x="1953023" y="75648"/>
            <a:ext cx="2255447" cy="500747"/>
          </a:xfrm>
          <a:custGeom>
            <a:avLst/>
            <a:gdLst>
              <a:gd name="T0" fmla="*/ 111 w 777"/>
              <a:gd name="T1" fmla="*/ 0 h 159"/>
              <a:gd name="T2" fmla="*/ 666 w 777"/>
              <a:gd name="T3" fmla="*/ 0 h 159"/>
              <a:gd name="T4" fmla="*/ 675 w 777"/>
              <a:gd name="T5" fmla="*/ 3 h 159"/>
              <a:gd name="T6" fmla="*/ 683 w 777"/>
              <a:gd name="T7" fmla="*/ 7 h 159"/>
              <a:gd name="T8" fmla="*/ 689 w 777"/>
              <a:gd name="T9" fmla="*/ 13 h 159"/>
              <a:gd name="T10" fmla="*/ 777 w 777"/>
              <a:gd name="T11" fmla="*/ 159 h 159"/>
              <a:gd name="T12" fmla="*/ 0 w 777"/>
              <a:gd name="T13" fmla="*/ 159 h 159"/>
              <a:gd name="T14" fmla="*/ 88 w 777"/>
              <a:gd name="T15" fmla="*/ 13 h 159"/>
              <a:gd name="T16" fmla="*/ 95 w 777"/>
              <a:gd name="T17" fmla="*/ 7 h 159"/>
              <a:gd name="T18" fmla="*/ 103 w 777"/>
              <a:gd name="T19" fmla="*/ 3 h 159"/>
              <a:gd name="T20" fmla="*/ 111 w 777"/>
              <a:gd name="T21" fmla="*/ 0 h 15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777" h="159">
                <a:moveTo>
                  <a:pt x="111" y="0"/>
                </a:moveTo>
                <a:lnTo>
                  <a:pt x="666" y="0"/>
                </a:lnTo>
                <a:lnTo>
                  <a:pt x="675" y="3"/>
                </a:lnTo>
                <a:lnTo>
                  <a:pt x="683" y="7"/>
                </a:lnTo>
                <a:lnTo>
                  <a:pt x="689" y="13"/>
                </a:lnTo>
                <a:lnTo>
                  <a:pt x="777" y="159"/>
                </a:lnTo>
                <a:lnTo>
                  <a:pt x="0" y="159"/>
                </a:lnTo>
                <a:lnTo>
                  <a:pt x="88" y="13"/>
                </a:lnTo>
                <a:lnTo>
                  <a:pt x="95" y="7"/>
                </a:lnTo>
                <a:lnTo>
                  <a:pt x="103" y="3"/>
                </a:lnTo>
                <a:lnTo>
                  <a:pt x="111" y="0"/>
                </a:lnTo>
                <a:close/>
              </a:path>
            </a:pathLst>
          </a:custGeom>
          <a:solidFill>
            <a:schemeClr val="bg1">
              <a:lumMod val="95000"/>
            </a:schemeClr>
          </a:solidFill>
          <a:ln w="0">
            <a:noFill/>
            <a:prstDash val="solid"/>
            <a:round/>
            <a:headEnd/>
            <a:tailEnd/>
          </a:ln>
          <a:effectLst>
            <a:outerShdw blurRad="50800" dist="38100" dir="16200000" rotWithShape="0">
              <a:prstClr val="black">
                <a:alpha val="40000"/>
              </a:prstClr>
            </a:outerShdw>
          </a:effectLst>
        </xdr:spPr>
        <xdr:txBody>
          <a:bodyPr wrap="square" anchor="ctr"/>
          <a:lstStyle>
            <a:defPPr>
              <a:defRPr lang="es-MX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914400" rtl="0" eaLnBrk="1" latinLnBrk="0" hangingPunct="1"/>
            <a:r>
              <a:rPr lang="es-MX" sz="1100" b="1" kern="12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COLOCACIÓN</a:t>
            </a:r>
          </a:p>
        </xdr:txBody>
      </xdr:sp>
      <xdr:sp macro="" textlink="">
        <xdr:nvSpPr>
          <xdr:cNvPr id="8" name="Forma libre 7">
            <a:hlinkClick xmlns:r="http://schemas.openxmlformats.org/officeDocument/2006/relationships" r:id="rId7"/>
          </xdr:cNvPr>
          <xdr:cNvSpPr>
            <a:spLocks/>
          </xdr:cNvSpPr>
        </xdr:nvSpPr>
        <xdr:spPr bwMode="auto">
          <a:xfrm>
            <a:off x="3972003" y="75648"/>
            <a:ext cx="2257328" cy="500747"/>
          </a:xfrm>
          <a:custGeom>
            <a:avLst/>
            <a:gdLst>
              <a:gd name="T0" fmla="*/ 111 w 777"/>
              <a:gd name="T1" fmla="*/ 0 h 159"/>
              <a:gd name="T2" fmla="*/ 666 w 777"/>
              <a:gd name="T3" fmla="*/ 0 h 159"/>
              <a:gd name="T4" fmla="*/ 675 w 777"/>
              <a:gd name="T5" fmla="*/ 3 h 159"/>
              <a:gd name="T6" fmla="*/ 683 w 777"/>
              <a:gd name="T7" fmla="*/ 7 h 159"/>
              <a:gd name="T8" fmla="*/ 689 w 777"/>
              <a:gd name="T9" fmla="*/ 13 h 159"/>
              <a:gd name="T10" fmla="*/ 777 w 777"/>
              <a:gd name="T11" fmla="*/ 159 h 159"/>
              <a:gd name="T12" fmla="*/ 0 w 777"/>
              <a:gd name="T13" fmla="*/ 159 h 159"/>
              <a:gd name="T14" fmla="*/ 88 w 777"/>
              <a:gd name="T15" fmla="*/ 13 h 159"/>
              <a:gd name="T16" fmla="*/ 95 w 777"/>
              <a:gd name="T17" fmla="*/ 7 h 159"/>
              <a:gd name="T18" fmla="*/ 103 w 777"/>
              <a:gd name="T19" fmla="*/ 3 h 159"/>
              <a:gd name="T20" fmla="*/ 111 w 777"/>
              <a:gd name="T21" fmla="*/ 0 h 15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777" h="159">
                <a:moveTo>
                  <a:pt x="111" y="0"/>
                </a:moveTo>
                <a:lnTo>
                  <a:pt x="666" y="0"/>
                </a:lnTo>
                <a:lnTo>
                  <a:pt x="675" y="3"/>
                </a:lnTo>
                <a:lnTo>
                  <a:pt x="683" y="7"/>
                </a:lnTo>
                <a:lnTo>
                  <a:pt x="689" y="13"/>
                </a:lnTo>
                <a:lnTo>
                  <a:pt x="777" y="159"/>
                </a:lnTo>
                <a:lnTo>
                  <a:pt x="0" y="159"/>
                </a:lnTo>
                <a:lnTo>
                  <a:pt x="88" y="13"/>
                </a:lnTo>
                <a:lnTo>
                  <a:pt x="95" y="7"/>
                </a:lnTo>
                <a:lnTo>
                  <a:pt x="103" y="3"/>
                </a:lnTo>
                <a:lnTo>
                  <a:pt x="111" y="0"/>
                </a:lnTo>
                <a:close/>
              </a:path>
            </a:pathLst>
          </a:custGeom>
          <a:solidFill>
            <a:schemeClr val="bg1">
              <a:lumMod val="95000"/>
            </a:schemeClr>
          </a:solidFill>
          <a:ln w="0">
            <a:noFill/>
            <a:prstDash val="solid"/>
            <a:round/>
            <a:headEnd/>
            <a:tailEnd/>
          </a:ln>
          <a:effectLst>
            <a:outerShdw blurRad="50800" dist="38100" dir="16200000" rotWithShape="0">
              <a:prstClr val="black">
                <a:alpha val="40000"/>
              </a:prstClr>
            </a:outerShdw>
          </a:effectLst>
        </xdr:spPr>
        <xdr:txBody>
          <a:bodyPr wrap="square" anchor="ctr"/>
          <a:lstStyle>
            <a:defPPr>
              <a:defRPr lang="es-MX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914400" rtl="0" eaLnBrk="1" latinLnBrk="0" hangingPunct="1"/>
            <a:r>
              <a:rPr lang="es-MX" sz="1100" b="1" kern="12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DETALLE POR TIPO</a:t>
            </a:r>
            <a:br>
              <a:rPr lang="es-MX" sz="1100" b="1" kern="1200">
                <a:solidFill>
                  <a:schemeClr val="tx1"/>
                </a:solidFill>
                <a:latin typeface="+mn-lt"/>
                <a:ea typeface="+mn-ea"/>
                <a:cs typeface="+mn-cs"/>
              </a:rPr>
            </a:br>
            <a:r>
              <a:rPr lang="es-MX" sz="1100" b="1" kern="12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DE CONSUMOS</a:t>
            </a:r>
          </a:p>
        </xdr:txBody>
      </xdr:sp>
      <xdr:sp macro="" textlink="">
        <xdr:nvSpPr>
          <xdr:cNvPr id="9" name="Forma libre 8">
            <a:hlinkClick xmlns:r="http://schemas.openxmlformats.org/officeDocument/2006/relationships" r:id="rId8"/>
          </xdr:cNvPr>
          <xdr:cNvSpPr>
            <a:spLocks/>
          </xdr:cNvSpPr>
        </xdr:nvSpPr>
        <xdr:spPr bwMode="auto">
          <a:xfrm>
            <a:off x="8051938" y="79189"/>
            <a:ext cx="2258581" cy="500747"/>
          </a:xfrm>
          <a:custGeom>
            <a:avLst/>
            <a:gdLst>
              <a:gd name="T0" fmla="*/ 111 w 777"/>
              <a:gd name="T1" fmla="*/ 0 h 159"/>
              <a:gd name="T2" fmla="*/ 666 w 777"/>
              <a:gd name="T3" fmla="*/ 0 h 159"/>
              <a:gd name="T4" fmla="*/ 675 w 777"/>
              <a:gd name="T5" fmla="*/ 3 h 159"/>
              <a:gd name="T6" fmla="*/ 683 w 777"/>
              <a:gd name="T7" fmla="*/ 7 h 159"/>
              <a:gd name="T8" fmla="*/ 689 w 777"/>
              <a:gd name="T9" fmla="*/ 13 h 159"/>
              <a:gd name="T10" fmla="*/ 777 w 777"/>
              <a:gd name="T11" fmla="*/ 159 h 159"/>
              <a:gd name="T12" fmla="*/ 0 w 777"/>
              <a:gd name="T13" fmla="*/ 159 h 159"/>
              <a:gd name="T14" fmla="*/ 88 w 777"/>
              <a:gd name="T15" fmla="*/ 13 h 159"/>
              <a:gd name="T16" fmla="*/ 95 w 777"/>
              <a:gd name="T17" fmla="*/ 7 h 159"/>
              <a:gd name="T18" fmla="*/ 103 w 777"/>
              <a:gd name="T19" fmla="*/ 3 h 159"/>
              <a:gd name="T20" fmla="*/ 111 w 777"/>
              <a:gd name="T21" fmla="*/ 0 h 15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777" h="159">
                <a:moveTo>
                  <a:pt x="111" y="0"/>
                </a:moveTo>
                <a:lnTo>
                  <a:pt x="666" y="0"/>
                </a:lnTo>
                <a:lnTo>
                  <a:pt x="675" y="3"/>
                </a:lnTo>
                <a:lnTo>
                  <a:pt x="683" y="7"/>
                </a:lnTo>
                <a:lnTo>
                  <a:pt x="689" y="13"/>
                </a:lnTo>
                <a:lnTo>
                  <a:pt x="777" y="159"/>
                </a:lnTo>
                <a:lnTo>
                  <a:pt x="0" y="159"/>
                </a:lnTo>
                <a:lnTo>
                  <a:pt x="88" y="13"/>
                </a:lnTo>
                <a:lnTo>
                  <a:pt x="95" y="7"/>
                </a:lnTo>
                <a:lnTo>
                  <a:pt x="103" y="3"/>
                </a:lnTo>
                <a:lnTo>
                  <a:pt x="111" y="0"/>
                </a:lnTo>
                <a:close/>
              </a:path>
            </a:pathLst>
          </a:custGeom>
          <a:solidFill>
            <a:schemeClr val="bg1">
              <a:lumMod val="95000"/>
            </a:schemeClr>
          </a:solidFill>
          <a:ln w="0">
            <a:noFill/>
            <a:prstDash val="solid"/>
            <a:round/>
            <a:headEnd/>
            <a:tailEnd/>
          </a:ln>
          <a:effectLst>
            <a:outerShdw blurRad="50800" dist="38100" dir="16200000" rotWithShape="0">
              <a:prstClr val="black">
                <a:alpha val="40000"/>
              </a:prstClr>
            </a:outerShdw>
          </a:effectLst>
        </xdr:spPr>
        <xdr:txBody>
          <a:bodyPr wrap="square" anchor="ctr"/>
          <a:lstStyle>
            <a:defPPr>
              <a:defRPr lang="es-MX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914400" rtl="0" eaLnBrk="1" latinLnBrk="0" hangingPunct="1"/>
            <a:r>
              <a:rPr lang="es-MX" sz="1100" b="1" kern="12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ESTADO DE TARJETAS</a:t>
            </a:r>
          </a:p>
        </xdr:txBody>
      </xdr:sp>
      <xdr:sp macro="" textlink="">
        <xdr:nvSpPr>
          <xdr:cNvPr id="10" name="Forma libre 9">
            <a:hlinkClick xmlns:r="http://schemas.openxmlformats.org/officeDocument/2006/relationships" r:id="rId9"/>
          </xdr:cNvPr>
          <xdr:cNvSpPr>
            <a:spLocks/>
          </xdr:cNvSpPr>
        </xdr:nvSpPr>
        <xdr:spPr bwMode="auto">
          <a:xfrm>
            <a:off x="10142325" y="70826"/>
            <a:ext cx="2261714" cy="500747"/>
          </a:xfrm>
          <a:custGeom>
            <a:avLst/>
            <a:gdLst>
              <a:gd name="T0" fmla="*/ 111 w 777"/>
              <a:gd name="T1" fmla="*/ 0 h 159"/>
              <a:gd name="T2" fmla="*/ 666 w 777"/>
              <a:gd name="T3" fmla="*/ 0 h 159"/>
              <a:gd name="T4" fmla="*/ 675 w 777"/>
              <a:gd name="T5" fmla="*/ 3 h 159"/>
              <a:gd name="T6" fmla="*/ 683 w 777"/>
              <a:gd name="T7" fmla="*/ 7 h 159"/>
              <a:gd name="T8" fmla="*/ 689 w 777"/>
              <a:gd name="T9" fmla="*/ 13 h 159"/>
              <a:gd name="T10" fmla="*/ 777 w 777"/>
              <a:gd name="T11" fmla="*/ 159 h 159"/>
              <a:gd name="T12" fmla="*/ 0 w 777"/>
              <a:gd name="T13" fmla="*/ 159 h 159"/>
              <a:gd name="T14" fmla="*/ 88 w 777"/>
              <a:gd name="T15" fmla="*/ 13 h 159"/>
              <a:gd name="T16" fmla="*/ 95 w 777"/>
              <a:gd name="T17" fmla="*/ 7 h 159"/>
              <a:gd name="T18" fmla="*/ 103 w 777"/>
              <a:gd name="T19" fmla="*/ 3 h 159"/>
              <a:gd name="T20" fmla="*/ 111 w 777"/>
              <a:gd name="T21" fmla="*/ 0 h 15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777" h="159">
                <a:moveTo>
                  <a:pt x="111" y="0"/>
                </a:moveTo>
                <a:lnTo>
                  <a:pt x="666" y="0"/>
                </a:lnTo>
                <a:lnTo>
                  <a:pt x="675" y="3"/>
                </a:lnTo>
                <a:lnTo>
                  <a:pt x="683" y="7"/>
                </a:lnTo>
                <a:lnTo>
                  <a:pt x="689" y="13"/>
                </a:lnTo>
                <a:lnTo>
                  <a:pt x="777" y="159"/>
                </a:lnTo>
                <a:lnTo>
                  <a:pt x="0" y="159"/>
                </a:lnTo>
                <a:lnTo>
                  <a:pt x="88" y="13"/>
                </a:lnTo>
                <a:lnTo>
                  <a:pt x="95" y="7"/>
                </a:lnTo>
                <a:lnTo>
                  <a:pt x="103" y="3"/>
                </a:lnTo>
                <a:lnTo>
                  <a:pt x="111" y="0"/>
                </a:lnTo>
                <a:close/>
              </a:path>
            </a:pathLst>
          </a:custGeom>
          <a:solidFill>
            <a:schemeClr val="bg1">
              <a:lumMod val="95000"/>
            </a:schemeClr>
          </a:solidFill>
          <a:ln w="0">
            <a:noFill/>
            <a:prstDash val="solid"/>
            <a:round/>
            <a:headEnd/>
            <a:tailEnd/>
          </a:ln>
          <a:effectLst>
            <a:outerShdw blurRad="50800" dist="38100" dir="16200000" rotWithShape="0">
              <a:prstClr val="black">
                <a:alpha val="40000"/>
              </a:prstClr>
            </a:outerShdw>
          </a:effectLst>
        </xdr:spPr>
        <xdr:txBody>
          <a:bodyPr wrap="square" anchor="ctr"/>
          <a:lstStyle>
            <a:defPPr>
              <a:defRPr lang="es-MX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914400" rtl="0" eaLnBrk="1" latinLnBrk="0" hangingPunct="1"/>
            <a:r>
              <a:rPr lang="es-MX" sz="1100" b="1" kern="12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CANJE</a:t>
            </a:r>
          </a:p>
        </xdr:txBody>
      </xdr:sp>
      <xdr:sp macro="" textlink="">
        <xdr:nvSpPr>
          <xdr:cNvPr id="11" name="Forma libre 10">
            <a:hlinkClick xmlns:r="http://schemas.openxmlformats.org/officeDocument/2006/relationships" r:id="rId10"/>
          </xdr:cNvPr>
          <xdr:cNvSpPr>
            <a:spLocks/>
          </xdr:cNvSpPr>
        </xdr:nvSpPr>
        <xdr:spPr bwMode="auto">
          <a:xfrm>
            <a:off x="12158854" y="70826"/>
            <a:ext cx="2261715" cy="500747"/>
          </a:xfrm>
          <a:custGeom>
            <a:avLst/>
            <a:gdLst>
              <a:gd name="T0" fmla="*/ 111 w 777"/>
              <a:gd name="T1" fmla="*/ 0 h 159"/>
              <a:gd name="T2" fmla="*/ 666 w 777"/>
              <a:gd name="T3" fmla="*/ 0 h 159"/>
              <a:gd name="T4" fmla="*/ 675 w 777"/>
              <a:gd name="T5" fmla="*/ 3 h 159"/>
              <a:gd name="T6" fmla="*/ 683 w 777"/>
              <a:gd name="T7" fmla="*/ 7 h 159"/>
              <a:gd name="T8" fmla="*/ 689 w 777"/>
              <a:gd name="T9" fmla="*/ 13 h 159"/>
              <a:gd name="T10" fmla="*/ 777 w 777"/>
              <a:gd name="T11" fmla="*/ 159 h 159"/>
              <a:gd name="T12" fmla="*/ 0 w 777"/>
              <a:gd name="T13" fmla="*/ 159 h 159"/>
              <a:gd name="T14" fmla="*/ 88 w 777"/>
              <a:gd name="T15" fmla="*/ 13 h 159"/>
              <a:gd name="T16" fmla="*/ 95 w 777"/>
              <a:gd name="T17" fmla="*/ 7 h 159"/>
              <a:gd name="T18" fmla="*/ 103 w 777"/>
              <a:gd name="T19" fmla="*/ 3 h 159"/>
              <a:gd name="T20" fmla="*/ 111 w 777"/>
              <a:gd name="T21" fmla="*/ 0 h 15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777" h="159">
                <a:moveTo>
                  <a:pt x="111" y="0"/>
                </a:moveTo>
                <a:lnTo>
                  <a:pt x="666" y="0"/>
                </a:lnTo>
                <a:lnTo>
                  <a:pt x="675" y="3"/>
                </a:lnTo>
                <a:lnTo>
                  <a:pt x="683" y="7"/>
                </a:lnTo>
                <a:lnTo>
                  <a:pt x="689" y="13"/>
                </a:lnTo>
                <a:lnTo>
                  <a:pt x="777" y="159"/>
                </a:lnTo>
                <a:lnTo>
                  <a:pt x="0" y="159"/>
                </a:lnTo>
                <a:lnTo>
                  <a:pt x="88" y="13"/>
                </a:lnTo>
                <a:lnTo>
                  <a:pt x="95" y="7"/>
                </a:lnTo>
                <a:lnTo>
                  <a:pt x="103" y="3"/>
                </a:lnTo>
                <a:lnTo>
                  <a:pt x="111" y="0"/>
                </a:lnTo>
                <a:close/>
              </a:path>
            </a:pathLst>
          </a:custGeom>
          <a:solidFill>
            <a:schemeClr val="bg1"/>
          </a:solidFill>
          <a:ln w="0">
            <a:noFill/>
            <a:prstDash val="solid"/>
            <a:round/>
            <a:headEnd/>
            <a:tailEnd/>
          </a:ln>
          <a:effectLst>
            <a:outerShdw blurRad="50800" dist="38100" dir="16200000" rotWithShape="0">
              <a:prstClr val="black">
                <a:alpha val="40000"/>
              </a:prstClr>
            </a:outerShdw>
          </a:effectLst>
        </xdr:spPr>
        <xdr:txBody>
          <a:bodyPr wrap="square" anchor="ctr"/>
          <a:lstStyle>
            <a:defPPr>
              <a:defRPr lang="es-MX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914400" rtl="0" eaLnBrk="1" latinLnBrk="0" hangingPunct="1"/>
            <a:r>
              <a:rPr lang="es-MX" sz="1100" b="1" kern="1200">
                <a:solidFill>
                  <a:srgbClr val="0000FF"/>
                </a:solidFill>
                <a:latin typeface="+mn-lt"/>
                <a:ea typeface="+mn-ea"/>
                <a:cs typeface="+mn-cs"/>
              </a:rPr>
              <a:t>ADQUIRENCIA</a:t>
            </a:r>
          </a:p>
        </xdr:txBody>
      </xdr:sp>
    </xdr:grpSp>
    <xdr:clientData/>
  </xdr:twoCellAnchor>
  <xdr:twoCellAnchor>
    <xdr:from>
      <xdr:col>1</xdr:col>
      <xdr:colOff>0</xdr:colOff>
      <xdr:row>53</xdr:row>
      <xdr:rowOff>0</xdr:rowOff>
    </xdr:from>
    <xdr:to>
      <xdr:col>6</xdr:col>
      <xdr:colOff>386736</xdr:colOff>
      <xdr:row>66</xdr:row>
      <xdr:rowOff>43500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53</xdr:row>
      <xdr:rowOff>0</xdr:rowOff>
    </xdr:from>
    <xdr:to>
      <xdr:col>13</xdr:col>
      <xdr:colOff>129000</xdr:colOff>
      <xdr:row>66</xdr:row>
      <xdr:rowOff>43500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771525</xdr:colOff>
      <xdr:row>13</xdr:row>
      <xdr:rowOff>152400</xdr:rowOff>
    </xdr:from>
    <xdr:to>
      <xdr:col>6</xdr:col>
      <xdr:colOff>457200</xdr:colOff>
      <xdr:row>27</xdr:row>
      <xdr:rowOff>90486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647700</xdr:colOff>
      <xdr:row>14</xdr:row>
      <xdr:rowOff>0</xdr:rowOff>
    </xdr:from>
    <xdr:to>
      <xdr:col>13</xdr:col>
      <xdr:colOff>161925</xdr:colOff>
      <xdr:row>27</xdr:row>
      <xdr:rowOff>38100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ojasi\Desktop\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igconsola1\BancoSolidario\02%20TESIS\Varios\AreasSEPTIEMBRE00_DOLARIZAD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pmari25\Reportes\Documents%20and%20Settings\PEREZW\Configuraci&#243;n%20local\Archivos%20temporales%20de%20Internet\OLK5\monitoreo%20Banco%20Solidari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Desktop\GASTOS%20%20PARA%20CONSOLIDAR\Worksheet_201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TP9SIGCONSOLA\BancoSolidario\DOCUME~1\ANDRAD~1.SOL\CONFIG~1\Temp\Formato%20Solicitud%20de%20Pr&#233;stamo%20(revisado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0.194\datos%20directorio\Documents%20and%20Settings\PEREZW\Configuraci&#243;n%20local\Archivos%20temporales%20de%20Internet\OLK5\monitoreo%20Banco%20Solidario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havezap\AppData\Local\Microsoft\Windows\INetCache\Content.Outlook\LSC5AOWE\Copia%20de%20Panel%20Tarjeta%20Cr&#233;dito%202017%2009%20(2)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TP9SIGCONSOLA\BancoSolidario\01%20PROYECTO%20FINANWARE\05%20PEDIDOS\perez%20wachinton\BALANCE%20OCT06%20-%20NOV0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atula"/>
      <sheetName val="Clientes"/>
      <sheetName val="Colocación"/>
      <sheetName val="Detalle Tipo Consumos"/>
      <sheetName val="Clientes Compartidos"/>
      <sheetName val="Estados Tarjetas"/>
      <sheetName val="Canje"/>
      <sheetName val="Adquirencia"/>
      <sheetName val="Coonecta"/>
      <sheetName val="Redes"/>
      <sheetName val="MP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B3">
            <v>42583</v>
          </cell>
          <cell r="C3">
            <v>42614</v>
          </cell>
          <cell r="D3">
            <v>42644</v>
          </cell>
          <cell r="E3">
            <v>42675</v>
          </cell>
          <cell r="F3">
            <v>42705</v>
          </cell>
          <cell r="G3">
            <v>42736</v>
          </cell>
          <cell r="H3">
            <v>42767</v>
          </cell>
          <cell r="I3">
            <v>42795</v>
          </cell>
          <cell r="J3">
            <v>42826</v>
          </cell>
          <cell r="K3">
            <v>42856</v>
          </cell>
          <cell r="L3">
            <v>42887</v>
          </cell>
          <cell r="M3">
            <v>42917</v>
          </cell>
          <cell r="N3">
            <v>42948</v>
          </cell>
          <cell r="O3">
            <v>42979</v>
          </cell>
        </row>
        <row r="4">
          <cell r="A4" t="str">
            <v>Coop en produccion</v>
          </cell>
          <cell r="B4">
            <v>20</v>
          </cell>
          <cell r="C4">
            <v>20</v>
          </cell>
          <cell r="D4">
            <v>22</v>
          </cell>
          <cell r="E4">
            <v>22</v>
          </cell>
          <cell r="F4">
            <v>20</v>
          </cell>
          <cell r="G4">
            <v>22</v>
          </cell>
          <cell r="H4">
            <v>23</v>
          </cell>
          <cell r="I4">
            <v>25</v>
          </cell>
          <cell r="J4">
            <v>27</v>
          </cell>
          <cell r="K4">
            <v>27</v>
          </cell>
          <cell r="L4">
            <v>27</v>
          </cell>
          <cell r="M4">
            <v>26</v>
          </cell>
          <cell r="N4">
            <v>36</v>
          </cell>
          <cell r="O4">
            <v>41</v>
          </cell>
        </row>
        <row r="5">
          <cell r="A5" t="str">
            <v>Monto</v>
          </cell>
          <cell r="B5">
            <v>383.94000000000005</v>
          </cell>
          <cell r="C5">
            <v>3011.82</v>
          </cell>
          <cell r="D5">
            <v>5778.2499999999991</v>
          </cell>
          <cell r="E5">
            <v>8046.9599999999982</v>
          </cell>
          <cell r="F5">
            <v>18471.569999999989</v>
          </cell>
          <cell r="G5">
            <v>14869.319999999989</v>
          </cell>
          <cell r="H5">
            <v>18844.259999999995</v>
          </cell>
          <cell r="I5">
            <v>19349.099999999984</v>
          </cell>
          <cell r="J5">
            <v>28433.720000000012</v>
          </cell>
          <cell r="K5">
            <v>29661.639999999996</v>
          </cell>
          <cell r="L5">
            <v>24044.010000000024</v>
          </cell>
          <cell r="M5">
            <v>20993.099999999995</v>
          </cell>
          <cell r="N5">
            <v>36944.86000000003</v>
          </cell>
          <cell r="O5">
            <v>36905.859999999935</v>
          </cell>
        </row>
        <row r="6">
          <cell r="A6" t="str">
            <v>Transacciones</v>
          </cell>
          <cell r="B6">
            <v>16</v>
          </cell>
          <cell r="C6">
            <v>79</v>
          </cell>
          <cell r="D6">
            <v>138</v>
          </cell>
          <cell r="E6">
            <v>197</v>
          </cell>
          <cell r="F6">
            <v>383</v>
          </cell>
          <cell r="G6">
            <v>353</v>
          </cell>
          <cell r="H6">
            <v>441</v>
          </cell>
          <cell r="I6">
            <v>498</v>
          </cell>
          <cell r="J6">
            <v>584</v>
          </cell>
          <cell r="K6">
            <v>612</v>
          </cell>
          <cell r="L6">
            <v>560</v>
          </cell>
          <cell r="M6">
            <v>439</v>
          </cell>
          <cell r="N6">
            <v>762</v>
          </cell>
          <cell r="O6">
            <v>841</v>
          </cell>
        </row>
        <row r="7">
          <cell r="A7" t="str">
            <v>Transacción promedio</v>
          </cell>
          <cell r="B7">
            <v>23.996250000000003</v>
          </cell>
          <cell r="C7">
            <v>38.124303797468357</v>
          </cell>
          <cell r="D7">
            <v>41.871376811594196</v>
          </cell>
          <cell r="E7">
            <v>40.847512690355323</v>
          </cell>
          <cell r="F7">
            <v>48.228642297650104</v>
          </cell>
          <cell r="G7">
            <v>42.122719546742175</v>
          </cell>
          <cell r="H7">
            <v>42.730748299319714</v>
          </cell>
          <cell r="I7">
            <v>38.853614457831291</v>
          </cell>
          <cell r="J7">
            <v>48.687876712328787</v>
          </cell>
          <cell r="K7">
            <v>48.466732026143781</v>
          </cell>
          <cell r="L7">
            <v>42.935732142857184</v>
          </cell>
          <cell r="M7">
            <v>47.820273348519351</v>
          </cell>
          <cell r="N7">
            <v>48.484068241469856</v>
          </cell>
          <cell r="O7">
            <v>43.883305588584939</v>
          </cell>
        </row>
        <row r="8">
          <cell r="A8" t="str">
            <v>Clientes con consumo en el mes</v>
          </cell>
          <cell r="B8">
            <v>15</v>
          </cell>
          <cell r="C8">
            <v>59</v>
          </cell>
          <cell r="D8">
            <v>98</v>
          </cell>
          <cell r="E8">
            <v>131</v>
          </cell>
          <cell r="F8">
            <v>226</v>
          </cell>
          <cell r="G8">
            <v>238</v>
          </cell>
          <cell r="H8">
            <v>276</v>
          </cell>
          <cell r="I8">
            <v>344</v>
          </cell>
          <cell r="J8">
            <v>405</v>
          </cell>
          <cell r="K8">
            <v>398</v>
          </cell>
          <cell r="L8">
            <v>371</v>
          </cell>
          <cell r="M8">
            <v>321</v>
          </cell>
          <cell r="N8">
            <v>477</v>
          </cell>
          <cell r="O8">
            <v>513</v>
          </cell>
        </row>
        <row r="9">
          <cell r="A9" t="str">
            <v>Consumo promedio por cliente</v>
          </cell>
          <cell r="B9">
            <v>25.596000000000004</v>
          </cell>
          <cell r="C9">
            <v>51.047796610169492</v>
          </cell>
          <cell r="D9">
            <v>58.961734693877538</v>
          </cell>
          <cell r="E9">
            <v>61.427175572519069</v>
          </cell>
          <cell r="F9">
            <v>81.732610619468971</v>
          </cell>
          <cell r="G9">
            <v>62.476134453781462</v>
          </cell>
          <cell r="H9">
            <v>68.27630434782607</v>
          </cell>
          <cell r="I9">
            <v>56.247383720930188</v>
          </cell>
          <cell r="J9">
            <v>70.206716049382749</v>
          </cell>
          <cell r="K9">
            <v>74.526733668341691</v>
          </cell>
          <cell r="L9">
            <v>64.80865229110519</v>
          </cell>
          <cell r="M9">
            <v>65.399065420560731</v>
          </cell>
          <cell r="N9">
            <v>77.452536687631095</v>
          </cell>
          <cell r="O9">
            <v>71.941247563352704</v>
          </cell>
        </row>
        <row r="10">
          <cell r="A10" t="str">
            <v>Trx. Promedio por cliente</v>
          </cell>
          <cell r="B10">
            <v>1.0666666666666667</v>
          </cell>
          <cell r="C10">
            <v>1.3389830508474576</v>
          </cell>
          <cell r="D10">
            <v>1.4081632653061225</v>
          </cell>
          <cell r="E10">
            <v>1.5038167938931297</v>
          </cell>
          <cell r="F10">
            <v>1.6946902654867257</v>
          </cell>
          <cell r="G10">
            <v>1.4831932773109244</v>
          </cell>
          <cell r="H10">
            <v>1.5978260869565217</v>
          </cell>
          <cell r="I10">
            <v>1.4476744186046511</v>
          </cell>
          <cell r="J10">
            <v>1.4419753086419753</v>
          </cell>
          <cell r="K10">
            <v>1.5376884422110553</v>
          </cell>
          <cell r="L10">
            <v>1.5094339622641511</v>
          </cell>
          <cell r="M10">
            <v>1.367601246105919</v>
          </cell>
          <cell r="N10">
            <v>1.5974842767295598</v>
          </cell>
          <cell r="O10">
            <v>1.6393762183235867</v>
          </cell>
        </row>
      </sheetData>
      <sheetData sheetId="9">
        <row r="2">
          <cell r="B2" t="str">
            <v>Activos</v>
          </cell>
          <cell r="C2" t="str">
            <v>Venta</v>
          </cell>
        </row>
        <row r="3">
          <cell r="A3" t="str">
            <v>Medianet</v>
          </cell>
          <cell r="B3">
            <v>6916</v>
          </cell>
          <cell r="C3">
            <v>5381471</v>
          </cell>
        </row>
        <row r="4">
          <cell r="A4" t="str">
            <v>Datafast</v>
          </cell>
          <cell r="B4">
            <v>145</v>
          </cell>
          <cell r="C4">
            <v>17441</v>
          </cell>
        </row>
        <row r="5">
          <cell r="A5" t="str">
            <v>Call Center</v>
          </cell>
          <cell r="B5">
            <v>7457</v>
          </cell>
          <cell r="C5">
            <v>1265747</v>
          </cell>
        </row>
        <row r="6">
          <cell r="A6" t="str">
            <v>Directa</v>
          </cell>
          <cell r="B6">
            <v>1969</v>
          </cell>
          <cell r="C6">
            <v>4467201</v>
          </cell>
        </row>
        <row r="7">
          <cell r="A7" t="str">
            <v>Mpos</v>
          </cell>
          <cell r="B7">
            <v>1304</v>
          </cell>
          <cell r="C7">
            <v>423979</v>
          </cell>
        </row>
      </sheetData>
      <sheetData sheetId="10">
        <row r="3">
          <cell r="B3">
            <v>42736</v>
          </cell>
          <cell r="C3">
            <v>42767</v>
          </cell>
          <cell r="D3">
            <v>42795</v>
          </cell>
          <cell r="E3">
            <v>42826</v>
          </cell>
          <cell r="F3">
            <v>42856</v>
          </cell>
          <cell r="G3">
            <v>42887</v>
          </cell>
          <cell r="H3">
            <v>42917</v>
          </cell>
          <cell r="I3">
            <v>42948</v>
          </cell>
          <cell r="J3">
            <v>42979</v>
          </cell>
        </row>
        <row r="4">
          <cell r="A4" t="str">
            <v>Mpos Instalados</v>
          </cell>
          <cell r="B4">
            <v>815</v>
          </cell>
          <cell r="C4">
            <v>868</v>
          </cell>
          <cell r="D4">
            <v>920</v>
          </cell>
          <cell r="E4">
            <v>971</v>
          </cell>
          <cell r="F4">
            <v>1019</v>
          </cell>
          <cell r="G4">
            <v>1077</v>
          </cell>
          <cell r="H4">
            <v>1135</v>
          </cell>
          <cell r="I4">
            <v>1241</v>
          </cell>
          <cell r="J4">
            <v>1331</v>
          </cell>
        </row>
        <row r="6">
          <cell r="A6" t="str">
            <v xml:space="preserve">Mpos activos </v>
          </cell>
          <cell r="B6">
            <v>253</v>
          </cell>
          <cell r="C6">
            <v>266</v>
          </cell>
          <cell r="D6">
            <v>306</v>
          </cell>
          <cell r="E6">
            <v>301</v>
          </cell>
          <cell r="F6">
            <v>359</v>
          </cell>
          <cell r="G6">
            <v>376</v>
          </cell>
          <cell r="H6">
            <v>422</v>
          </cell>
          <cell r="I6">
            <v>449</v>
          </cell>
          <cell r="J6">
            <v>470</v>
          </cell>
        </row>
        <row r="8">
          <cell r="A8" t="str">
            <v>Venta</v>
          </cell>
          <cell r="B8">
            <v>165461</v>
          </cell>
          <cell r="C8">
            <v>174240</v>
          </cell>
          <cell r="D8">
            <v>226553</v>
          </cell>
          <cell r="E8">
            <v>195630</v>
          </cell>
          <cell r="F8">
            <v>253406</v>
          </cell>
          <cell r="G8">
            <v>254800</v>
          </cell>
          <cell r="H8">
            <v>360738</v>
          </cell>
          <cell r="I8">
            <v>422061</v>
          </cell>
          <cell r="J8">
            <v>423979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ionador"/>
      <sheetName val="SEPBC"/>
      <sheetName val="ESTRUCTURA PATRIMONIO"/>
      <sheetName val="PATTECBANCAS"/>
      <sheetName val="PAT.TECNICO"/>
      <sheetName val="PAT.TECNICO1"/>
      <sheetName val="datos"/>
      <sheetName val="PATTEC"/>
      <sheetName val="TRANFERENCIAS"/>
      <sheetName val="Balance"/>
      <sheetName val="Balance_DOLAR"/>
      <sheetName val="BRECHA SEPTIEMBRE"/>
      <sheetName val="INDICES"/>
      <sheetName val="RESUMEN SEPTIEMBRE"/>
      <sheetName val="FINANCINVER"/>
      <sheetName val="TASA POOL"/>
      <sheetName val="COMISIONES"/>
      <sheetName val="Encaje - Ind Liquidez"/>
      <sheetName val="POOL_BANCAS"/>
      <sheetName val="COSTO_FIJO"/>
      <sheetName val="TC"/>
      <sheetName val="WACC"/>
      <sheetName val="Comprobacion"/>
      <sheetName val="Módulo1"/>
      <sheetName val="Módulo2"/>
      <sheetName val="Módulo3"/>
      <sheetName val="Módulo4"/>
      <sheetName val="Módulo5"/>
      <sheetName val="Td L.Cred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">
          <cell r="A1" t="str">
            <v>B  A  L  A  N  C  E     G  E  N  E  R  A  L</v>
          </cell>
        </row>
        <row r="2">
          <cell r="A2" t="str">
            <v>A  L     3 0   D E  S E P T I E M B R E   D E L       2 0 0 0</v>
          </cell>
        </row>
        <row r="3">
          <cell r="A3" t="str">
            <v>B  A  N  C  O     D  E  L     P  I  C  H  I  N  C  H  A     C  . A  .</v>
          </cell>
        </row>
        <row r="4">
          <cell r="A4" t="str">
            <v>CUENTAS</v>
          </cell>
          <cell r="C4" t="str">
            <v>CONSOLIDADO</v>
          </cell>
          <cell r="F4" t="str">
            <v>CORPORATIVO</v>
          </cell>
          <cell r="I4" t="str">
            <v>EMPRESARIAL</v>
          </cell>
          <cell r="L4" t="str">
            <v>PERSONAL</v>
          </cell>
          <cell r="O4" t="str">
            <v>TESORERIA</v>
          </cell>
          <cell r="U4" t="str">
            <v>AD CENTRAL</v>
          </cell>
          <cell r="X4" t="str">
            <v>CENTRO INVERSIONES</v>
          </cell>
        </row>
        <row r="5">
          <cell r="B5" t="str">
            <v>SUCRES</v>
          </cell>
          <cell r="C5" t="str">
            <v>DOLARES</v>
          </cell>
          <cell r="D5" t="str">
            <v>TOTAL</v>
          </cell>
          <cell r="E5" t="str">
            <v>SUCRES</v>
          </cell>
          <cell r="F5" t="str">
            <v>DOLARES</v>
          </cell>
          <cell r="G5" t="str">
            <v>TOTAL</v>
          </cell>
          <cell r="H5" t="str">
            <v>SUCRES</v>
          </cell>
          <cell r="I5" t="str">
            <v>DOLARES</v>
          </cell>
          <cell r="J5" t="str">
            <v xml:space="preserve">TOTAL </v>
          </cell>
          <cell r="K5" t="str">
            <v>SUCRES</v>
          </cell>
          <cell r="L5" t="str">
            <v>DOLARES</v>
          </cell>
          <cell r="M5" t="str">
            <v>TOTAL</v>
          </cell>
          <cell r="N5" t="str">
            <v>SUCRES</v>
          </cell>
          <cell r="O5" t="str">
            <v>DOLARES</v>
          </cell>
          <cell r="P5" t="str">
            <v>TOTAL</v>
          </cell>
          <cell r="Q5" t="str">
            <v>SUCRES</v>
          </cell>
          <cell r="R5" t="str">
            <v>DÓLARES</v>
          </cell>
          <cell r="S5" t="str">
            <v>TOTAL</v>
          </cell>
          <cell r="T5" t="str">
            <v>SUCRES</v>
          </cell>
          <cell r="U5" t="str">
            <v>DOLARES</v>
          </cell>
          <cell r="V5" t="str">
            <v>TOTAL</v>
          </cell>
          <cell r="W5" t="str">
            <v>SUCRES</v>
          </cell>
          <cell r="X5" t="str">
            <v>DOLARES</v>
          </cell>
          <cell r="Y5" t="str">
            <v>TOTAL</v>
          </cell>
        </row>
        <row r="8">
          <cell r="A8" t="str">
            <v>ACTIVOS</v>
          </cell>
          <cell r="B8">
            <v>3.0999999999999995E-37</v>
          </cell>
          <cell r="C8">
            <v>728963726.89900017</v>
          </cell>
          <cell r="D8">
            <v>728963726.89900017</v>
          </cell>
          <cell r="E8">
            <v>6.5608205245573208E-38</v>
          </cell>
          <cell r="F8">
            <v>198495670.4813472</v>
          </cell>
          <cell r="G8">
            <v>198495670.4813472</v>
          </cell>
          <cell r="H8">
            <v>2.806719742730541E-38</v>
          </cell>
          <cell r="I8">
            <v>56952536.664200306</v>
          </cell>
          <cell r="J8">
            <v>56952536.664200306</v>
          </cell>
          <cell r="K8">
            <v>1.106476222468302E-37</v>
          </cell>
          <cell r="L8">
            <v>312759412.34924167</v>
          </cell>
          <cell r="M8">
            <v>312759412.34924167</v>
          </cell>
          <cell r="N8">
            <v>1.1999999999999997E-37</v>
          </cell>
          <cell r="O8">
            <v>95931614.607006088</v>
          </cell>
          <cell r="P8">
            <v>95931614.607006088</v>
          </cell>
          <cell r="T8">
            <v>2.4585154726805772E-38</v>
          </cell>
          <cell r="U8">
            <v>119755559.05240247</v>
          </cell>
          <cell r="V8">
            <v>119755559.05240247</v>
          </cell>
          <cell r="W8">
            <v>9.9999999999999996E-39</v>
          </cell>
          <cell r="X8">
            <v>88916472.761161178</v>
          </cell>
          <cell r="Y8">
            <v>88916472.761161178</v>
          </cell>
        </row>
        <row r="9">
          <cell r="A9">
            <v>11</v>
          </cell>
          <cell r="B9">
            <v>7.9999999999999976E-38</v>
          </cell>
          <cell r="C9">
            <v>131597167.74133329</v>
          </cell>
          <cell r="D9">
            <v>131597167.74133329</v>
          </cell>
          <cell r="E9">
            <v>1.070588702906836E-38</v>
          </cell>
          <cell r="F9">
            <v>9369061.1819515862</v>
          </cell>
          <cell r="G9">
            <v>9369061.1819515862</v>
          </cell>
          <cell r="H9">
            <v>1.460916017862033E-38</v>
          </cell>
          <cell r="I9">
            <v>7903580.5666069984</v>
          </cell>
          <cell r="J9">
            <v>7903580.5666069984</v>
          </cell>
          <cell r="K9">
            <v>1.4684952792311311E-38</v>
          </cell>
          <cell r="L9">
            <v>42106800.440116048</v>
          </cell>
          <cell r="M9">
            <v>42106800.440116048</v>
          </cell>
          <cell r="N9">
            <v>3.9999999999999998E-38</v>
          </cell>
          <cell r="O9">
            <v>72217725.552658662</v>
          </cell>
          <cell r="P9">
            <v>72217725.552658662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A10">
            <v>12</v>
          </cell>
          <cell r="B10">
            <v>9.9999999999999996E-39</v>
          </cell>
          <cell r="C10">
            <v>313000</v>
          </cell>
          <cell r="D10">
            <v>313000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9.9999999999999996E-39</v>
          </cell>
          <cell r="O10">
            <v>313000</v>
          </cell>
          <cell r="P10">
            <v>313000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A11">
            <v>13</v>
          </cell>
          <cell r="B11">
            <v>6.9999999999999982E-38</v>
          </cell>
          <cell r="C11">
            <v>120904210.0780001</v>
          </cell>
          <cell r="D11">
            <v>120904210.0780001</v>
          </cell>
          <cell r="E11">
            <v>0</v>
          </cell>
          <cell r="F11">
            <v>10344791.562825125</v>
          </cell>
          <cell r="G11">
            <v>10344791.562825125</v>
          </cell>
          <cell r="H11">
            <v>0</v>
          </cell>
          <cell r="I11">
            <v>6404231.6763106333</v>
          </cell>
          <cell r="J11">
            <v>6404231.6763106333</v>
          </cell>
          <cell r="K11">
            <v>0</v>
          </cell>
          <cell r="L11">
            <v>26924112.034918837</v>
          </cell>
          <cell r="M11">
            <v>26924112.034918837</v>
          </cell>
          <cell r="N11">
            <v>6.9999999999999982E-38</v>
          </cell>
          <cell r="O11">
            <v>20974657.565379459</v>
          </cell>
          <cell r="P11">
            <v>20974657.565379459</v>
          </cell>
          <cell r="T11">
            <v>0</v>
          </cell>
          <cell r="U11">
            <v>45817915.897834882</v>
          </cell>
          <cell r="V11">
            <v>45817915.897834882</v>
          </cell>
          <cell r="W11">
            <v>0</v>
          </cell>
          <cell r="X11">
            <v>10438501.340731176</v>
          </cell>
          <cell r="Y11">
            <v>10438501.340731176</v>
          </cell>
        </row>
        <row r="12">
          <cell r="A12">
            <v>14</v>
          </cell>
          <cell r="B12">
            <v>9.9999999999999965E-38</v>
          </cell>
          <cell r="C12">
            <v>252753644.50700009</v>
          </cell>
          <cell r="D12">
            <v>252753644.50700009</v>
          </cell>
          <cell r="E12">
            <v>5.0071020589541097E-38</v>
          </cell>
          <cell r="F12">
            <v>155550555.73973396</v>
          </cell>
          <cell r="G12">
            <v>155550555.73973396</v>
          </cell>
          <cell r="H12">
            <v>1.2696197652570768E-38</v>
          </cell>
          <cell r="I12">
            <v>35825193.17466411</v>
          </cell>
          <cell r="J12">
            <v>35825193.17466411</v>
          </cell>
          <cell r="K12">
            <v>1.7232781757888145E-38</v>
          </cell>
          <cell r="L12">
            <v>61146354.192602135</v>
          </cell>
          <cell r="M12">
            <v>61146354.192602135</v>
          </cell>
          <cell r="N12">
            <v>0</v>
          </cell>
          <cell r="O12">
            <v>0</v>
          </cell>
          <cell r="P12">
            <v>0</v>
          </cell>
          <cell r="T12">
            <v>9.9999999999999996E-39</v>
          </cell>
          <cell r="U12">
            <v>231541.4</v>
          </cell>
          <cell r="V12">
            <v>231541.4</v>
          </cell>
          <cell r="W12">
            <v>0</v>
          </cell>
          <cell r="X12">
            <v>0</v>
          </cell>
          <cell r="Y12">
            <v>0</v>
          </cell>
        </row>
        <row r="13">
          <cell r="A13">
            <v>1401</v>
          </cell>
          <cell r="B13">
            <v>6.9999999999999982E-38</v>
          </cell>
          <cell r="C13">
            <v>236394608.16700014</v>
          </cell>
          <cell r="D13">
            <v>236394608.16700014</v>
          </cell>
          <cell r="E13">
            <v>4.0305316047639324E-38</v>
          </cell>
          <cell r="F13">
            <v>143703871.80067647</v>
          </cell>
          <cell r="G13">
            <v>143703871.80067647</v>
          </cell>
          <cell r="H13">
            <v>1.2487795070972809E-38</v>
          </cell>
          <cell r="I13">
            <v>33412921.343135446</v>
          </cell>
          <cell r="J13">
            <v>33412921.343135446</v>
          </cell>
          <cell r="K13">
            <v>1.7206888881387874E-38</v>
          </cell>
          <cell r="L13">
            <v>59277815.023188256</v>
          </cell>
          <cell r="M13">
            <v>59277815.023188256</v>
          </cell>
          <cell r="N13">
            <v>0</v>
          </cell>
          <cell r="O13">
            <v>0</v>
          </cell>
          <cell r="P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A14">
            <v>1402</v>
          </cell>
          <cell r="B14">
            <v>9.9999999999999996E-39</v>
          </cell>
          <cell r="C14">
            <v>46587613.793333389</v>
          </cell>
          <cell r="D14">
            <v>46587613.793333389</v>
          </cell>
          <cell r="E14">
            <v>0</v>
          </cell>
          <cell r="F14">
            <v>34141248.270211078</v>
          </cell>
          <cell r="G14">
            <v>34141248.270211078</v>
          </cell>
          <cell r="H14">
            <v>0</v>
          </cell>
          <cell r="I14">
            <v>5464153.0399404773</v>
          </cell>
          <cell r="J14">
            <v>5464153.0399404773</v>
          </cell>
          <cell r="K14">
            <v>0</v>
          </cell>
          <cell r="L14">
            <v>6982212.4831818352</v>
          </cell>
          <cell r="M14">
            <v>6982212.4831818352</v>
          </cell>
          <cell r="N14">
            <v>0</v>
          </cell>
          <cell r="O14">
            <v>0</v>
          </cell>
          <cell r="P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A15">
            <v>1403</v>
          </cell>
          <cell r="B15">
            <v>9.9999999999999996E-39</v>
          </cell>
          <cell r="C15">
            <v>10243016.425333334</v>
          </cell>
          <cell r="D15">
            <v>10243016.425333334</v>
          </cell>
          <cell r="E15">
            <v>9.7657045419017697E-39</v>
          </cell>
          <cell r="F15">
            <v>7984258.9830275429</v>
          </cell>
          <cell r="G15">
            <v>7984258.9830275429</v>
          </cell>
          <cell r="H15">
            <v>2.0840258159795821E-40</v>
          </cell>
          <cell r="I15">
            <v>1698280.398188029</v>
          </cell>
          <cell r="J15">
            <v>1698280.398188029</v>
          </cell>
          <cell r="K15">
            <v>2.5892876500271122E-41</v>
          </cell>
          <cell r="L15">
            <v>560477.04411776352</v>
          </cell>
          <cell r="M15">
            <v>560477.04411776352</v>
          </cell>
          <cell r="N15">
            <v>0</v>
          </cell>
          <cell r="O15">
            <v>0</v>
          </cell>
          <cell r="P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</row>
        <row r="16">
          <cell r="A16">
            <v>1405</v>
          </cell>
          <cell r="B16">
            <v>9.9999999999999996E-39</v>
          </cell>
          <cell r="C16">
            <v>20138433.401666664</v>
          </cell>
          <cell r="D16">
            <v>20138433.401666664</v>
          </cell>
          <cell r="E16">
            <v>0</v>
          </cell>
          <cell r="F16">
            <v>9656065.1639085934</v>
          </cell>
          <cell r="G16">
            <v>9656065.1639085934</v>
          </cell>
          <cell r="H16">
            <v>0</v>
          </cell>
          <cell r="I16">
            <v>2632031.8571864893</v>
          </cell>
          <cell r="J16">
            <v>2632031.8571864893</v>
          </cell>
          <cell r="K16">
            <v>0</v>
          </cell>
          <cell r="L16">
            <v>7850336.3805715805</v>
          </cell>
          <cell r="M16">
            <v>7850336.3805715805</v>
          </cell>
          <cell r="N16">
            <v>0</v>
          </cell>
          <cell r="O16">
            <v>0</v>
          </cell>
          <cell r="P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>
            <v>1499</v>
          </cell>
          <cell r="B17">
            <v>9.9999999999999996E-39</v>
          </cell>
          <cell r="C17">
            <v>-60841568.680333361</v>
          </cell>
          <cell r="D17">
            <v>-60841568.680333361</v>
          </cell>
          <cell r="E17">
            <v>0</v>
          </cell>
          <cell r="F17">
            <v>-39934888.478089727</v>
          </cell>
          <cell r="G17">
            <v>-39934888.478089727</v>
          </cell>
          <cell r="H17">
            <v>0</v>
          </cell>
          <cell r="I17">
            <v>-7382193.4637863375</v>
          </cell>
          <cell r="J17">
            <v>-7382193.4637863375</v>
          </cell>
          <cell r="K17">
            <v>0</v>
          </cell>
          <cell r="L17">
            <v>-13524486.738457298</v>
          </cell>
          <cell r="M17">
            <v>-13524486.738457298</v>
          </cell>
          <cell r="N17">
            <v>0</v>
          </cell>
          <cell r="O17">
            <v>0</v>
          </cell>
          <cell r="P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  <row r="18">
          <cell r="A18">
            <v>15</v>
          </cell>
          <cell r="B18">
            <v>9.9999999999999996E-39</v>
          </cell>
          <cell r="C18">
            <v>501457.43866666633</v>
          </cell>
          <cell r="D18">
            <v>501457.43866666633</v>
          </cell>
          <cell r="E18">
            <v>4.8312976269637497E-39</v>
          </cell>
          <cell r="F18">
            <v>441202.07028511271</v>
          </cell>
          <cell r="G18">
            <v>441202.07028511271</v>
          </cell>
          <cell r="H18">
            <v>7.6183959611430979E-40</v>
          </cell>
          <cell r="I18">
            <v>32216.419577419561</v>
          </cell>
          <cell r="J18">
            <v>32216.419577419561</v>
          </cell>
          <cell r="K18">
            <v>4.4068627769219411E-39</v>
          </cell>
          <cell r="L18">
            <v>28038.948804134085</v>
          </cell>
          <cell r="M18">
            <v>28038.948804134085</v>
          </cell>
          <cell r="N18">
            <v>0</v>
          </cell>
          <cell r="O18">
            <v>0</v>
          </cell>
          <cell r="P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A19">
            <v>16</v>
          </cell>
          <cell r="B19">
            <v>0</v>
          </cell>
          <cell r="C19">
            <v>18580158.719000001</v>
          </cell>
          <cell r="D19">
            <v>18580158.719000001</v>
          </cell>
          <cell r="E19">
            <v>0</v>
          </cell>
          <cell r="F19">
            <v>4269022.8906727927</v>
          </cell>
          <cell r="G19">
            <v>4269022.8906727927</v>
          </cell>
          <cell r="H19">
            <v>0</v>
          </cell>
          <cell r="I19">
            <v>1895651.5080163314</v>
          </cell>
          <cell r="J19">
            <v>1895651.5080163314</v>
          </cell>
          <cell r="K19">
            <v>0</v>
          </cell>
          <cell r="L19">
            <v>3843611.9754235903</v>
          </cell>
          <cell r="M19">
            <v>3843611.9754235903</v>
          </cell>
          <cell r="N19">
            <v>0</v>
          </cell>
          <cell r="O19">
            <v>1701499.822248538</v>
          </cell>
          <cell r="P19">
            <v>1701499.822248538</v>
          </cell>
          <cell r="T19">
            <v>0</v>
          </cell>
          <cell r="U19">
            <v>6870372.5226387456</v>
          </cell>
          <cell r="V19">
            <v>6870372.5226387456</v>
          </cell>
          <cell r="W19">
            <v>0</v>
          </cell>
          <cell r="X19">
            <v>0</v>
          </cell>
          <cell r="Y19">
            <v>0</v>
          </cell>
        </row>
        <row r="20">
          <cell r="A20">
            <v>17</v>
          </cell>
          <cell r="B20">
            <v>0</v>
          </cell>
          <cell r="C20">
            <v>12296477.336666666</v>
          </cell>
          <cell r="D20">
            <v>12296477.336666666</v>
          </cell>
          <cell r="E20">
            <v>0</v>
          </cell>
          <cell r="F20">
            <v>11869253.935711389</v>
          </cell>
          <cell r="G20">
            <v>11869253.935711389</v>
          </cell>
          <cell r="H20">
            <v>0</v>
          </cell>
          <cell r="I20">
            <v>35477.278065958402</v>
          </cell>
          <cell r="J20">
            <v>35477.278065958402</v>
          </cell>
          <cell r="K20">
            <v>0</v>
          </cell>
          <cell r="L20">
            <v>391746.12288931926</v>
          </cell>
          <cell r="M20">
            <v>391746.12288931926</v>
          </cell>
          <cell r="N20">
            <v>0</v>
          </cell>
          <cell r="O20">
            <v>0</v>
          </cell>
          <cell r="P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>
            <v>18</v>
          </cell>
          <cell r="B21">
            <v>0</v>
          </cell>
          <cell r="C21">
            <v>53749811.25</v>
          </cell>
          <cell r="D21">
            <v>53749811.25</v>
          </cell>
          <cell r="E21">
            <v>0</v>
          </cell>
          <cell r="F21">
            <v>2102597.8268537074</v>
          </cell>
          <cell r="G21">
            <v>2102597.8268537074</v>
          </cell>
          <cell r="H21">
            <v>0</v>
          </cell>
          <cell r="I21">
            <v>3673083.2938376754</v>
          </cell>
          <cell r="J21">
            <v>3673083.2938376754</v>
          </cell>
          <cell r="K21">
            <v>0</v>
          </cell>
          <cell r="L21">
            <v>31224439.449198399</v>
          </cell>
          <cell r="M21">
            <v>31224439.449198399</v>
          </cell>
          <cell r="N21">
            <v>0</v>
          </cell>
          <cell r="O21">
            <v>309680.77623997995</v>
          </cell>
          <cell r="P21">
            <v>309680.77623997995</v>
          </cell>
          <cell r="T21">
            <v>0</v>
          </cell>
          <cell r="U21">
            <v>16440009.90387024</v>
          </cell>
          <cell r="V21">
            <v>16440009.90387024</v>
          </cell>
          <cell r="W21">
            <v>0</v>
          </cell>
          <cell r="X21">
            <v>0</v>
          </cell>
          <cell r="Y21">
            <v>0</v>
          </cell>
        </row>
        <row r="22">
          <cell r="A22">
            <v>19</v>
          </cell>
          <cell r="B22">
            <v>3.9999999999999998E-38</v>
          </cell>
          <cell r="C22">
            <v>138267799.82833341</v>
          </cell>
          <cell r="D22">
            <v>138267799.82833341</v>
          </cell>
          <cell r="E22">
            <v>0</v>
          </cell>
          <cell r="F22">
            <v>4549185.2733135214</v>
          </cell>
          <cell r="G22">
            <v>4549185.2733135214</v>
          </cell>
          <cell r="H22">
            <v>0</v>
          </cell>
          <cell r="I22">
            <v>1183102.7471211869</v>
          </cell>
          <cell r="J22">
            <v>1183102.7471211869</v>
          </cell>
          <cell r="K22">
            <v>7.4323024919708804E-38</v>
          </cell>
          <cell r="L22">
            <v>147094309.1852892</v>
          </cell>
          <cell r="M22">
            <v>147094309.1852892</v>
          </cell>
          <cell r="N22">
            <v>0</v>
          </cell>
          <cell r="O22">
            <v>415050.89047945361</v>
          </cell>
          <cell r="P22">
            <v>415050.89047945361</v>
          </cell>
          <cell r="T22">
            <v>1.4585154726805773E-38</v>
          </cell>
          <cell r="U22">
            <v>50395719.328058593</v>
          </cell>
          <cell r="V22">
            <v>50395719.328058593</v>
          </cell>
          <cell r="W22">
            <v>9.9999999999999996E-39</v>
          </cell>
          <cell r="X22">
            <v>78477971.420430005</v>
          </cell>
          <cell r="Y22">
            <v>78477971.420430005</v>
          </cell>
        </row>
        <row r="23">
          <cell r="A23" t="str">
            <v>PASIVOS</v>
          </cell>
          <cell r="B23">
            <v>3.0999999999999987E-37</v>
          </cell>
          <cell r="C23">
            <v>636467230.71900022</v>
          </cell>
          <cell r="D23">
            <v>636467230.71900022</v>
          </cell>
          <cell r="E23">
            <v>7.0193359972378971E-38</v>
          </cell>
          <cell r="F23">
            <v>172152002.12169519</v>
          </cell>
          <cell r="G23">
            <v>172152002.12169519</v>
          </cell>
          <cell r="H23">
            <v>2.806719742730541E-38</v>
          </cell>
          <cell r="I23">
            <v>54395593.428255603</v>
          </cell>
          <cell r="J23">
            <v>54395593.428255603</v>
          </cell>
          <cell r="K23">
            <v>1.106476222468302E-37</v>
          </cell>
          <cell r="L23">
            <v>312759412.34924167</v>
          </cell>
          <cell r="M23">
            <v>312759412.34924167</v>
          </cell>
          <cell r="N23">
            <v>1.1999999999999997E-37</v>
          </cell>
          <cell r="O23">
            <v>90514913.613265708</v>
          </cell>
          <cell r="P23">
            <v>90514913.613265708</v>
          </cell>
          <cell r="T23">
            <v>9.9999999999999996E-39</v>
          </cell>
          <cell r="U23">
            <v>87716750.6931822</v>
          </cell>
          <cell r="V23">
            <v>87716750.6931822</v>
          </cell>
          <cell r="W23">
            <v>0</v>
          </cell>
          <cell r="X23">
            <v>62776097.529718682</v>
          </cell>
          <cell r="Y23">
            <v>62776097.529718682</v>
          </cell>
        </row>
        <row r="24">
          <cell r="A24">
            <v>21</v>
          </cell>
          <cell r="B24">
            <v>1.1999999999999995E-37</v>
          </cell>
          <cell r="C24">
            <v>335463950.77933401</v>
          </cell>
          <cell r="D24">
            <v>335463950.77933401</v>
          </cell>
          <cell r="E24">
            <v>1.8429410056591587E-38</v>
          </cell>
          <cell r="F24">
            <v>50050603.440743767</v>
          </cell>
          <cell r="G24">
            <v>50050603.440743767</v>
          </cell>
          <cell r="H24">
            <v>1.3376843141251131E-38</v>
          </cell>
          <cell r="I24">
            <v>43100186.890137725</v>
          </cell>
          <cell r="J24">
            <v>43100186.890137725</v>
          </cell>
          <cell r="K24">
            <v>5.8193746802157278E-38</v>
          </cell>
          <cell r="L24">
            <v>233960728.42978597</v>
          </cell>
          <cell r="M24">
            <v>233960728.42978597</v>
          </cell>
          <cell r="N24">
            <v>0</v>
          </cell>
          <cell r="O24">
            <v>0</v>
          </cell>
          <cell r="P24">
            <v>0</v>
          </cell>
          <cell r="T24">
            <v>0</v>
          </cell>
          <cell r="U24">
            <v>8352432.018666666</v>
          </cell>
          <cell r="V24">
            <v>8352432.018666666</v>
          </cell>
          <cell r="W24">
            <v>0</v>
          </cell>
          <cell r="X24">
            <v>0</v>
          </cell>
          <cell r="Y24">
            <v>0</v>
          </cell>
        </row>
        <row r="25">
          <cell r="A25">
            <v>2105</v>
          </cell>
          <cell r="B25">
            <v>9.9999999999999996E-39</v>
          </cell>
          <cell r="C25">
            <v>167034257.22166699</v>
          </cell>
          <cell r="D25">
            <v>167034257.22166699</v>
          </cell>
          <cell r="E25">
            <v>2.5618886530017325E-39</v>
          </cell>
          <cell r="F25">
            <v>46417906.731869504</v>
          </cell>
          <cell r="G25">
            <v>46417906.731869504</v>
          </cell>
          <cell r="H25">
            <v>2.5088255534755132E-39</v>
          </cell>
          <cell r="I25">
            <v>38372109.890493587</v>
          </cell>
          <cell r="J25">
            <v>38372109.890493587</v>
          </cell>
          <cell r="K25">
            <v>4.9292857935227546E-39</v>
          </cell>
          <cell r="L25">
            <v>82244240.599303916</v>
          </cell>
          <cell r="M25">
            <v>82244240.599303916</v>
          </cell>
          <cell r="N25">
            <v>0</v>
          </cell>
          <cell r="O25">
            <v>0</v>
          </cell>
          <cell r="P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A26">
            <v>2110</v>
          </cell>
          <cell r="B26">
            <v>9.9999999999999996E-39</v>
          </cell>
          <cell r="C26">
            <v>140054358.586667</v>
          </cell>
          <cell r="D26">
            <v>140054358.586667</v>
          </cell>
          <cell r="E26">
            <v>3.0489247432250641E-41</v>
          </cell>
          <cell r="F26">
            <v>261669.52478784218</v>
          </cell>
          <cell r="G26">
            <v>261669.52478784218</v>
          </cell>
          <cell r="H26">
            <v>2.1384375377919498E-40</v>
          </cell>
          <cell r="I26">
            <v>1848749.8459779767</v>
          </cell>
          <cell r="J26">
            <v>1848749.8459779767</v>
          </cell>
          <cell r="K26">
            <v>9.7556669987885542E-39</v>
          </cell>
          <cell r="L26">
            <v>137943939.2159012</v>
          </cell>
          <cell r="M26">
            <v>137943939.2159012</v>
          </cell>
          <cell r="N26">
            <v>0</v>
          </cell>
          <cell r="O26">
            <v>0</v>
          </cell>
          <cell r="P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</row>
        <row r="27">
          <cell r="A27" t="str">
            <v>OTROS</v>
          </cell>
          <cell r="B27">
            <v>9.9999999999999965E-38</v>
          </cell>
          <cell r="C27">
            <v>28375334.971000016</v>
          </cell>
          <cell r="D27">
            <v>28375334.971000016</v>
          </cell>
          <cell r="E27">
            <v>1.5837032156157606E-38</v>
          </cell>
          <cell r="F27">
            <v>3371027.1840864206</v>
          </cell>
          <cell r="G27">
            <v>3371027.1840864206</v>
          </cell>
          <cell r="H27">
            <v>1.0654173833996422E-38</v>
          </cell>
          <cell r="I27">
            <v>2879327.153666161</v>
          </cell>
          <cell r="J27">
            <v>2879327.153666161</v>
          </cell>
          <cell r="K27">
            <v>4.3508794009845967E-38</v>
          </cell>
          <cell r="L27">
            <v>13772548.61458087</v>
          </cell>
          <cell r="M27">
            <v>13772548.61458087</v>
          </cell>
          <cell r="N27">
            <v>0</v>
          </cell>
          <cell r="O27">
            <v>0</v>
          </cell>
          <cell r="P27">
            <v>0</v>
          </cell>
          <cell r="T27">
            <v>0</v>
          </cell>
          <cell r="U27">
            <v>8352432.018666666</v>
          </cell>
          <cell r="V27">
            <v>8352432.018666666</v>
          </cell>
          <cell r="W27">
            <v>0</v>
          </cell>
          <cell r="X27">
            <v>0</v>
          </cell>
          <cell r="Y27">
            <v>0</v>
          </cell>
        </row>
        <row r="28">
          <cell r="A28">
            <v>22</v>
          </cell>
          <cell r="B28">
            <v>9.9999999999999996E-39</v>
          </cell>
          <cell r="C28">
            <v>0</v>
          </cell>
          <cell r="D28">
            <v>9.9999999999999996E-39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9.9999999999999996E-39</v>
          </cell>
          <cell r="O28">
            <v>0</v>
          </cell>
          <cell r="P28">
            <v>9.9999999999999996E-39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</row>
        <row r="29">
          <cell r="A29">
            <v>23</v>
          </cell>
          <cell r="B29">
            <v>1.3999999999999996E-37</v>
          </cell>
          <cell r="C29">
            <v>26495503.934333321</v>
          </cell>
          <cell r="D29">
            <v>26495503.934333321</v>
          </cell>
          <cell r="E29">
            <v>2.0278043859439181E-38</v>
          </cell>
          <cell r="F29">
            <v>2328881.3720645444</v>
          </cell>
          <cell r="G29">
            <v>2328881.3720645444</v>
          </cell>
          <cell r="H29">
            <v>1.0249145967681248E-38</v>
          </cell>
          <cell r="I29">
            <v>1922623.1440121618</v>
          </cell>
          <cell r="J29">
            <v>1922623.1440121618</v>
          </cell>
          <cell r="K29">
            <v>4.9472810172879572E-38</v>
          </cell>
          <cell r="L29">
            <v>12448741.702923285</v>
          </cell>
          <cell r="M29">
            <v>12448741.702923285</v>
          </cell>
          <cell r="N29">
            <v>5.9999999999999987E-38</v>
          </cell>
          <cell r="O29">
            <v>9795257.7153333332</v>
          </cell>
          <cell r="P29">
            <v>9795257.7153333332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</row>
        <row r="30">
          <cell r="A30">
            <v>24</v>
          </cell>
          <cell r="B30">
            <v>9.9999999999999996E-39</v>
          </cell>
          <cell r="C30">
            <v>134417911.35933316</v>
          </cell>
          <cell r="D30">
            <v>134417911.35933316</v>
          </cell>
          <cell r="E30">
            <v>0</v>
          </cell>
          <cell r="F30">
            <v>1920709.2752761529</v>
          </cell>
          <cell r="G30">
            <v>1920709.2752761529</v>
          </cell>
          <cell r="H30">
            <v>0</v>
          </cell>
          <cell r="I30">
            <v>5902567.0465076491</v>
          </cell>
          <cell r="J30">
            <v>5902567.0465076491</v>
          </cell>
          <cell r="K30">
            <v>0</v>
          </cell>
          <cell r="L30">
            <v>50028472.90648739</v>
          </cell>
          <cell r="M30">
            <v>50028472.90648739</v>
          </cell>
          <cell r="N30">
            <v>0</v>
          </cell>
          <cell r="O30">
            <v>52752956.677395374</v>
          </cell>
          <cell r="P30">
            <v>52752956.677395374</v>
          </cell>
          <cell r="T30">
            <v>0</v>
          </cell>
          <cell r="U30">
            <v>23813205.453666653</v>
          </cell>
          <cell r="V30">
            <v>23813205.453666653</v>
          </cell>
          <cell r="W30">
            <v>0</v>
          </cell>
          <cell r="X30">
            <v>0</v>
          </cell>
          <cell r="Y30">
            <v>0</v>
          </cell>
        </row>
        <row r="31">
          <cell r="A31">
            <v>25</v>
          </cell>
          <cell r="B31">
            <v>0</v>
          </cell>
          <cell r="C31">
            <v>501457.43866666633</v>
          </cell>
          <cell r="D31">
            <v>501457.43866666633</v>
          </cell>
          <cell r="E31">
            <v>0</v>
          </cell>
          <cell r="F31">
            <v>441202.07028511271</v>
          </cell>
          <cell r="G31">
            <v>441202.07028511271</v>
          </cell>
          <cell r="H31">
            <v>0</v>
          </cell>
          <cell r="I31">
            <v>32216.419577419561</v>
          </cell>
          <cell r="J31">
            <v>32216.419577419561</v>
          </cell>
          <cell r="K31">
            <v>0</v>
          </cell>
          <cell r="L31">
            <v>28038.948804134085</v>
          </cell>
          <cell r="M31">
            <v>28038.948804134085</v>
          </cell>
          <cell r="N31">
            <v>0</v>
          </cell>
          <cell r="O31">
            <v>0</v>
          </cell>
          <cell r="P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A32">
            <v>26</v>
          </cell>
          <cell r="B32">
            <v>0</v>
          </cell>
          <cell r="C32">
            <v>26406732.466000002</v>
          </cell>
          <cell r="D32">
            <v>26406732.466000002</v>
          </cell>
          <cell r="E32">
            <v>0</v>
          </cell>
          <cell r="F32">
            <v>5119860.4451947762</v>
          </cell>
          <cell r="G32">
            <v>5119860.4451947762</v>
          </cell>
          <cell r="H32">
            <v>0</v>
          </cell>
          <cell r="I32">
            <v>991924.15162072552</v>
          </cell>
          <cell r="J32">
            <v>991924.15162072552</v>
          </cell>
          <cell r="K32">
            <v>0</v>
          </cell>
          <cell r="L32">
            <v>12856761.033834962</v>
          </cell>
          <cell r="M32">
            <v>12856761.033834962</v>
          </cell>
          <cell r="N32">
            <v>0</v>
          </cell>
          <cell r="O32">
            <v>1789227.6800450848</v>
          </cell>
          <cell r="P32">
            <v>1789227.6800450848</v>
          </cell>
          <cell r="T32">
            <v>0</v>
          </cell>
          <cell r="U32">
            <v>5644272.4674327346</v>
          </cell>
          <cell r="V32">
            <v>5644272.4674327346</v>
          </cell>
          <cell r="W32">
            <v>0</v>
          </cell>
          <cell r="X32">
            <v>4686.6878717270747</v>
          </cell>
          <cell r="Y32">
            <v>4686.6878717270747</v>
          </cell>
        </row>
        <row r="33">
          <cell r="A33">
            <v>27</v>
          </cell>
          <cell r="B33">
            <v>0</v>
          </cell>
          <cell r="C33">
            <v>89850471.51166673</v>
          </cell>
          <cell r="D33">
            <v>89850471.51166673</v>
          </cell>
          <cell r="E33">
            <v>0</v>
          </cell>
          <cell r="F33">
            <v>89292254.137527913</v>
          </cell>
          <cell r="G33">
            <v>89292254.137527913</v>
          </cell>
          <cell r="H33">
            <v>0</v>
          </cell>
          <cell r="I33">
            <v>558217.37413881382</v>
          </cell>
          <cell r="J33">
            <v>558217.37413881382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>
            <v>28</v>
          </cell>
          <cell r="B34">
            <v>0</v>
          </cell>
          <cell r="C34">
            <v>10047250.672</v>
          </cell>
          <cell r="D34">
            <v>10047250.672</v>
          </cell>
          <cell r="E34">
            <v>0</v>
          </cell>
          <cell r="F34">
            <v>36646.012928234733</v>
          </cell>
          <cell r="G34">
            <v>36646.012928234733</v>
          </cell>
          <cell r="H34">
            <v>0</v>
          </cell>
          <cell r="I34">
            <v>5037.5267812821476</v>
          </cell>
          <cell r="J34">
            <v>5037.5267812821476</v>
          </cell>
          <cell r="K34">
            <v>0</v>
          </cell>
          <cell r="L34">
            <v>5567.1322904830995</v>
          </cell>
          <cell r="M34">
            <v>5567.1322904830995</v>
          </cell>
          <cell r="N34">
            <v>0</v>
          </cell>
          <cell r="O34">
            <v>0</v>
          </cell>
          <cell r="P34">
            <v>0</v>
          </cell>
          <cell r="T34">
            <v>0</v>
          </cell>
          <cell r="U34">
            <v>10000000</v>
          </cell>
          <cell r="V34">
            <v>10000000</v>
          </cell>
          <cell r="W34">
            <v>0</v>
          </cell>
          <cell r="X34">
            <v>0</v>
          </cell>
          <cell r="Y34">
            <v>0</v>
          </cell>
        </row>
        <row r="35">
          <cell r="A35">
            <v>29</v>
          </cell>
          <cell r="B35">
            <v>2.9999999999999999E-38</v>
          </cell>
          <cell r="C35">
            <v>13283952.55766635</v>
          </cell>
          <cell r="D35">
            <v>13283952.55766635</v>
          </cell>
          <cell r="E35">
            <v>3.1485906056348202E-38</v>
          </cell>
          <cell r="F35">
            <v>22961845.367674671</v>
          </cell>
          <cell r="G35">
            <v>22961845.367674671</v>
          </cell>
          <cell r="H35">
            <v>4.4412083183730304E-39</v>
          </cell>
          <cell r="I35">
            <v>1882820.8754798227</v>
          </cell>
          <cell r="J35">
            <v>1882820.8754798227</v>
          </cell>
          <cell r="K35">
            <v>2.981065271793354E-39</v>
          </cell>
          <cell r="L35">
            <v>3431102.1951154321</v>
          </cell>
          <cell r="M35">
            <v>3431102.1951154321</v>
          </cell>
          <cell r="N35">
            <v>4.9999999999999993E-38</v>
          </cell>
          <cell r="O35">
            <v>26177471.540491913</v>
          </cell>
          <cell r="P35">
            <v>26177471.540491913</v>
          </cell>
          <cell r="T35">
            <v>9.9999999999999996E-39</v>
          </cell>
          <cell r="U35">
            <v>39906840.753416143</v>
          </cell>
          <cell r="V35">
            <v>39906840.753416143</v>
          </cell>
          <cell r="W35">
            <v>0</v>
          </cell>
          <cell r="X35">
            <v>62771410.841846958</v>
          </cell>
          <cell r="Y35">
            <v>62771410.841846958</v>
          </cell>
        </row>
        <row r="36">
          <cell r="A36" t="str">
            <v>PATRIMONIO</v>
          </cell>
          <cell r="B36">
            <v>1.9999999999999999E-38</v>
          </cell>
          <cell r="C36">
            <v>92496496.179999992</v>
          </cell>
          <cell r="D36">
            <v>92496496.179999992</v>
          </cell>
          <cell r="E36">
            <v>0</v>
          </cell>
          <cell r="F36">
            <v>26343668.35965202</v>
          </cell>
          <cell r="G36">
            <v>26343668.35965202</v>
          </cell>
          <cell r="H36">
            <v>0</v>
          </cell>
          <cell r="I36">
            <v>2556943.2359447046</v>
          </cell>
          <cell r="J36">
            <v>2556943.2359447046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5416700.9937403807</v>
          </cell>
          <cell r="P36">
            <v>5416700.9937403807</v>
          </cell>
          <cell r="T36">
            <v>0</v>
          </cell>
          <cell r="U36">
            <v>32038808.359220397</v>
          </cell>
          <cell r="V36">
            <v>32038808.359220397</v>
          </cell>
          <cell r="W36">
            <v>0</v>
          </cell>
          <cell r="X36">
            <v>26140375.231442489</v>
          </cell>
          <cell r="Y36">
            <v>26140375.231442489</v>
          </cell>
        </row>
        <row r="37">
          <cell r="A37" t="str">
            <v>EXCEDENTE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7.4323024919708804E-38</v>
          </cell>
          <cell r="L37">
            <v>143847539.01635858</v>
          </cell>
          <cell r="M37">
            <v>143847539.01635858</v>
          </cell>
          <cell r="N37">
            <v>0</v>
          </cell>
          <cell r="O37">
            <v>0</v>
          </cell>
          <cell r="P37">
            <v>0</v>
          </cell>
          <cell r="T37">
            <v>4.585154726805773E-39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A38" t="str">
            <v>DEFICIENCIA</v>
          </cell>
          <cell r="B38">
            <v>0</v>
          </cell>
          <cell r="C38">
            <v>0</v>
          </cell>
          <cell r="D38">
            <v>0</v>
          </cell>
          <cell r="E38">
            <v>3.1237140936612456E-38</v>
          </cell>
          <cell r="F38">
            <v>18620720.850820988</v>
          </cell>
          <cell r="G38">
            <v>18620720.850820988</v>
          </cell>
          <cell r="H38">
            <v>4.2694425751855704E-39</v>
          </cell>
          <cell r="I38">
            <v>1215577.2812806964</v>
          </cell>
          <cell r="J38">
            <v>1215577.2812806964</v>
          </cell>
          <cell r="K38">
            <v>0</v>
          </cell>
          <cell r="L38">
            <v>0</v>
          </cell>
          <cell r="M38">
            <v>0</v>
          </cell>
          <cell r="N38">
            <v>4.3401596134716551E-38</v>
          </cell>
          <cell r="O38">
            <v>24873780.803137988</v>
          </cell>
          <cell r="P38">
            <v>24873780.803137988</v>
          </cell>
          <cell r="T38">
            <v>0</v>
          </cell>
          <cell r="U38">
            <v>36366049.239271954</v>
          </cell>
          <cell r="V38">
            <v>36366049.239271954</v>
          </cell>
          <cell r="W38">
            <v>0</v>
          </cell>
          <cell r="X38">
            <v>62771410.841846958</v>
          </cell>
          <cell r="Y38">
            <v>62771410.841846958</v>
          </cell>
        </row>
        <row r="40">
          <cell r="A40" t="str">
            <v>E S T A D O  D E  P E R D I D A S  Y G A N A N C I A S</v>
          </cell>
        </row>
        <row r="41">
          <cell r="A41" t="str">
            <v>A  L     3 0   D E  S E P T I E M B R E   D E L       2 0 0 0</v>
          </cell>
        </row>
        <row r="42">
          <cell r="A42" t="str">
            <v>B  A  N  C  O     D  E  L     P  I  C  H  I  N  C  H  A     C  . A  .</v>
          </cell>
        </row>
        <row r="43">
          <cell r="A43" t="str">
            <v>CUENTAS</v>
          </cell>
          <cell r="C43" t="str">
            <v>CONSOLIDADO</v>
          </cell>
          <cell r="F43" t="str">
            <v>CORPORATIVO</v>
          </cell>
          <cell r="I43" t="str">
            <v>EMPRESARIAL</v>
          </cell>
          <cell r="L43" t="str">
            <v>PERSONAL</v>
          </cell>
          <cell r="O43" t="str">
            <v>TESORERIA</v>
          </cell>
          <cell r="U43" t="str">
            <v>AD CENTRAL</v>
          </cell>
          <cell r="X43" t="str">
            <v>CENTRO INVERSIONES</v>
          </cell>
        </row>
        <row r="44">
          <cell r="B44" t="str">
            <v>SUCRES</v>
          </cell>
          <cell r="C44" t="str">
            <v>DOLARES</v>
          </cell>
          <cell r="D44" t="str">
            <v>TOTAL</v>
          </cell>
          <cell r="E44" t="str">
            <v>SUCRES</v>
          </cell>
          <cell r="F44" t="str">
            <v>DOLARES</v>
          </cell>
          <cell r="G44" t="str">
            <v>TOTAL</v>
          </cell>
          <cell r="H44" t="str">
            <v>SUCRES</v>
          </cell>
          <cell r="I44" t="str">
            <v>DOLARES</v>
          </cell>
          <cell r="J44" t="str">
            <v xml:space="preserve">TOTAL </v>
          </cell>
          <cell r="K44" t="str">
            <v>SUCRES</v>
          </cell>
          <cell r="L44" t="str">
            <v>DOLARES</v>
          </cell>
          <cell r="M44" t="str">
            <v>TOTAL</v>
          </cell>
          <cell r="N44" t="str">
            <v>SUCRES</v>
          </cell>
          <cell r="O44" t="str">
            <v>DOLARES</v>
          </cell>
          <cell r="P44" t="str">
            <v>TOTAL</v>
          </cell>
          <cell r="Q44" t="str">
            <v>SUCRES</v>
          </cell>
          <cell r="R44" t="str">
            <v>DÓLARES</v>
          </cell>
          <cell r="S44" t="str">
            <v>TOTAL</v>
          </cell>
          <cell r="T44" t="str">
            <v>SUCRES</v>
          </cell>
          <cell r="U44" t="str">
            <v>DOLARES</v>
          </cell>
          <cell r="V44" t="str">
            <v>TOTAL</v>
          </cell>
          <cell r="W44" t="str">
            <v>SUCRES</v>
          </cell>
          <cell r="X44" t="str">
            <v>DOLARES</v>
          </cell>
          <cell r="Y44" t="str">
            <v>TOTAL</v>
          </cell>
        </row>
        <row r="47">
          <cell r="A47" t="str">
            <v>INTERESES GANADOS</v>
          </cell>
          <cell r="B47">
            <v>2.4877427063866221E-39</v>
          </cell>
          <cell r="C47">
            <v>5005851.9676168263</v>
          </cell>
          <cell r="D47">
            <v>5005851.9676168263</v>
          </cell>
          <cell r="E47">
            <v>8.7457739656323758E-40</v>
          </cell>
          <cell r="F47">
            <v>2010869.6908579674</v>
          </cell>
          <cell r="G47">
            <v>2010869.6908579674</v>
          </cell>
          <cell r="H47">
            <v>1.6861053599178279E-40</v>
          </cell>
          <cell r="I47">
            <v>524410.51337298681</v>
          </cell>
          <cell r="J47">
            <v>524410.51337298681</v>
          </cell>
          <cell r="K47">
            <v>4.0536741969738595E-40</v>
          </cell>
          <cell r="L47">
            <v>1059317.1288162889</v>
          </cell>
          <cell r="M47">
            <v>1059317.1288162889</v>
          </cell>
          <cell r="N47">
            <v>1.0391873541342158E-39</v>
          </cell>
          <cell r="O47">
            <v>174876.78460691642</v>
          </cell>
          <cell r="P47">
            <v>174876.78460691642</v>
          </cell>
          <cell r="T47">
            <v>0</v>
          </cell>
          <cell r="U47">
            <v>1236377.8499626666</v>
          </cell>
          <cell r="V47">
            <v>1236377.8499626666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INTERESES PAGADOS</v>
          </cell>
          <cell r="B48">
            <v>5.5141834412756399E-40</v>
          </cell>
          <cell r="C48">
            <v>2539749.5180344507</v>
          </cell>
          <cell r="D48">
            <v>2539749.5180344507</v>
          </cell>
          <cell r="E48">
            <v>1.371736504013807E-41</v>
          </cell>
          <cell r="F48">
            <v>1030123.5579172811</v>
          </cell>
          <cell r="G48">
            <v>1030123.5579172811</v>
          </cell>
          <cell r="H48">
            <v>9.4714781686269715E-42</v>
          </cell>
          <cell r="I48">
            <v>139277.94201827206</v>
          </cell>
          <cell r="J48">
            <v>139277.94201827206</v>
          </cell>
          <cell r="K48">
            <v>1.6438140759084779E-40</v>
          </cell>
          <cell r="L48">
            <v>828400.90568922414</v>
          </cell>
          <cell r="M48">
            <v>828400.90568922414</v>
          </cell>
          <cell r="N48">
            <v>3.6384809332795117E-40</v>
          </cell>
          <cell r="O48">
            <v>363635.72024656052</v>
          </cell>
          <cell r="P48">
            <v>363635.72024656052</v>
          </cell>
          <cell r="T48">
            <v>0</v>
          </cell>
          <cell r="U48">
            <v>178311.39216311285</v>
          </cell>
          <cell r="V48">
            <v>178311.39216311285</v>
          </cell>
          <cell r="W48">
            <v>0</v>
          </cell>
          <cell r="X48">
            <v>0</v>
          </cell>
          <cell r="Y48">
            <v>0</v>
          </cell>
        </row>
        <row r="49">
          <cell r="A49" t="str">
            <v>INTERESES POR TRANSFERENCIAS</v>
          </cell>
          <cell r="B49">
            <v>0</v>
          </cell>
          <cell r="C49">
            <v>0</v>
          </cell>
          <cell r="D49">
            <v>0</v>
          </cell>
          <cell r="E49">
            <v>-1.7969999464456659E-40</v>
          </cell>
          <cell r="F49">
            <v>-107120.66907661674</v>
          </cell>
          <cell r="G49">
            <v>-107120.66907661674</v>
          </cell>
          <cell r="H49">
            <v>-2.4561108503912058E-41</v>
          </cell>
          <cell r="I49">
            <v>-6992.9329121209521</v>
          </cell>
          <cell r="J49">
            <v>-6992.9329121209521</v>
          </cell>
          <cell r="K49">
            <v>4.2756304769190734E-40</v>
          </cell>
          <cell r="L49">
            <v>827521.3805043255</v>
          </cell>
          <cell r="M49">
            <v>827521.3805043255</v>
          </cell>
          <cell r="N49">
            <v>-2.496792715056977E-40</v>
          </cell>
          <cell r="O49">
            <v>-143093.06623753876</v>
          </cell>
          <cell r="P49">
            <v>-143093.06623753876</v>
          </cell>
          <cell r="T49">
            <v>2.6377326962269069E-41</v>
          </cell>
          <cell r="U49">
            <v>-209205.40925311417</v>
          </cell>
          <cell r="V49">
            <v>-209205.40925311417</v>
          </cell>
          <cell r="W49">
            <v>0</v>
          </cell>
          <cell r="X49">
            <v>-361109.3030249349</v>
          </cell>
          <cell r="Y49">
            <v>-361109.3030249349</v>
          </cell>
        </row>
        <row r="51">
          <cell r="A51" t="str">
            <v>MARGEN FINANCIERO</v>
          </cell>
          <cell r="B51">
            <v>1.9363243622590581E-39</v>
          </cell>
          <cell r="C51">
            <v>2466102.4495823756</v>
          </cell>
          <cell r="D51">
            <v>2466102.4495823756</v>
          </cell>
          <cell r="E51">
            <v>6.8116003687853293E-40</v>
          </cell>
          <cell r="F51">
            <v>873625.46386406955</v>
          </cell>
          <cell r="G51">
            <v>873625.46386406955</v>
          </cell>
          <cell r="H51">
            <v>1.3457794931924377E-40</v>
          </cell>
          <cell r="I51">
            <v>378139.6384425938</v>
          </cell>
          <cell r="J51">
            <v>378139.6384425938</v>
          </cell>
          <cell r="K51">
            <v>6.6854905979844553E-40</v>
          </cell>
          <cell r="L51">
            <v>1058437.6036313903</v>
          </cell>
          <cell r="M51">
            <v>1058437.6036313903</v>
          </cell>
          <cell r="N51">
            <v>4.2565998930056691E-40</v>
          </cell>
          <cell r="O51">
            <v>-331852.00187718286</v>
          </cell>
          <cell r="P51">
            <v>-331852.00187718286</v>
          </cell>
          <cell r="T51">
            <v>2.6377326962269069E-41</v>
          </cell>
          <cell r="U51">
            <v>848861.04854643974</v>
          </cell>
          <cell r="V51">
            <v>848861.04854643974</v>
          </cell>
          <cell r="W51">
            <v>0</v>
          </cell>
          <cell r="X51">
            <v>-361109.3030249349</v>
          </cell>
          <cell r="Y51">
            <v>-361109.3030249349</v>
          </cell>
        </row>
        <row r="53">
          <cell r="A53" t="str">
            <v>UTILIDAD POR INTERMEDACION DE FORWARDS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INGRESO POR POSICION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</row>
        <row r="55">
          <cell r="A55" t="str">
            <v>UTILIDAD POR ACCIONES (CONTABLE)</v>
          </cell>
          <cell r="B55">
            <v>0</v>
          </cell>
          <cell r="C55">
            <v>7433918.709999999</v>
          </cell>
          <cell r="D55">
            <v>7433918.709999999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7433918.709999999</v>
          </cell>
          <cell r="Y55">
            <v>7433918.709999999</v>
          </cell>
        </row>
        <row r="57">
          <cell r="A57" t="str">
            <v>MARGEN</v>
          </cell>
          <cell r="B57">
            <v>1.9363243622590581E-39</v>
          </cell>
          <cell r="C57">
            <v>9900021.1595823746</v>
          </cell>
          <cell r="D57">
            <v>9900021.1595823746</v>
          </cell>
          <cell r="E57">
            <v>6.8116003687853293E-40</v>
          </cell>
          <cell r="F57">
            <v>873625.46386406955</v>
          </cell>
          <cell r="G57">
            <v>873625.46386406955</v>
          </cell>
          <cell r="H57">
            <v>1.3457794931924377E-40</v>
          </cell>
          <cell r="I57">
            <v>378139.6384425938</v>
          </cell>
          <cell r="J57">
            <v>378139.6384425938</v>
          </cell>
          <cell r="K57">
            <v>6.6854905979844553E-40</v>
          </cell>
          <cell r="L57">
            <v>1058437.6036313903</v>
          </cell>
          <cell r="M57">
            <v>1058437.6036313903</v>
          </cell>
          <cell r="N57">
            <v>4.2565998930056691E-40</v>
          </cell>
          <cell r="O57">
            <v>-331852.00187718286</v>
          </cell>
          <cell r="P57">
            <v>-331852.00187718286</v>
          </cell>
          <cell r="T57">
            <v>2.6377326962269069E-41</v>
          </cell>
          <cell r="U57">
            <v>848861.04854643974</v>
          </cell>
          <cell r="V57">
            <v>848861.04854643974</v>
          </cell>
          <cell r="W57">
            <v>0</v>
          </cell>
          <cell r="X57">
            <v>7072809.4069750644</v>
          </cell>
          <cell r="Y57">
            <v>7072809.4069750644</v>
          </cell>
        </row>
        <row r="59">
          <cell r="A59" t="str">
            <v>PROVISION</v>
          </cell>
          <cell r="B59">
            <v>0</v>
          </cell>
          <cell r="C59">
            <v>3988721.7144309762</v>
          </cell>
          <cell r="D59">
            <v>3988721.7144309762</v>
          </cell>
          <cell r="E59">
            <v>0</v>
          </cell>
          <cell r="F59">
            <v>2065958.0874630101</v>
          </cell>
          <cell r="G59">
            <v>2065958.0874630101</v>
          </cell>
          <cell r="H59">
            <v>0</v>
          </cell>
          <cell r="I59">
            <v>368944.71805016598</v>
          </cell>
          <cell r="J59">
            <v>368944.71805016598</v>
          </cell>
          <cell r="K59">
            <v>0</v>
          </cell>
          <cell r="L59">
            <v>1063357.1189178</v>
          </cell>
          <cell r="M59">
            <v>1063357.1189178</v>
          </cell>
          <cell r="N59">
            <v>0</v>
          </cell>
          <cell r="O59">
            <v>454559.18</v>
          </cell>
          <cell r="P59">
            <v>454559.18</v>
          </cell>
          <cell r="T59">
            <v>0</v>
          </cell>
          <cell r="U59">
            <v>35902.61</v>
          </cell>
          <cell r="V59">
            <v>35902.61</v>
          </cell>
          <cell r="W59">
            <v>0</v>
          </cell>
          <cell r="X59">
            <v>0</v>
          </cell>
          <cell r="Y59">
            <v>0</v>
          </cell>
        </row>
        <row r="61">
          <cell r="A61" t="str">
            <v>MARGEN DESPUES DE PROVISION</v>
          </cell>
          <cell r="B61">
            <v>0</v>
          </cell>
          <cell r="C61">
            <v>0</v>
          </cell>
          <cell r="D61">
            <v>5911299.445151398</v>
          </cell>
          <cell r="E61">
            <v>0</v>
          </cell>
          <cell r="F61">
            <v>0</v>
          </cell>
          <cell r="G61">
            <v>-1192332.6235989407</v>
          </cell>
          <cell r="H61">
            <v>0</v>
          </cell>
          <cell r="I61">
            <v>0</v>
          </cell>
          <cell r="J61">
            <v>9194.9203924278263</v>
          </cell>
          <cell r="K61">
            <v>0</v>
          </cell>
          <cell r="L61">
            <v>0</v>
          </cell>
          <cell r="M61">
            <v>-4919.5152864097618</v>
          </cell>
          <cell r="N61">
            <v>0</v>
          </cell>
          <cell r="O61">
            <v>0</v>
          </cell>
          <cell r="P61">
            <v>-786411.1818771828</v>
          </cell>
          <cell r="T61">
            <v>0</v>
          </cell>
          <cell r="U61">
            <v>0</v>
          </cell>
          <cell r="V61">
            <v>812958.43854643975</v>
          </cell>
          <cell r="W61">
            <v>0</v>
          </cell>
          <cell r="X61">
            <v>0</v>
          </cell>
          <cell r="Y61">
            <v>7072809.4069750644</v>
          </cell>
        </row>
        <row r="63">
          <cell r="A63" t="str">
            <v>GASTOS DE PERSONAL</v>
          </cell>
          <cell r="B63">
            <v>0</v>
          </cell>
          <cell r="C63">
            <v>0</v>
          </cell>
          <cell r="D63">
            <v>1409545.9999999986</v>
          </cell>
          <cell r="E63">
            <v>0</v>
          </cell>
          <cell r="F63">
            <v>0</v>
          </cell>
          <cell r="G63">
            <v>112431.46782618298</v>
          </cell>
          <cell r="H63">
            <v>0</v>
          </cell>
          <cell r="I63">
            <v>0</v>
          </cell>
          <cell r="J63">
            <v>124173.19527121524</v>
          </cell>
          <cell r="K63">
            <v>0</v>
          </cell>
          <cell r="L63">
            <v>0</v>
          </cell>
          <cell r="M63">
            <v>1131091.6423540313</v>
          </cell>
          <cell r="N63">
            <v>0</v>
          </cell>
          <cell r="O63">
            <v>0</v>
          </cell>
          <cell r="P63">
            <v>41849.694548568943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</row>
        <row r="64">
          <cell r="A64" t="str">
            <v>GASTOS DE OPERACIÓN</v>
          </cell>
          <cell r="B64">
            <v>0</v>
          </cell>
          <cell r="C64">
            <v>0</v>
          </cell>
          <cell r="D64">
            <v>2894878.0000000005</v>
          </cell>
          <cell r="E64">
            <v>0</v>
          </cell>
          <cell r="F64">
            <v>0</v>
          </cell>
          <cell r="G64">
            <v>213598.72068467923</v>
          </cell>
          <cell r="H64">
            <v>0</v>
          </cell>
          <cell r="I64">
            <v>0</v>
          </cell>
          <cell r="J64">
            <v>262763.68360690278</v>
          </cell>
          <cell r="K64">
            <v>0</v>
          </cell>
          <cell r="L64">
            <v>0</v>
          </cell>
          <cell r="M64">
            <v>2348414.1787696984</v>
          </cell>
          <cell r="N64">
            <v>0</v>
          </cell>
          <cell r="O64">
            <v>0</v>
          </cell>
          <cell r="P64">
            <v>70101.416938720024</v>
          </cell>
          <cell r="T64">
            <v>0</v>
          </cell>
          <cell r="U64">
            <v>0</v>
          </cell>
          <cell r="V64">
            <v>7.2759576141834259E-11</v>
          </cell>
          <cell r="W64">
            <v>0</v>
          </cell>
          <cell r="X64">
            <v>0</v>
          </cell>
          <cell r="Y64">
            <v>0</v>
          </cell>
        </row>
        <row r="65">
          <cell r="A65" t="str">
            <v>GASTOS DE DEPRECIACIÓN</v>
          </cell>
          <cell r="B65">
            <v>0</v>
          </cell>
          <cell r="C65">
            <v>0</v>
          </cell>
          <cell r="D65">
            <v>912085.99999999977</v>
          </cell>
          <cell r="E65">
            <v>0</v>
          </cell>
          <cell r="F65">
            <v>0</v>
          </cell>
          <cell r="G65">
            <v>98238.306207801332</v>
          </cell>
          <cell r="H65">
            <v>0</v>
          </cell>
          <cell r="I65">
            <v>0</v>
          </cell>
          <cell r="J65">
            <v>70784.623955582414</v>
          </cell>
          <cell r="K65">
            <v>0</v>
          </cell>
          <cell r="L65">
            <v>0</v>
          </cell>
          <cell r="M65">
            <v>693334.89721409534</v>
          </cell>
          <cell r="N65">
            <v>0</v>
          </cell>
          <cell r="O65">
            <v>0</v>
          </cell>
          <cell r="P65">
            <v>49728.172622520695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</row>
        <row r="67">
          <cell r="A67" t="str">
            <v>UTILIDAD OPERATIVA</v>
          </cell>
          <cell r="B67">
            <v>0</v>
          </cell>
          <cell r="C67">
            <v>0</v>
          </cell>
          <cell r="D67">
            <v>694789.44515139959</v>
          </cell>
          <cell r="E67">
            <v>0</v>
          </cell>
          <cell r="F67">
            <v>0</v>
          </cell>
          <cell r="G67">
            <v>-1616601.1183176041</v>
          </cell>
          <cell r="H67">
            <v>0</v>
          </cell>
          <cell r="I67">
            <v>0</v>
          </cell>
          <cell r="J67">
            <v>-448526.58244127256</v>
          </cell>
          <cell r="K67">
            <v>0</v>
          </cell>
          <cell r="L67">
            <v>0</v>
          </cell>
          <cell r="M67">
            <v>-4177760.2336242348</v>
          </cell>
          <cell r="N67">
            <v>0</v>
          </cell>
          <cell r="O67">
            <v>0</v>
          </cell>
          <cell r="P67">
            <v>-948090.46598699247</v>
          </cell>
          <cell r="T67">
            <v>0</v>
          </cell>
          <cell r="U67">
            <v>0</v>
          </cell>
          <cell r="V67">
            <v>812958.43854643963</v>
          </cell>
          <cell r="W67">
            <v>0</v>
          </cell>
          <cell r="X67">
            <v>0</v>
          </cell>
          <cell r="Y67">
            <v>7072809.4069750644</v>
          </cell>
        </row>
        <row r="69">
          <cell r="A69" t="str">
            <v>COMISIONES COBRADAS</v>
          </cell>
          <cell r="B69">
            <v>0</v>
          </cell>
          <cell r="C69">
            <v>0</v>
          </cell>
          <cell r="D69">
            <v>839165.00000000012</v>
          </cell>
          <cell r="E69">
            <v>0</v>
          </cell>
          <cell r="F69">
            <v>0</v>
          </cell>
          <cell r="G69">
            <v>483659.68186664558</v>
          </cell>
          <cell r="H69">
            <v>0</v>
          </cell>
          <cell r="I69">
            <v>0</v>
          </cell>
          <cell r="J69">
            <v>112996.22404996429</v>
          </cell>
          <cell r="K69">
            <v>0</v>
          </cell>
          <cell r="L69">
            <v>0</v>
          </cell>
          <cell r="M69">
            <v>118446.85800115054</v>
          </cell>
          <cell r="N69">
            <v>0</v>
          </cell>
          <cell r="O69">
            <v>0</v>
          </cell>
          <cell r="P69">
            <v>67116.149380846909</v>
          </cell>
          <cell r="T69">
            <v>0</v>
          </cell>
          <cell r="U69">
            <v>0</v>
          </cell>
          <cell r="V69">
            <v>56946.086701392647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COMISIONES PAGADAS</v>
          </cell>
          <cell r="B70">
            <v>0</v>
          </cell>
          <cell r="C70">
            <v>0</v>
          </cell>
          <cell r="D70">
            <v>219961</v>
          </cell>
          <cell r="E70">
            <v>0</v>
          </cell>
          <cell r="F70">
            <v>0</v>
          </cell>
          <cell r="G70">
            <v>8921.1229737916747</v>
          </cell>
          <cell r="H70">
            <v>0</v>
          </cell>
          <cell r="I70">
            <v>0</v>
          </cell>
          <cell r="J70">
            <v>2021.0133639011538</v>
          </cell>
          <cell r="K70">
            <v>0</v>
          </cell>
          <cell r="L70">
            <v>0</v>
          </cell>
          <cell r="M70">
            <v>209000.50538839493</v>
          </cell>
          <cell r="N70">
            <v>0</v>
          </cell>
          <cell r="O70">
            <v>0</v>
          </cell>
          <cell r="P70">
            <v>5.3971877591478288</v>
          </cell>
          <cell r="T70">
            <v>0</v>
          </cell>
          <cell r="U70">
            <v>0</v>
          </cell>
          <cell r="V70">
            <v>12.961086153096534</v>
          </cell>
          <cell r="W70">
            <v>0</v>
          </cell>
          <cell r="X70">
            <v>0</v>
          </cell>
          <cell r="Y70">
            <v>0</v>
          </cell>
        </row>
        <row r="71">
          <cell r="A71" t="str">
            <v>INGRESOS ORDINARIOS</v>
          </cell>
          <cell r="B71">
            <v>0</v>
          </cell>
          <cell r="C71">
            <v>0</v>
          </cell>
          <cell r="D71">
            <v>796195.00000000012</v>
          </cell>
          <cell r="E71">
            <v>0</v>
          </cell>
          <cell r="F71">
            <v>0</v>
          </cell>
          <cell r="G71">
            <v>56102.81126745548</v>
          </cell>
          <cell r="H71">
            <v>0</v>
          </cell>
          <cell r="I71">
            <v>0</v>
          </cell>
          <cell r="J71">
            <v>30104.698744792378</v>
          </cell>
          <cell r="K71">
            <v>0</v>
          </cell>
          <cell r="L71">
            <v>0</v>
          </cell>
          <cell r="M71">
            <v>584138.16410926799</v>
          </cell>
          <cell r="N71">
            <v>0</v>
          </cell>
          <cell r="O71">
            <v>0</v>
          </cell>
          <cell r="P71">
            <v>8591.6907216825257</v>
          </cell>
          <cell r="T71">
            <v>0</v>
          </cell>
          <cell r="U71">
            <v>0</v>
          </cell>
          <cell r="V71">
            <v>117257.63515680205</v>
          </cell>
          <cell r="W71">
            <v>0</v>
          </cell>
          <cell r="X71">
            <v>0</v>
          </cell>
          <cell r="Y71">
            <v>0</v>
          </cell>
        </row>
        <row r="72">
          <cell r="A72" t="str">
            <v>INGRESOS EXTRAORDINARIOS</v>
          </cell>
          <cell r="B72">
            <v>0</v>
          </cell>
          <cell r="C72">
            <v>0</v>
          </cell>
          <cell r="D72">
            <v>661089.0000000014</v>
          </cell>
          <cell r="E72">
            <v>0</v>
          </cell>
          <cell r="F72">
            <v>0</v>
          </cell>
          <cell r="G72">
            <v>419994.21859376098</v>
          </cell>
          <cell r="H72">
            <v>0</v>
          </cell>
          <cell r="I72">
            <v>0</v>
          </cell>
          <cell r="J72">
            <v>79352.06986522935</v>
          </cell>
          <cell r="K72">
            <v>0</v>
          </cell>
          <cell r="L72">
            <v>0</v>
          </cell>
          <cell r="M72">
            <v>151503.14305627867</v>
          </cell>
          <cell r="N72">
            <v>0</v>
          </cell>
          <cell r="O72">
            <v>0</v>
          </cell>
          <cell r="P72">
            <v>0</v>
          </cell>
          <cell r="T72">
            <v>0</v>
          </cell>
          <cell r="U72">
            <v>0</v>
          </cell>
          <cell r="V72">
            <v>10239.568484732403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EGRESOS EXTRAORDINARIOS</v>
          </cell>
          <cell r="B73">
            <v>0</v>
          </cell>
          <cell r="C73">
            <v>0</v>
          </cell>
          <cell r="D73">
            <v>90091.999999999884</v>
          </cell>
          <cell r="E73">
            <v>0</v>
          </cell>
          <cell r="F73">
            <v>0</v>
          </cell>
          <cell r="G73">
            <v>41871.515778380439</v>
          </cell>
          <cell r="H73">
            <v>0</v>
          </cell>
          <cell r="I73">
            <v>0</v>
          </cell>
          <cell r="J73">
            <v>11413.258047315649</v>
          </cell>
          <cell r="K73">
            <v>0</v>
          </cell>
          <cell r="L73">
            <v>0</v>
          </cell>
          <cell r="M73">
            <v>34041.348939244635</v>
          </cell>
          <cell r="N73">
            <v>0</v>
          </cell>
          <cell r="O73">
            <v>0</v>
          </cell>
          <cell r="P73">
            <v>0</v>
          </cell>
          <cell r="T73">
            <v>0</v>
          </cell>
          <cell r="U73">
            <v>0</v>
          </cell>
          <cell r="V73">
            <v>2765.8772350591544</v>
          </cell>
          <cell r="W73">
            <v>0</v>
          </cell>
          <cell r="X73">
            <v>0</v>
          </cell>
          <cell r="Y73">
            <v>0</v>
          </cell>
        </row>
        <row r="74">
          <cell r="A74" t="str">
            <v>0.8%CC CIRCULACIONS DE CAPITALES</v>
          </cell>
          <cell r="B74">
            <v>0</v>
          </cell>
          <cell r="C74">
            <v>0</v>
          </cell>
          <cell r="D74">
            <v>162142.00000000006</v>
          </cell>
          <cell r="E74">
            <v>0</v>
          </cell>
          <cell r="F74">
            <v>0</v>
          </cell>
          <cell r="G74">
            <v>47709.574839575296</v>
          </cell>
          <cell r="H74">
            <v>0</v>
          </cell>
          <cell r="I74">
            <v>0</v>
          </cell>
          <cell r="J74">
            <v>10967.080425455246</v>
          </cell>
          <cell r="K74">
            <v>0</v>
          </cell>
          <cell r="L74">
            <v>0</v>
          </cell>
          <cell r="M74">
            <v>19132.594459676464</v>
          </cell>
          <cell r="N74">
            <v>0</v>
          </cell>
          <cell r="O74">
            <v>0</v>
          </cell>
          <cell r="P74">
            <v>84096.374842562145</v>
          </cell>
          <cell r="T74">
            <v>0</v>
          </cell>
          <cell r="U74">
            <v>0</v>
          </cell>
          <cell r="V74">
            <v>236.37543273087422</v>
          </cell>
          <cell r="W74">
            <v>0</v>
          </cell>
          <cell r="X74">
            <v>0</v>
          </cell>
          <cell r="Y74">
            <v>0</v>
          </cell>
        </row>
        <row r="75">
          <cell r="A75" t="str">
            <v>COMISIONES PAGADAS / GANADAS ENTRE BANCAS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107717.30781666664</v>
          </cell>
          <cell r="H75">
            <v>0</v>
          </cell>
          <cell r="I75">
            <v>0</v>
          </cell>
          <cell r="J75">
            <v>5464.9797250000001</v>
          </cell>
          <cell r="K75">
            <v>0</v>
          </cell>
          <cell r="L75">
            <v>0</v>
          </cell>
          <cell r="M75">
            <v>13403.026750000001</v>
          </cell>
          <cell r="N75">
            <v>0</v>
          </cell>
          <cell r="O75">
            <v>0</v>
          </cell>
          <cell r="P75">
            <v>-126585.31429166665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7">
          <cell r="A77" t="str">
            <v>UTILIDAD NETA</v>
          </cell>
          <cell r="B77">
            <v>0</v>
          </cell>
          <cell r="C77">
            <v>0</v>
          </cell>
          <cell r="D77">
            <v>2519043.4451514012</v>
          </cell>
          <cell r="E77">
            <v>0</v>
          </cell>
          <cell r="F77">
            <v>0</v>
          </cell>
          <cell r="G77">
            <v>-647629.31236482284</v>
          </cell>
          <cell r="H77">
            <v>0</v>
          </cell>
          <cell r="I77">
            <v>0</v>
          </cell>
          <cell r="J77">
            <v>-245009.96189295858</v>
          </cell>
          <cell r="K77">
            <v>0</v>
          </cell>
          <cell r="L77">
            <v>0</v>
          </cell>
          <cell r="M77">
            <v>-3572443.4904948529</v>
          </cell>
          <cell r="N77">
            <v>0</v>
          </cell>
          <cell r="O77">
            <v>0</v>
          </cell>
          <cell r="P77">
            <v>-1083069.712206451</v>
          </cell>
          <cell r="T77">
            <v>0</v>
          </cell>
          <cell r="U77">
            <v>0</v>
          </cell>
          <cell r="V77">
            <v>994386.51513542363</v>
          </cell>
          <cell r="W77">
            <v>0</v>
          </cell>
          <cell r="X77">
            <v>0</v>
          </cell>
          <cell r="Y77">
            <v>7072809.4069750644</v>
          </cell>
        </row>
        <row r="79">
          <cell r="A79" t="str">
            <v>COSTO PATRIMONIAL</v>
          </cell>
          <cell r="B79">
            <v>0</v>
          </cell>
          <cell r="C79">
            <v>0</v>
          </cell>
          <cell r="D79">
            <v>1156206.2022499999</v>
          </cell>
          <cell r="E79">
            <v>0</v>
          </cell>
          <cell r="F79">
            <v>0</v>
          </cell>
          <cell r="G79">
            <v>329295.85449565022</v>
          </cell>
          <cell r="H79">
            <v>0</v>
          </cell>
          <cell r="I79">
            <v>0</v>
          </cell>
          <cell r="J79">
            <v>31961.79044930881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67708.762421754756</v>
          </cell>
          <cell r="T79">
            <v>0</v>
          </cell>
          <cell r="U79">
            <v>0</v>
          </cell>
          <cell r="V79">
            <v>400485.10449025495</v>
          </cell>
          <cell r="W79">
            <v>0</v>
          </cell>
          <cell r="X79">
            <v>0</v>
          </cell>
          <cell r="Y79">
            <v>326754.69039303111</v>
          </cell>
        </row>
        <row r="81">
          <cell r="A81" t="str">
            <v>EXCEDENTE SOBRE COSTO PATRIMONIAL</v>
          </cell>
          <cell r="B81">
            <v>0</v>
          </cell>
          <cell r="C81">
            <v>0</v>
          </cell>
          <cell r="D81">
            <v>1362837.2429014014</v>
          </cell>
          <cell r="E81">
            <v>0</v>
          </cell>
          <cell r="F81">
            <v>0</v>
          </cell>
          <cell r="G81">
            <v>-976925.16686047311</v>
          </cell>
          <cell r="H81">
            <v>0</v>
          </cell>
          <cell r="I81">
            <v>0</v>
          </cell>
          <cell r="J81">
            <v>-276971.75234226737</v>
          </cell>
          <cell r="K81">
            <v>0</v>
          </cell>
          <cell r="L81">
            <v>0</v>
          </cell>
          <cell r="M81">
            <v>-3572443.4904948529</v>
          </cell>
          <cell r="N81">
            <v>0</v>
          </cell>
          <cell r="O81">
            <v>0</v>
          </cell>
          <cell r="P81">
            <v>-1150778.4746282056</v>
          </cell>
          <cell r="T81">
            <v>0</v>
          </cell>
          <cell r="U81">
            <v>0</v>
          </cell>
          <cell r="V81">
            <v>593901.41064516874</v>
          </cell>
          <cell r="W81">
            <v>0</v>
          </cell>
          <cell r="X81">
            <v>0</v>
          </cell>
          <cell r="Y81">
            <v>6746054.7165820338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dores"/>
      <sheetName val="Indicadores Micro"/>
      <sheetName val="1. Estado de Resultados"/>
      <sheetName val="2. Balance"/>
      <sheetName val="3. Cartera &amp; Alcance"/>
      <sheetName val="3.1 Cartera &amp; Alcance Micro1"/>
      <sheetName val="3.1 Cartera &amp; Alcance Micro"/>
      <sheetName val="Definiciones"/>
      <sheetName val="Graficos"/>
    </sheetNames>
    <sheetDataSet>
      <sheetData sheetId="0" refreshError="1">
        <row r="4">
          <cell r="D4">
            <v>37256</v>
          </cell>
          <cell r="E4">
            <v>37346</v>
          </cell>
          <cell r="F4">
            <v>37437</v>
          </cell>
          <cell r="G4">
            <v>37529</v>
          </cell>
          <cell r="H4">
            <v>37621</v>
          </cell>
          <cell r="I4">
            <v>37711</v>
          </cell>
          <cell r="J4">
            <v>37802</v>
          </cell>
          <cell r="K4">
            <v>37894</v>
          </cell>
          <cell r="L4">
            <v>37986</v>
          </cell>
          <cell r="M4">
            <v>38077</v>
          </cell>
          <cell r="N4">
            <v>38168</v>
          </cell>
          <cell r="O4">
            <v>38260</v>
          </cell>
          <cell r="P4">
            <v>38352</v>
          </cell>
          <cell r="Q4">
            <v>38442</v>
          </cell>
          <cell r="R4">
            <v>38533</v>
          </cell>
          <cell r="S4">
            <v>38625</v>
          </cell>
          <cell r="T4">
            <v>38717</v>
          </cell>
          <cell r="U4">
            <v>38807</v>
          </cell>
          <cell r="V4">
            <v>38898</v>
          </cell>
          <cell r="W4">
            <v>38990</v>
          </cell>
          <cell r="X4">
            <v>39082</v>
          </cell>
        </row>
        <row r="27">
          <cell r="D27">
            <v>1.0154910863946971</v>
          </cell>
          <cell r="E27">
            <v>1.1196309606596242</v>
          </cell>
          <cell r="F27">
            <v>1.1908902700192519</v>
          </cell>
          <cell r="G27">
            <v>1.178880807571874</v>
          </cell>
          <cell r="H27">
            <v>1.1043146217139679</v>
          </cell>
          <cell r="I27">
            <v>0.99030321574309277</v>
          </cell>
          <cell r="J27">
            <v>1.0438910763701224</v>
          </cell>
          <cell r="K27">
            <v>1.041447508196615</v>
          </cell>
          <cell r="L27">
            <v>1.0747854405375969</v>
          </cell>
          <cell r="M27">
            <v>1.0278879737414897</v>
          </cell>
          <cell r="N27" t="str">
            <v/>
          </cell>
          <cell r="O27" t="str">
            <v/>
          </cell>
          <cell r="P27" t="str">
            <v/>
          </cell>
          <cell r="Q27" t="str">
            <v/>
          </cell>
          <cell r="R27" t="str">
            <v/>
          </cell>
          <cell r="S27" t="str">
            <v/>
          </cell>
          <cell r="T27" t="str">
            <v/>
          </cell>
          <cell r="U27" t="str">
            <v/>
          </cell>
          <cell r="V27" t="str">
            <v/>
          </cell>
          <cell r="W27" t="str">
            <v/>
          </cell>
          <cell r="X27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tos No controlables"/>
      <sheetName val="NO COMPARATIVO"/>
      <sheetName val="2012"/>
      <sheetName val="2012Bank+"/>
      <sheetName val="Responsable_OCT12"/>
      <sheetName val="para cuadre"/>
      <sheetName val="CAPELO JARAMILLO"/>
      <sheetName val="PAZMINO ORRELLANA_AITANA"/>
      <sheetName val="LA CASCADA"/>
      <sheetName val="base 2012"/>
      <sheetName val="Homo_Bank+"/>
      <sheetName val="ARRIENDOS"/>
      <sheetName val="Celulares"/>
      <sheetName val="Reversos"/>
      <sheetName val="RESPONS"/>
      <sheetName val="cuadre"/>
      <sheetName val="Recla"/>
      <sheetName val="BD"/>
      <sheetName val="Homolog_Cuentas"/>
      <sheetName val="Prov"/>
      <sheetName val="AGENCIAS"/>
      <sheetName val="Homolog_Concept"/>
      <sheetName val="Oficina_CCosto"/>
      <sheetName val="CTAS PP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O2">
            <v>11442544.750000007</v>
          </cell>
        </row>
      </sheetData>
      <sheetData sheetId="6" refreshError="1"/>
      <sheetData sheetId="7" refreshError="1"/>
      <sheetData sheetId="8" refreshError="1"/>
      <sheetData sheetId="9">
        <row r="2">
          <cell r="AA2" t="str">
            <v>450420 Aportes a la Agencia de Garantía de Depósit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icitud"/>
      <sheetName val="PRESTAMO CONSUMO"/>
      <sheetName val="PRESTAMO VEHÍCULO"/>
      <sheetName val="PRESTAMO VIVIENDA"/>
      <sheetName val="Cuad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E2" t="str">
            <v>Emergencia</v>
          </cell>
        </row>
        <row r="3">
          <cell r="E3" t="str">
            <v>Consumo</v>
          </cell>
        </row>
        <row r="4">
          <cell r="E4" t="str">
            <v>Prendario</v>
          </cell>
        </row>
        <row r="5">
          <cell r="E5" t="str">
            <v>Vivienda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dores"/>
      <sheetName val="Indicadores Micro"/>
      <sheetName val="1. Estado de Resultados"/>
      <sheetName val="2. Balance"/>
      <sheetName val="3. Cartera &amp; Alcance"/>
      <sheetName val="3.1 Cartera &amp; Alcance Micro1"/>
      <sheetName val="3.1 Cartera &amp; Alcance Micro"/>
      <sheetName val="Definiciones"/>
      <sheetName val="Graficos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atula"/>
      <sheetName val="Clientes"/>
      <sheetName val="Colocación"/>
      <sheetName val="Detalle Tipo Consumos"/>
      <sheetName val="Clientes Compartidos"/>
      <sheetName val="Estados Tarjetas"/>
      <sheetName val="Canje"/>
      <sheetName val="Adquirencia"/>
      <sheetName val="Coonecta"/>
      <sheetName val="Redes"/>
      <sheetName val="MPOS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CHAS DE CARGA"/>
      <sheetName val="PREMISAS"/>
      <sheetName val="FECHA 1 - BAL"/>
      <sheetName val="FECHA 1 - P&amp;GA"/>
      <sheetName val="FECHA 1 - P&amp;GM"/>
      <sheetName val="FECHA 2 - BAL"/>
      <sheetName val="FECHA 2 - P&amp;GA"/>
      <sheetName val="FECHA 2 - P&amp;GM"/>
      <sheetName val="FECHA 1 REPORTE"/>
      <sheetName val="FECHA 2 REPORTE"/>
      <sheetName val="REPORTE FINAL"/>
      <sheetName val="REPORTE VARIACIONES"/>
      <sheetName val="REPORTE FUENTES Y USOS"/>
      <sheetName val="BALANCE"/>
      <sheetName val="P&amp;G MENSUAL"/>
      <sheetName val="P&amp;G ACUMULADO"/>
      <sheetName val="BALGENREN"/>
      <sheetName val="P&amp;GREN"/>
      <sheetName val="BALANCE PY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file:///\\bs-fileserver\..\Users_info\SAUERBREYF\My%20Documents\DIVISION%20NEGOCIOS\2016\Reportes\Comite%20Comercial\Marzo_16\Panel%20Tarjeta%20Cr&#233;dito.xlsm" TargetMode="External"/><Relationship Id="rId7" Type="http://schemas.openxmlformats.org/officeDocument/2006/relationships/hyperlink" Target="file:///\\bs-fileserver\..\Users_info\SAUERBREYF\My%20Documents\DIVISION%20NEGOCIOS\2016\Reportes\Comite%20Comercial\Marzo_16\Panel%20Tarjeta%20Cr&#233;dito.xlsm" TargetMode="External"/><Relationship Id="rId2" Type="http://schemas.openxmlformats.org/officeDocument/2006/relationships/hyperlink" Target="file:///\\bs-fileserver\..\Users_info\SAUERBREYF\My%20Documents\DIVISION%20NEGOCIOS\2016\Reportes\Comite%20Comercial\Marzo_16\Panel%20Tarjeta%20Cr&#233;dito.xlsm" TargetMode="External"/><Relationship Id="rId1" Type="http://schemas.openxmlformats.org/officeDocument/2006/relationships/hyperlink" Target="file:///\\bs-fileserver\..\Users_info\SAUERBREYF\My%20Documents\DIVISION%20NEGOCIOS\2016\Reportes\Comite%20Comercial\Marzo_16\Panel%20Tarjeta%20Cr&#233;dito.xlsm" TargetMode="External"/><Relationship Id="rId6" Type="http://schemas.openxmlformats.org/officeDocument/2006/relationships/hyperlink" Target="file:///\\bs-fileserver\..\Users_info\SAUERBREYF\My%20Documents\DIVISION%20NEGOCIOS\2016\Reportes\Comite%20Comercial\Marzo_16\Panel%20Tarjeta%20Cr&#233;dito.xlsm" TargetMode="External"/><Relationship Id="rId5" Type="http://schemas.openxmlformats.org/officeDocument/2006/relationships/hyperlink" Target="file:///\\bs-fileserver\..\Users_info\SAUERBREYF\My%20Documents\DIVISION%20NEGOCIOS\2016\Reportes\Comite%20Comercial\Marzo_16\Panel%20Tarjeta%20Cr&#233;dito.xlsm" TargetMode="External"/><Relationship Id="rId4" Type="http://schemas.openxmlformats.org/officeDocument/2006/relationships/hyperlink" Target="file:///\\bs-fileserver\..\Users_info\SAUERBREYF\My%20Documents\DIVISION%20NEGOCIOS\2016\Reportes\Comite%20Comercial\Marzo_16\Panel%20Tarjeta%20Cr&#233;dito.xlsm" TargetMode="External"/><Relationship Id="rId9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25"/>
  <sheetViews>
    <sheetView showGridLines="0" zoomScaleNormal="100" workbookViewId="0"/>
  </sheetViews>
  <sheetFormatPr baseColWidth="10" defaultColWidth="11.42578125" defaultRowHeight="15" x14ac:dyDescent="0.25"/>
  <cols>
    <col min="1" max="1" width="3.7109375" customWidth="1"/>
    <col min="2" max="2" width="8.5703125" customWidth="1"/>
    <col min="3" max="3" width="46" customWidth="1"/>
    <col min="4" max="16" width="10.28515625" customWidth="1"/>
    <col min="17" max="17" width="11.42578125" customWidth="1"/>
  </cols>
  <sheetData>
    <row r="1" spans="1:17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s="2" customFormat="1" ht="6" customHeight="1" x14ac:dyDescent="0.25"/>
    <row r="3" spans="1:17" ht="15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s="2" customFormat="1" ht="6" customHeight="1" x14ac:dyDescent="0.25"/>
    <row r="5" spans="1:17" ht="15.75" customHeight="1" x14ac:dyDescent="0.25">
      <c r="A5" s="3"/>
      <c r="B5" s="3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17" s="2" customFormat="1" x14ac:dyDescent="0.25"/>
    <row r="7" spans="1:17" s="2" customFormat="1" ht="29.25" thickBot="1" x14ac:dyDescent="0.5">
      <c r="C7" s="224" t="s">
        <v>0</v>
      </c>
      <c r="D7" s="224"/>
      <c r="E7" s="224"/>
      <c r="F7" s="224"/>
      <c r="G7" s="224"/>
      <c r="H7" s="224"/>
      <c r="I7" s="224"/>
      <c r="J7" s="224"/>
      <c r="K7" s="224"/>
      <c r="L7" s="224"/>
      <c r="M7" s="224"/>
      <c r="N7" s="224"/>
    </row>
    <row r="8" spans="1:17" s="2" customFormat="1" ht="15.75" thickTop="1" x14ac:dyDescent="0.25">
      <c r="P8"/>
    </row>
    <row r="9" spans="1:17" s="2" customFormat="1" ht="8.25" customHeight="1" x14ac:dyDescent="0.25"/>
    <row r="10" spans="1:17" s="2" customFormat="1" ht="8.25" customHeight="1" x14ac:dyDescent="0.3">
      <c r="D10" s="6"/>
    </row>
    <row r="11" spans="1:17" s="2" customFormat="1" ht="24" thickBot="1" x14ac:dyDescent="0.55000000000000004">
      <c r="C11" s="7" t="s">
        <v>1</v>
      </c>
      <c r="D11" s="8"/>
      <c r="E11" s="8"/>
    </row>
    <row r="12" spans="1:17" s="2" customFormat="1" ht="18.75" x14ac:dyDescent="0.3">
      <c r="C12" s="6"/>
      <c r="D12" s="6"/>
    </row>
    <row r="13" spans="1:17" s="2" customFormat="1" ht="21" x14ac:dyDescent="0.35">
      <c r="C13" s="9" t="s">
        <v>2</v>
      </c>
      <c r="D13" s="6"/>
    </row>
    <row r="14" spans="1:17" s="2" customFormat="1" ht="18.75" customHeight="1" x14ac:dyDescent="0.35">
      <c r="C14" s="9" t="s">
        <v>3</v>
      </c>
      <c r="D14" s="6"/>
    </row>
    <row r="15" spans="1:17" s="2" customFormat="1" ht="18.75" customHeight="1" x14ac:dyDescent="0.35">
      <c r="C15" s="9" t="s">
        <v>4</v>
      </c>
      <c r="D15" s="6"/>
      <c r="F15"/>
    </row>
    <row r="16" spans="1:17" s="2" customFormat="1" ht="18.75" customHeight="1" x14ac:dyDescent="0.35">
      <c r="C16" s="9" t="s">
        <v>5</v>
      </c>
      <c r="D16" s="6"/>
    </row>
    <row r="17" spans="3:15" s="2" customFormat="1" ht="18.75" customHeight="1" x14ac:dyDescent="0.35">
      <c r="C17" s="9" t="s">
        <v>6</v>
      </c>
      <c r="D17" s="6"/>
    </row>
    <row r="18" spans="3:15" s="2" customFormat="1" ht="18.75" customHeight="1" x14ac:dyDescent="0.35">
      <c r="C18" s="9" t="s">
        <v>7</v>
      </c>
      <c r="D18" s="6"/>
    </row>
    <row r="19" spans="3:15" s="2" customFormat="1" ht="21" x14ac:dyDescent="0.35">
      <c r="C19" s="9" t="s">
        <v>8</v>
      </c>
      <c r="D19" s="6"/>
    </row>
    <row r="20" spans="3:15" s="2" customFormat="1" x14ac:dyDescent="0.25">
      <c r="F20"/>
    </row>
    <row r="21" spans="3:15" s="2" customFormat="1" ht="4.5" customHeight="1" x14ac:dyDescent="0.25"/>
    <row r="22" spans="3:15" s="2" customFormat="1" ht="4.5" customHeight="1" x14ac:dyDescent="0.25"/>
    <row r="23" spans="3:15" s="2" customFormat="1" x14ac:dyDescent="0.25"/>
    <row r="24" spans="3:15" ht="21.75" thickBot="1" x14ac:dyDescent="0.5">
      <c r="C24" s="10"/>
      <c r="D24" s="11"/>
      <c r="E24" s="8"/>
      <c r="F24" s="2"/>
      <c r="G24" s="2"/>
      <c r="H24" s="2"/>
      <c r="I24" s="2"/>
      <c r="J24" s="2"/>
      <c r="K24" s="2"/>
      <c r="L24" s="2"/>
      <c r="M24" s="2"/>
      <c r="O24" s="12"/>
    </row>
    <row r="25" spans="3:15" x14ac:dyDescent="0.25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</sheetData>
  <mergeCells count="1">
    <mergeCell ref="C7:N7"/>
  </mergeCells>
  <hyperlinks>
    <hyperlink ref="C13" r:id="rId1" location="Clientes!A1"/>
    <hyperlink ref="C14" r:id="rId2" location="Colocación!A1"/>
    <hyperlink ref="C15" r:id="rId3" location="'Detalle Tipo Consumos'!A1"/>
    <hyperlink ref="C16" r:id="rId4" location="'Clientes Compartidos'!A1"/>
    <hyperlink ref="C17" r:id="rId5" location="'Estados Tarjetas'!A1"/>
    <hyperlink ref="C18" r:id="rId6" location="Canje!A1"/>
    <hyperlink ref="C19" r:id="rId7" location="Adquirencia!A1"/>
  </hyperlinks>
  <pageMargins left="0.7" right="0.7" top="0.75" bottom="0.75" header="0.3" footer="0.3"/>
  <pageSetup orientation="portrait" r:id="rId8"/>
  <drawing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1:M67"/>
  <sheetViews>
    <sheetView showGridLines="0" workbookViewId="0">
      <selection activeCell="C49" sqref="C49"/>
    </sheetView>
  </sheetViews>
  <sheetFormatPr baseColWidth="10" defaultRowHeight="12.75" x14ac:dyDescent="0.2"/>
  <cols>
    <col min="1" max="1" width="29.85546875" style="233" bestFit="1" customWidth="1"/>
    <col min="2" max="2" width="11.42578125" style="233"/>
    <col min="3" max="3" width="13.28515625" style="233" customWidth="1"/>
    <col min="4" max="4" width="14" style="233" customWidth="1"/>
    <col min="5" max="6" width="11.42578125" style="233"/>
    <col min="7" max="7" width="12.85546875" style="233" customWidth="1"/>
    <col min="8" max="16384" width="11.42578125" style="233"/>
  </cols>
  <sheetData>
    <row r="1" spans="1:3" x14ac:dyDescent="0.2">
      <c r="A1" s="247" t="s">
        <v>228</v>
      </c>
    </row>
    <row r="2" spans="1:3" x14ac:dyDescent="0.2">
      <c r="A2" s="248">
        <v>42979</v>
      </c>
      <c r="B2" s="249" t="s">
        <v>145</v>
      </c>
      <c r="C2" s="249" t="s">
        <v>229</v>
      </c>
    </row>
    <row r="3" spans="1:3" x14ac:dyDescent="0.2">
      <c r="A3" s="234" t="s">
        <v>230</v>
      </c>
      <c r="B3" s="250">
        <f>+C30</f>
        <v>6916</v>
      </c>
      <c r="C3" s="250">
        <f>+C33</f>
        <v>5381471</v>
      </c>
    </row>
    <row r="4" spans="1:3" x14ac:dyDescent="0.2">
      <c r="A4" s="234" t="s">
        <v>231</v>
      </c>
      <c r="B4" s="250">
        <f>+C38</f>
        <v>145</v>
      </c>
      <c r="C4" s="250">
        <f>+C41</f>
        <v>17441</v>
      </c>
    </row>
    <row r="5" spans="1:3" x14ac:dyDescent="0.2">
      <c r="A5" s="234" t="s">
        <v>232</v>
      </c>
      <c r="B5" s="250">
        <f>+C46</f>
        <v>7457</v>
      </c>
      <c r="C5" s="250">
        <f>+C49</f>
        <v>1265747</v>
      </c>
    </row>
    <row r="6" spans="1:3" x14ac:dyDescent="0.2">
      <c r="A6" s="234" t="s">
        <v>233</v>
      </c>
      <c r="B6" s="250">
        <f>+C54</f>
        <v>1969</v>
      </c>
      <c r="C6" s="250">
        <f>+C57</f>
        <v>4467201</v>
      </c>
    </row>
    <row r="7" spans="1:3" x14ac:dyDescent="0.2">
      <c r="A7" s="234" t="s">
        <v>234</v>
      </c>
      <c r="B7" s="250">
        <f>+C62</f>
        <v>1304</v>
      </c>
      <c r="C7" s="250">
        <f>+C65</f>
        <v>423979</v>
      </c>
    </row>
    <row r="8" spans="1:3" x14ac:dyDescent="0.2">
      <c r="A8" s="251" t="s">
        <v>21</v>
      </c>
      <c r="B8" s="252">
        <f>SUM(B3:B7)</f>
        <v>17791</v>
      </c>
      <c r="C8" s="252">
        <f>SUM(C3:C7)</f>
        <v>11555839</v>
      </c>
    </row>
    <row r="28" spans="1:4" ht="13.5" thickBot="1" x14ac:dyDescent="0.25"/>
    <row r="29" spans="1:4" ht="13.5" thickBot="1" x14ac:dyDescent="0.25">
      <c r="A29" s="247" t="s">
        <v>230</v>
      </c>
      <c r="B29" s="253">
        <v>42948</v>
      </c>
      <c r="C29" s="253">
        <v>42979</v>
      </c>
      <c r="D29" s="253" t="s">
        <v>235</v>
      </c>
    </row>
    <row r="30" spans="1:4" x14ac:dyDescent="0.2">
      <c r="A30" s="254" t="s">
        <v>75</v>
      </c>
      <c r="B30" s="255">
        <v>6930</v>
      </c>
      <c r="C30" s="255">
        <v>6916</v>
      </c>
      <c r="D30" s="256">
        <f t="shared" ref="D30:D35" si="0">(C30-B30)/B30</f>
        <v>-2.0202020202020202E-3</v>
      </c>
    </row>
    <row r="31" spans="1:4" x14ac:dyDescent="0.2">
      <c r="A31" s="254" t="s">
        <v>236</v>
      </c>
      <c r="B31" s="238">
        <v>4028</v>
      </c>
      <c r="C31" s="238">
        <v>4042</v>
      </c>
      <c r="D31" s="257">
        <f t="shared" si="0"/>
        <v>3.4756703078450842E-3</v>
      </c>
    </row>
    <row r="32" spans="1:4" x14ac:dyDescent="0.2">
      <c r="A32" s="254" t="s">
        <v>237</v>
      </c>
      <c r="B32" s="258">
        <f>B31/B30</f>
        <v>0.58124098124098122</v>
      </c>
      <c r="C32" s="258">
        <f>C31/C30</f>
        <v>0.58444187391555813</v>
      </c>
      <c r="D32" s="257">
        <f t="shared" si="0"/>
        <v>5.5069975756747653E-3</v>
      </c>
    </row>
    <row r="33" spans="1:13" x14ac:dyDescent="0.2">
      <c r="A33" s="254" t="s">
        <v>229</v>
      </c>
      <c r="B33" s="238">
        <v>5292357</v>
      </c>
      <c r="C33" s="238">
        <v>5381471</v>
      </c>
      <c r="D33" s="257">
        <f t="shared" si="0"/>
        <v>1.6838244283218232E-2</v>
      </c>
    </row>
    <row r="34" spans="1:13" x14ac:dyDescent="0.2">
      <c r="A34" s="254" t="s">
        <v>223</v>
      </c>
      <c r="B34" s="238">
        <v>52442</v>
      </c>
      <c r="C34" s="238">
        <v>54176</v>
      </c>
      <c r="D34" s="257">
        <f t="shared" si="0"/>
        <v>3.3065100491972081E-2</v>
      </c>
    </row>
    <row r="35" spans="1:13" x14ac:dyDescent="0.2">
      <c r="A35" s="254" t="s">
        <v>238</v>
      </c>
      <c r="B35" s="238">
        <f>B33/B34</f>
        <v>100.91829068304031</v>
      </c>
      <c r="C35" s="238">
        <f>C33/C34</f>
        <v>99.333117985823975</v>
      </c>
      <c r="D35" s="257">
        <f t="shared" si="0"/>
        <v>-1.5707486586301549E-2</v>
      </c>
    </row>
    <row r="36" spans="1:13" x14ac:dyDescent="0.2">
      <c r="A36" s="259"/>
      <c r="B36" s="245"/>
      <c r="C36" s="245"/>
      <c r="D36" s="260"/>
    </row>
    <row r="37" spans="1:13" x14ac:dyDescent="0.2">
      <c r="A37" s="261" t="s">
        <v>231</v>
      </c>
      <c r="D37" s="260"/>
      <c r="J37" s="262"/>
      <c r="K37" s="262"/>
      <c r="L37" s="262"/>
      <c r="M37" s="262"/>
    </row>
    <row r="38" spans="1:13" ht="15" x14ac:dyDescent="0.25">
      <c r="A38" s="254" t="s">
        <v>75</v>
      </c>
      <c r="B38" s="238">
        <v>33</v>
      </c>
      <c r="C38" s="238">
        <v>145</v>
      </c>
      <c r="D38" s="257">
        <f>(C38-B38)/B38</f>
        <v>3.393939393939394</v>
      </c>
      <c r="J38" s="24"/>
      <c r="K38" s="24"/>
      <c r="L38" s="263"/>
      <c r="M38" s="262"/>
    </row>
    <row r="39" spans="1:13" ht="15" x14ac:dyDescent="0.25">
      <c r="A39" s="254" t="s">
        <v>236</v>
      </c>
      <c r="B39" s="238">
        <v>14</v>
      </c>
      <c r="C39" s="238">
        <v>52</v>
      </c>
      <c r="D39" s="257">
        <f t="shared" ref="D39:D43" si="1">(C39-B39)/B39</f>
        <v>2.7142857142857144</v>
      </c>
      <c r="G39" s="264"/>
      <c r="H39" s="264"/>
      <c r="J39" s="22"/>
      <c r="K39" s="22"/>
      <c r="L39" s="262"/>
      <c r="M39" s="262"/>
    </row>
    <row r="40" spans="1:13" ht="15" x14ac:dyDescent="0.25">
      <c r="A40" s="254" t="s">
        <v>237</v>
      </c>
      <c r="B40" s="258">
        <f>B39/B38</f>
        <v>0.42424242424242425</v>
      </c>
      <c r="C40" s="258">
        <f>C39/C38</f>
        <v>0.35862068965517241</v>
      </c>
      <c r="D40" s="257">
        <f t="shared" si="1"/>
        <v>-0.15467980295566505</v>
      </c>
      <c r="G40" s="264"/>
      <c r="H40" s="264"/>
      <c r="J40" s="22"/>
      <c r="K40" s="22"/>
      <c r="L40" s="262"/>
      <c r="M40" s="262"/>
    </row>
    <row r="41" spans="1:13" x14ac:dyDescent="0.2">
      <c r="A41" s="254" t="s">
        <v>229</v>
      </c>
      <c r="B41" s="238">
        <v>3663</v>
      </c>
      <c r="C41" s="238">
        <v>17441</v>
      </c>
      <c r="D41" s="257">
        <f t="shared" si="1"/>
        <v>3.7613977613977614</v>
      </c>
      <c r="J41" s="262"/>
      <c r="K41" s="262"/>
      <c r="L41" s="262"/>
      <c r="M41" s="262"/>
    </row>
    <row r="42" spans="1:13" x14ac:dyDescent="0.2">
      <c r="A42" s="254" t="s">
        <v>223</v>
      </c>
      <c r="B42" s="238">
        <v>37</v>
      </c>
      <c r="C42" s="238">
        <v>194</v>
      </c>
      <c r="D42" s="257">
        <f t="shared" si="1"/>
        <v>4.243243243243243</v>
      </c>
    </row>
    <row r="43" spans="1:13" x14ac:dyDescent="0.2">
      <c r="A43" s="254" t="s">
        <v>238</v>
      </c>
      <c r="B43" s="238">
        <f>B41/B42</f>
        <v>99</v>
      </c>
      <c r="C43" s="238">
        <f>C41/C42</f>
        <v>89.902061855670098</v>
      </c>
      <c r="D43" s="257">
        <f t="shared" si="1"/>
        <v>-9.189836509424143E-2</v>
      </c>
    </row>
    <row r="44" spans="1:13" x14ac:dyDescent="0.2">
      <c r="D44" s="260"/>
    </row>
    <row r="45" spans="1:13" x14ac:dyDescent="0.2">
      <c r="A45" s="265" t="s">
        <v>232</v>
      </c>
      <c r="D45" s="260"/>
    </row>
    <row r="46" spans="1:13" x14ac:dyDescent="0.2">
      <c r="A46" s="254" t="s">
        <v>75</v>
      </c>
      <c r="B46" s="238">
        <v>7886</v>
      </c>
      <c r="C46" s="238">
        <v>7457</v>
      </c>
      <c r="D46" s="257">
        <f>(C46-B46)/B46</f>
        <v>-5.4400202891199595E-2</v>
      </c>
    </row>
    <row r="47" spans="1:13" x14ac:dyDescent="0.2">
      <c r="A47" s="254" t="s">
        <v>236</v>
      </c>
      <c r="B47" s="238">
        <v>2234</v>
      </c>
      <c r="C47" s="238">
        <v>2198</v>
      </c>
      <c r="D47" s="257">
        <f t="shared" ref="D47:D51" si="2">(C47-B47)/B47</f>
        <v>-1.611459265890779E-2</v>
      </c>
    </row>
    <row r="48" spans="1:13" x14ac:dyDescent="0.2">
      <c r="A48" s="254" t="s">
        <v>237</v>
      </c>
      <c r="B48" s="258">
        <f>B47/B46</f>
        <v>0.28328683743342631</v>
      </c>
      <c r="C48" s="258">
        <f>C47/C46</f>
        <v>0.2947566045326539</v>
      </c>
      <c r="D48" s="257">
        <f t="shared" si="2"/>
        <v>4.0488175176593005E-2</v>
      </c>
    </row>
    <row r="49" spans="1:4" x14ac:dyDescent="0.2">
      <c r="A49" s="254" t="s">
        <v>229</v>
      </c>
      <c r="B49" s="238">
        <v>1390994</v>
      </c>
      <c r="C49" s="238">
        <v>1265747</v>
      </c>
      <c r="D49" s="257">
        <f t="shared" si="2"/>
        <v>-9.0041366102226184E-2</v>
      </c>
    </row>
    <row r="50" spans="1:4" x14ac:dyDescent="0.2">
      <c r="A50" s="254" t="s">
        <v>223</v>
      </c>
      <c r="B50" s="238">
        <v>6976</v>
      </c>
      <c r="C50" s="238">
        <v>6744</v>
      </c>
      <c r="D50" s="257">
        <f t="shared" si="2"/>
        <v>-3.3256880733944956E-2</v>
      </c>
    </row>
    <row r="51" spans="1:4" x14ac:dyDescent="0.2">
      <c r="A51" s="254" t="s">
        <v>238</v>
      </c>
      <c r="B51" s="238">
        <f>B49/B50</f>
        <v>199.39707568807339</v>
      </c>
      <c r="C51" s="238">
        <f>C49/C50</f>
        <v>187.68490510083038</v>
      </c>
      <c r="D51" s="257">
        <f t="shared" si="2"/>
        <v>-5.8737925552955102E-2</v>
      </c>
    </row>
    <row r="52" spans="1:4" x14ac:dyDescent="0.2">
      <c r="D52" s="260"/>
    </row>
    <row r="53" spans="1:4" x14ac:dyDescent="0.2">
      <c r="A53" s="265" t="s">
        <v>239</v>
      </c>
      <c r="D53" s="260"/>
    </row>
    <row r="54" spans="1:4" x14ac:dyDescent="0.2">
      <c r="A54" s="254" t="s">
        <v>75</v>
      </c>
      <c r="B54" s="238">
        <v>1980</v>
      </c>
      <c r="C54" s="238">
        <v>1969</v>
      </c>
      <c r="D54" s="257">
        <f>(C54-B54)/B54</f>
        <v>-5.5555555555555558E-3</v>
      </c>
    </row>
    <row r="55" spans="1:4" x14ac:dyDescent="0.2">
      <c r="A55" s="254" t="s">
        <v>236</v>
      </c>
      <c r="B55" s="238">
        <v>1280</v>
      </c>
      <c r="C55" s="238">
        <v>1275</v>
      </c>
      <c r="D55" s="257">
        <f t="shared" ref="D55:D59" si="3">(C55-B55)/B55</f>
        <v>-3.90625E-3</v>
      </c>
    </row>
    <row r="56" spans="1:4" x14ac:dyDescent="0.2">
      <c r="A56" s="254" t="s">
        <v>237</v>
      </c>
      <c r="B56" s="258">
        <f>B55/B54</f>
        <v>0.64646464646464652</v>
      </c>
      <c r="C56" s="258">
        <f>C55/C54</f>
        <v>0.64753682072117824</v>
      </c>
      <c r="D56" s="257">
        <f t="shared" si="3"/>
        <v>1.6585195530725066E-3</v>
      </c>
    </row>
    <row r="57" spans="1:4" x14ac:dyDescent="0.2">
      <c r="A57" s="254" t="s">
        <v>229</v>
      </c>
      <c r="B57" s="238">
        <v>4660697</v>
      </c>
      <c r="C57" s="238">
        <v>4467201</v>
      </c>
      <c r="D57" s="257">
        <f t="shared" si="3"/>
        <v>-4.1516537118804334E-2</v>
      </c>
    </row>
    <row r="58" spans="1:4" x14ac:dyDescent="0.2">
      <c r="A58" s="254" t="s">
        <v>223</v>
      </c>
      <c r="B58" s="238">
        <v>87690</v>
      </c>
      <c r="C58" s="238">
        <v>84849</v>
      </c>
      <c r="D58" s="257">
        <f t="shared" si="3"/>
        <v>-3.2398221005815943E-2</v>
      </c>
    </row>
    <row r="59" spans="1:4" x14ac:dyDescent="0.2">
      <c r="A59" s="254" t="s">
        <v>238</v>
      </c>
      <c r="B59" s="238">
        <f>B57/B58</f>
        <v>53.149697799064889</v>
      </c>
      <c r="C59" s="238">
        <f>C57/C58</f>
        <v>52.648834989216134</v>
      </c>
      <c r="D59" s="257">
        <f t="shared" si="3"/>
        <v>-9.4236247916647045E-3</v>
      </c>
    </row>
    <row r="61" spans="1:4" x14ac:dyDescent="0.2">
      <c r="A61" s="247" t="s">
        <v>240</v>
      </c>
    </row>
    <row r="62" spans="1:4" x14ac:dyDescent="0.2">
      <c r="A62" s="254" t="s">
        <v>75</v>
      </c>
      <c r="B62" s="238">
        <v>1269</v>
      </c>
      <c r="C62" s="238">
        <v>1304</v>
      </c>
      <c r="D62" s="257">
        <f>(C62-B62)/B62</f>
        <v>2.7580772261623327E-2</v>
      </c>
    </row>
    <row r="63" spans="1:4" x14ac:dyDescent="0.2">
      <c r="A63" s="254" t="s">
        <v>236</v>
      </c>
      <c r="B63" s="238">
        <v>449</v>
      </c>
      <c r="C63" s="238">
        <v>470</v>
      </c>
      <c r="D63" s="257">
        <f t="shared" ref="D63:D67" si="4">(C63-B63)/B63</f>
        <v>4.6770601336302897E-2</v>
      </c>
    </row>
    <row r="64" spans="1:4" x14ac:dyDescent="0.2">
      <c r="A64" s="254" t="s">
        <v>237</v>
      </c>
      <c r="B64" s="258">
        <f>B63/B62</f>
        <v>0.35382190701339639</v>
      </c>
      <c r="C64" s="258">
        <f>C63/C62</f>
        <v>0.36042944785276071</v>
      </c>
      <c r="D64" s="257">
        <f t="shared" si="4"/>
        <v>1.8674764643994046E-2</v>
      </c>
    </row>
    <row r="65" spans="1:4" x14ac:dyDescent="0.2">
      <c r="A65" s="254" t="s">
        <v>229</v>
      </c>
      <c r="B65" s="238">
        <v>422061</v>
      </c>
      <c r="C65" s="238">
        <v>423979</v>
      </c>
      <c r="D65" s="257">
        <f t="shared" si="4"/>
        <v>4.5443668095370097E-3</v>
      </c>
    </row>
    <row r="66" spans="1:4" x14ac:dyDescent="0.2">
      <c r="A66" s="254" t="s">
        <v>223</v>
      </c>
      <c r="B66" s="238">
        <v>2049</v>
      </c>
      <c r="C66" s="238">
        <v>2154</v>
      </c>
      <c r="D66" s="257">
        <f t="shared" si="4"/>
        <v>5.1244509516837483E-2</v>
      </c>
    </row>
    <row r="67" spans="1:4" x14ac:dyDescent="0.2">
      <c r="A67" s="254" t="s">
        <v>238</v>
      </c>
      <c r="B67" s="238">
        <f>B65/B66</f>
        <v>205.98389458272328</v>
      </c>
      <c r="C67" s="238">
        <f>C65/C66</f>
        <v>196.83333333333334</v>
      </c>
      <c r="D67" s="257">
        <f t="shared" si="4"/>
        <v>-4.4423673355273245E-2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J10"/>
  <sheetViews>
    <sheetView showGridLines="0" workbookViewId="0">
      <pane xSplit="1" ySplit="3" topLeftCell="B4" activePane="bottomRight" state="frozen"/>
      <selection activeCell="I41" sqref="I41"/>
      <selection pane="topRight" activeCell="I41" sqref="I41"/>
      <selection pane="bottomLeft" activeCell="I41" sqref="I41"/>
      <selection pane="bottomRight" activeCell="J5" sqref="J5"/>
    </sheetView>
  </sheetViews>
  <sheetFormatPr baseColWidth="10" defaultRowHeight="15" x14ac:dyDescent="0.25"/>
  <cols>
    <col min="1" max="1" width="28.5703125" bestFit="1" customWidth="1"/>
    <col min="3" max="3" width="12.42578125" customWidth="1"/>
  </cols>
  <sheetData>
    <row r="2" spans="1:10" x14ac:dyDescent="0.25">
      <c r="B2" s="266"/>
      <c r="C2" s="266"/>
      <c r="D2" s="266"/>
      <c r="E2" s="266"/>
      <c r="F2" s="266"/>
      <c r="G2" s="266"/>
      <c r="H2" s="266"/>
      <c r="I2" s="266"/>
      <c r="J2" s="266"/>
    </row>
    <row r="3" spans="1:10" x14ac:dyDescent="0.25">
      <c r="A3" s="32" t="s">
        <v>240</v>
      </c>
      <c r="B3" s="267">
        <v>42736</v>
      </c>
      <c r="C3" s="267">
        <v>42767</v>
      </c>
      <c r="D3" s="267">
        <v>42795</v>
      </c>
      <c r="E3" s="267">
        <v>42826</v>
      </c>
      <c r="F3" s="267">
        <v>42856</v>
      </c>
      <c r="G3" s="267">
        <v>42887</v>
      </c>
      <c r="H3" s="267">
        <v>42917</v>
      </c>
      <c r="I3" s="267">
        <v>42948</v>
      </c>
      <c r="J3" s="267">
        <v>42979</v>
      </c>
    </row>
    <row r="4" spans="1:10" x14ac:dyDescent="0.25">
      <c r="A4" s="268" t="s">
        <v>241</v>
      </c>
      <c r="B4" s="269">
        <v>815</v>
      </c>
      <c r="C4" s="269">
        <v>868</v>
      </c>
      <c r="D4" s="269">
        <v>920</v>
      </c>
      <c r="E4" s="269">
        <v>971</v>
      </c>
      <c r="F4" s="269">
        <v>1019</v>
      </c>
      <c r="G4" s="269">
        <v>1077</v>
      </c>
      <c r="H4" s="269">
        <v>1135</v>
      </c>
      <c r="I4" s="269">
        <v>1241</v>
      </c>
      <c r="J4" s="269">
        <v>1331</v>
      </c>
    </row>
    <row r="5" spans="1:10" x14ac:dyDescent="0.25">
      <c r="A5" s="268" t="s">
        <v>242</v>
      </c>
      <c r="B5" s="269">
        <v>53</v>
      </c>
      <c r="C5" s="269">
        <v>52</v>
      </c>
      <c r="D5" s="269">
        <v>51</v>
      </c>
      <c r="E5" s="269">
        <v>48</v>
      </c>
      <c r="F5" s="269">
        <v>58</v>
      </c>
      <c r="G5" s="269">
        <v>58</v>
      </c>
      <c r="H5" s="269">
        <v>106</v>
      </c>
      <c r="I5" s="269">
        <v>90</v>
      </c>
      <c r="J5" s="269">
        <v>106</v>
      </c>
    </row>
    <row r="6" spans="1:10" x14ac:dyDescent="0.25">
      <c r="A6" s="268" t="s">
        <v>243</v>
      </c>
      <c r="B6" s="269">
        <v>253</v>
      </c>
      <c r="C6" s="269">
        <v>266</v>
      </c>
      <c r="D6" s="269">
        <v>306</v>
      </c>
      <c r="E6" s="269">
        <v>301</v>
      </c>
      <c r="F6" s="269">
        <v>359</v>
      </c>
      <c r="G6" s="269">
        <v>376</v>
      </c>
      <c r="H6" s="269">
        <v>422</v>
      </c>
      <c r="I6" s="269">
        <v>449</v>
      </c>
      <c r="J6" s="269">
        <v>470</v>
      </c>
    </row>
    <row r="7" spans="1:10" x14ac:dyDescent="0.25">
      <c r="A7" s="268" t="s">
        <v>237</v>
      </c>
      <c r="B7" s="270">
        <f t="shared" ref="B7:J7" si="0">+B6/B4</f>
        <v>0.31042944785276072</v>
      </c>
      <c r="C7" s="270">
        <f t="shared" si="0"/>
        <v>0.30645161290322581</v>
      </c>
      <c r="D7" s="270">
        <f t="shared" si="0"/>
        <v>0.33260869565217394</v>
      </c>
      <c r="E7" s="270">
        <f t="shared" si="0"/>
        <v>0.30998970133882597</v>
      </c>
      <c r="F7" s="270">
        <f t="shared" si="0"/>
        <v>0.352306182531894</v>
      </c>
      <c r="G7" s="270">
        <f t="shared" si="0"/>
        <v>0.3491179201485608</v>
      </c>
      <c r="H7" s="270">
        <f t="shared" si="0"/>
        <v>0.37180616740088107</v>
      </c>
      <c r="I7" s="270">
        <f t="shared" si="0"/>
        <v>0.36180499597099114</v>
      </c>
      <c r="J7" s="270">
        <f t="shared" si="0"/>
        <v>0.35311795642374155</v>
      </c>
    </row>
    <row r="8" spans="1:10" x14ac:dyDescent="0.25">
      <c r="A8" s="268" t="s">
        <v>229</v>
      </c>
      <c r="B8" s="269">
        <v>165461</v>
      </c>
      <c r="C8" s="269">
        <v>174240</v>
      </c>
      <c r="D8" s="269">
        <v>226553</v>
      </c>
      <c r="E8" s="269">
        <v>195630</v>
      </c>
      <c r="F8" s="269">
        <v>253406</v>
      </c>
      <c r="G8" s="269">
        <v>254800</v>
      </c>
      <c r="H8" s="269">
        <v>360738</v>
      </c>
      <c r="I8" s="269">
        <v>422061</v>
      </c>
      <c r="J8" s="269">
        <v>423979</v>
      </c>
    </row>
    <row r="9" spans="1:10" x14ac:dyDescent="0.25">
      <c r="A9" s="268" t="s">
        <v>223</v>
      </c>
      <c r="B9" s="269">
        <v>830</v>
      </c>
      <c r="C9" s="269">
        <v>865</v>
      </c>
      <c r="D9" s="269">
        <v>1087</v>
      </c>
      <c r="E9" s="269">
        <v>977</v>
      </c>
      <c r="F9" s="269">
        <v>1307</v>
      </c>
      <c r="G9" s="269">
        <v>1372</v>
      </c>
      <c r="H9" s="269">
        <v>1743</v>
      </c>
      <c r="I9" s="269">
        <v>2049</v>
      </c>
      <c r="J9" s="269">
        <v>2154</v>
      </c>
    </row>
    <row r="10" spans="1:10" x14ac:dyDescent="0.25">
      <c r="A10" s="268" t="s">
        <v>238</v>
      </c>
      <c r="B10" s="269">
        <f t="shared" ref="B10:J10" si="1">+B8/B9</f>
        <v>199.35060240963855</v>
      </c>
      <c r="C10" s="269">
        <f t="shared" si="1"/>
        <v>201.4335260115607</v>
      </c>
      <c r="D10" s="269">
        <f t="shared" si="1"/>
        <v>208.42042318307267</v>
      </c>
      <c r="E10" s="269">
        <f t="shared" si="1"/>
        <v>200.23541453428865</v>
      </c>
      <c r="F10" s="269">
        <f t="shared" si="1"/>
        <v>193.88370313695486</v>
      </c>
      <c r="G10" s="269">
        <f t="shared" si="1"/>
        <v>185.71428571428572</v>
      </c>
      <c r="H10" s="269">
        <f t="shared" si="1"/>
        <v>206.96385542168676</v>
      </c>
      <c r="I10" s="269">
        <f t="shared" si="1"/>
        <v>205.98389458272328</v>
      </c>
      <c r="J10" s="269">
        <f t="shared" si="1"/>
        <v>196.83333333333334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4" tint="0.39997558519241921"/>
  </sheetPr>
  <dimension ref="A1:AM111"/>
  <sheetViews>
    <sheetView showGridLines="0" tabSelected="1" zoomScale="80" zoomScaleNormal="80" workbookViewId="0">
      <pane xSplit="2" topLeftCell="N1" activePane="topRight" state="frozen"/>
      <selection pane="topRight" activeCell="AI7" sqref="AI7"/>
    </sheetView>
  </sheetViews>
  <sheetFormatPr baseColWidth="10" defaultColWidth="11.42578125" defaultRowHeight="15" outlineLevelCol="1" x14ac:dyDescent="0.25"/>
  <cols>
    <col min="1" max="1" width="3.28515625" customWidth="1"/>
    <col min="2" max="2" width="36.5703125" bestFit="1" customWidth="1"/>
    <col min="3" max="9" width="8.140625" hidden="1" customWidth="1" outlineLevel="1"/>
    <col min="10" max="13" width="9.5703125" hidden="1" customWidth="1" outlineLevel="1"/>
    <col min="14" max="14" width="9.5703125" bestFit="1" customWidth="1" collapsed="1"/>
    <col min="15" max="20" width="9.5703125" hidden="1" customWidth="1" outlineLevel="1"/>
    <col min="21" max="23" width="9.5703125" style="3" hidden="1" customWidth="1" outlineLevel="1"/>
    <col min="24" max="25" width="11.42578125" style="3" hidden="1" customWidth="1" outlineLevel="1"/>
    <col min="26" max="26" width="9.5703125" style="3" bestFit="1" customWidth="1" collapsed="1"/>
    <col min="27" max="35" width="9.5703125" style="3" bestFit="1" customWidth="1"/>
    <col min="36" max="36" width="11.42578125" style="3"/>
    <col min="37" max="37" width="7.140625" style="3" bestFit="1" customWidth="1"/>
    <col min="38" max="38" width="7.85546875" style="3" bestFit="1" customWidth="1"/>
    <col min="39" max="39" width="7.140625" style="3" bestFit="1" customWidth="1"/>
    <col min="40" max="16384" width="11.42578125" style="3"/>
  </cols>
  <sheetData>
    <row r="1" spans="1:39" s="4" customFormat="1" x14ac:dyDescent="0.25">
      <c r="A1" s="13"/>
      <c r="B1" s="13"/>
      <c r="C1" s="14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</row>
    <row r="2" spans="1:39" s="4" customFormat="1" x14ac:dyDescent="0.25">
      <c r="A2" s="13"/>
      <c r="B2" s="13"/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</row>
    <row r="3" spans="1:39" s="4" customFormat="1" x14ac:dyDescent="0.25">
      <c r="A3" s="13"/>
      <c r="B3" s="13"/>
      <c r="C3" s="14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</row>
    <row r="4" spans="1:39" x14ac:dyDescent="0.25">
      <c r="A4" s="16"/>
      <c r="B4" s="16"/>
      <c r="C4" s="17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</row>
    <row r="5" spans="1:39" ht="21" x14ac:dyDescent="0.35">
      <c r="A5" s="19" t="s">
        <v>9</v>
      </c>
      <c r="B5" s="16"/>
      <c r="C5" s="17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</row>
    <row r="6" spans="1:39" x14ac:dyDescent="0.25">
      <c r="A6" s="16"/>
      <c r="B6" s="16"/>
      <c r="C6" s="17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</row>
    <row r="7" spans="1:39" ht="15.75" thickBot="1" x14ac:dyDescent="0.3">
      <c r="A7" s="16"/>
      <c r="B7" s="20"/>
      <c r="C7" s="21">
        <v>42035</v>
      </c>
      <c r="D7" s="21">
        <v>42063</v>
      </c>
      <c r="E7" s="21">
        <v>42094</v>
      </c>
      <c r="F7" s="21">
        <v>42124</v>
      </c>
      <c r="G7" s="21">
        <v>42155</v>
      </c>
      <c r="H7" s="21">
        <v>42185</v>
      </c>
      <c r="I7" s="21">
        <v>42216</v>
      </c>
      <c r="J7" s="21">
        <v>42247</v>
      </c>
      <c r="K7" s="21">
        <v>42277</v>
      </c>
      <c r="L7" s="21">
        <v>42308</v>
      </c>
      <c r="M7" s="21">
        <v>42338</v>
      </c>
      <c r="N7" s="21">
        <v>42369</v>
      </c>
      <c r="O7" s="21">
        <v>42400</v>
      </c>
      <c r="P7" s="21">
        <v>42429</v>
      </c>
      <c r="Q7" s="21">
        <v>42460</v>
      </c>
      <c r="R7" s="21">
        <v>42490</v>
      </c>
      <c r="S7" s="21">
        <v>42521</v>
      </c>
      <c r="T7" s="21">
        <v>42551</v>
      </c>
      <c r="U7" s="21">
        <v>42582</v>
      </c>
      <c r="V7" s="21">
        <v>42613</v>
      </c>
      <c r="W7" s="21">
        <v>42643</v>
      </c>
      <c r="X7" s="21">
        <v>42674</v>
      </c>
      <c r="Y7" s="21">
        <v>42704</v>
      </c>
      <c r="Z7" s="21">
        <v>42735</v>
      </c>
      <c r="AA7" s="21">
        <v>42766</v>
      </c>
      <c r="AB7" s="21">
        <v>42794</v>
      </c>
      <c r="AC7" s="21">
        <v>42825</v>
      </c>
      <c r="AD7" s="21">
        <v>42855</v>
      </c>
      <c r="AE7" s="21">
        <v>42886</v>
      </c>
      <c r="AF7" s="21">
        <v>42916</v>
      </c>
      <c r="AG7" s="21">
        <v>42947</v>
      </c>
      <c r="AH7" s="21">
        <v>42978</v>
      </c>
      <c r="AI7" s="21">
        <v>43008</v>
      </c>
      <c r="AJ7" s="22"/>
      <c r="AK7" s="22"/>
      <c r="AL7" s="18"/>
      <c r="AM7" s="18"/>
    </row>
    <row r="8" spans="1:39" x14ac:dyDescent="0.25">
      <c r="A8" s="16"/>
      <c r="B8" s="23" t="s">
        <v>10</v>
      </c>
      <c r="C8" s="3"/>
      <c r="D8" s="3"/>
      <c r="E8" s="3"/>
      <c r="F8" s="3"/>
      <c r="G8" s="24"/>
      <c r="H8" s="24"/>
      <c r="I8" s="24"/>
      <c r="J8" s="25">
        <v>2001</v>
      </c>
      <c r="K8" s="25">
        <v>3431</v>
      </c>
      <c r="L8" s="25">
        <v>3647</v>
      </c>
      <c r="M8" s="25">
        <v>3662</v>
      </c>
      <c r="N8" s="25">
        <v>3818</v>
      </c>
      <c r="O8" s="25">
        <v>3046</v>
      </c>
      <c r="P8" s="25">
        <v>3511</v>
      </c>
      <c r="Q8" s="25">
        <v>4112</v>
      </c>
      <c r="R8" s="25">
        <v>4504</v>
      </c>
      <c r="S8" s="25">
        <v>3182</v>
      </c>
      <c r="T8" s="25">
        <v>3320</v>
      </c>
      <c r="U8" s="25">
        <v>4511</v>
      </c>
      <c r="V8" s="25">
        <v>5539</v>
      </c>
      <c r="W8" s="25">
        <v>6573</v>
      </c>
      <c r="X8" s="25">
        <v>5609</v>
      </c>
      <c r="Y8" s="25">
        <v>6921</v>
      </c>
      <c r="Z8" s="25">
        <v>7895</v>
      </c>
      <c r="AA8" s="25">
        <v>6842</v>
      </c>
      <c r="AB8" s="25">
        <v>7495</v>
      </c>
      <c r="AC8" s="25">
        <v>9393</v>
      </c>
      <c r="AD8" s="25">
        <v>11157</v>
      </c>
      <c r="AE8" s="25">
        <v>9314</v>
      </c>
      <c r="AF8" s="25">
        <v>12090</v>
      </c>
      <c r="AG8" s="25">
        <v>15083</v>
      </c>
      <c r="AH8" s="25">
        <v>18219</v>
      </c>
      <c r="AI8" s="25">
        <v>17085</v>
      </c>
      <c r="AJ8" s="26"/>
      <c r="AK8" s="26"/>
      <c r="AL8" s="18"/>
      <c r="AM8" s="18"/>
    </row>
    <row r="9" spans="1:39" x14ac:dyDescent="0.25">
      <c r="A9" s="16"/>
      <c r="B9" s="23" t="s">
        <v>11</v>
      </c>
      <c r="C9" s="3"/>
      <c r="D9" s="3"/>
      <c r="E9" s="3"/>
      <c r="F9" s="3"/>
      <c r="G9" s="18"/>
      <c r="H9" s="18"/>
      <c r="I9" s="18"/>
      <c r="J9" s="25">
        <v>63293</v>
      </c>
      <c r="K9" s="25">
        <v>63375</v>
      </c>
      <c r="L9" s="25">
        <v>63225</v>
      </c>
      <c r="M9" s="25">
        <v>62977</v>
      </c>
      <c r="N9" s="25">
        <v>62827</v>
      </c>
      <c r="O9" s="25">
        <v>63116</v>
      </c>
      <c r="P9" s="25">
        <v>39453</v>
      </c>
      <c r="Q9" s="25">
        <v>39387</v>
      </c>
      <c r="R9" s="25">
        <v>39309</v>
      </c>
      <c r="S9" s="25">
        <v>41397</v>
      </c>
      <c r="T9" s="25">
        <v>41324</v>
      </c>
      <c r="U9" s="25">
        <v>41151</v>
      </c>
      <c r="V9" s="25">
        <v>40054</v>
      </c>
      <c r="W9" s="25">
        <v>39989</v>
      </c>
      <c r="X9" s="25">
        <v>40222</v>
      </c>
      <c r="Y9" s="25">
        <v>40191</v>
      </c>
      <c r="Z9" s="25">
        <v>40110</v>
      </c>
      <c r="AA9" s="25">
        <v>39197</v>
      </c>
      <c r="AB9" s="25">
        <v>39191</v>
      </c>
      <c r="AC9" s="25">
        <v>39120</v>
      </c>
      <c r="AD9" s="25">
        <v>39046</v>
      </c>
      <c r="AE9" s="25">
        <v>37655</v>
      </c>
      <c r="AF9" s="25">
        <v>37593</v>
      </c>
      <c r="AG9" s="25">
        <v>37523</v>
      </c>
      <c r="AH9" s="25">
        <v>37453</v>
      </c>
      <c r="AI9" s="25">
        <v>34630</v>
      </c>
      <c r="AJ9" s="26"/>
      <c r="AK9" s="18"/>
      <c r="AL9" s="18"/>
      <c r="AM9" s="18"/>
    </row>
    <row r="10" spans="1:39" x14ac:dyDescent="0.25">
      <c r="A10" s="16"/>
      <c r="B10" s="23" t="s">
        <v>12</v>
      </c>
      <c r="C10" s="3"/>
      <c r="D10" s="3"/>
      <c r="E10" s="3"/>
      <c r="F10" s="3"/>
      <c r="G10" s="18"/>
      <c r="H10" s="18"/>
      <c r="I10" s="18"/>
      <c r="J10" s="25">
        <v>33749</v>
      </c>
      <c r="K10" s="25">
        <v>33603</v>
      </c>
      <c r="L10" s="25">
        <v>33444</v>
      </c>
      <c r="M10" s="25">
        <v>33222</v>
      </c>
      <c r="N10" s="25">
        <v>33016</v>
      </c>
      <c r="O10" s="25">
        <v>33009</v>
      </c>
      <c r="P10" s="25">
        <v>28485</v>
      </c>
      <c r="Q10" s="25">
        <v>28398</v>
      </c>
      <c r="R10" s="25">
        <v>28280</v>
      </c>
      <c r="S10" s="25">
        <v>29659</v>
      </c>
      <c r="T10" s="25">
        <v>29539</v>
      </c>
      <c r="U10" s="25">
        <v>29322</v>
      </c>
      <c r="V10" s="25">
        <v>27684</v>
      </c>
      <c r="W10" s="25">
        <v>27600</v>
      </c>
      <c r="X10" s="25">
        <v>27884</v>
      </c>
      <c r="Y10" s="25">
        <v>27835</v>
      </c>
      <c r="Z10" s="25">
        <v>27730</v>
      </c>
      <c r="AA10" s="25">
        <v>27595</v>
      </c>
      <c r="AB10" s="25">
        <v>27599</v>
      </c>
      <c r="AC10" s="25">
        <v>27522</v>
      </c>
      <c r="AD10" s="25">
        <v>27454</v>
      </c>
      <c r="AE10" s="25">
        <v>27332</v>
      </c>
      <c r="AF10" s="25">
        <v>27263</v>
      </c>
      <c r="AG10" s="25">
        <v>27192</v>
      </c>
      <c r="AH10" s="25">
        <v>27120</v>
      </c>
      <c r="AI10" s="25">
        <v>25998</v>
      </c>
      <c r="AJ10" s="26"/>
      <c r="AK10" s="18"/>
      <c r="AL10" s="18"/>
      <c r="AM10" s="18"/>
    </row>
    <row r="11" spans="1:39" x14ac:dyDescent="0.25">
      <c r="A11" s="16"/>
      <c r="B11" s="23" t="s">
        <v>13</v>
      </c>
      <c r="C11" s="3"/>
      <c r="D11" s="3"/>
      <c r="E11" s="3"/>
      <c r="F11" s="3"/>
      <c r="G11" s="18"/>
      <c r="H11" s="18"/>
      <c r="I11" s="18"/>
      <c r="J11" s="25">
        <v>5778</v>
      </c>
      <c r="K11" s="25">
        <v>5760</v>
      </c>
      <c r="L11" s="25">
        <v>5713</v>
      </c>
      <c r="M11" s="25">
        <v>5639</v>
      </c>
      <c r="N11" s="25">
        <v>5581</v>
      </c>
      <c r="O11" s="25">
        <v>5540</v>
      </c>
      <c r="P11" s="25">
        <v>27696</v>
      </c>
      <c r="Q11" s="25">
        <v>27460</v>
      </c>
      <c r="R11" s="25">
        <v>27213</v>
      </c>
      <c r="S11" s="25">
        <v>27076</v>
      </c>
      <c r="T11" s="25">
        <v>26872</v>
      </c>
      <c r="U11" s="25">
        <v>26986</v>
      </c>
      <c r="V11" s="25">
        <v>23161</v>
      </c>
      <c r="W11" s="25">
        <v>22953</v>
      </c>
      <c r="X11" s="25">
        <v>22635</v>
      </c>
      <c r="Y11" s="25">
        <v>22475</v>
      </c>
      <c r="Z11" s="25">
        <v>22279</v>
      </c>
      <c r="AA11" s="25">
        <v>22995</v>
      </c>
      <c r="AB11" s="25">
        <v>22939</v>
      </c>
      <c r="AC11" s="25">
        <v>22781</v>
      </c>
      <c r="AD11" s="25">
        <v>22660</v>
      </c>
      <c r="AE11" s="25">
        <v>22953</v>
      </c>
      <c r="AF11" s="25">
        <v>22845</v>
      </c>
      <c r="AG11" s="25">
        <v>22723</v>
      </c>
      <c r="AH11" s="25">
        <v>22599</v>
      </c>
      <c r="AI11" s="25">
        <v>41264</v>
      </c>
      <c r="AJ11" s="26"/>
      <c r="AK11" s="18"/>
      <c r="AL11" s="18"/>
      <c r="AM11" s="18"/>
    </row>
    <row r="12" spans="1:39" x14ac:dyDescent="0.25">
      <c r="A12" s="16"/>
      <c r="B12" s="23" t="s">
        <v>14</v>
      </c>
      <c r="C12" s="3"/>
      <c r="D12" s="3"/>
      <c r="E12" s="3"/>
      <c r="F12" s="3"/>
      <c r="G12" s="18"/>
      <c r="H12" s="18"/>
      <c r="I12" s="18"/>
      <c r="J12" s="25">
        <v>12371</v>
      </c>
      <c r="K12" s="25">
        <v>12384</v>
      </c>
      <c r="L12" s="25">
        <v>12342</v>
      </c>
      <c r="M12" s="25">
        <v>12284</v>
      </c>
      <c r="N12" s="25">
        <v>12230</v>
      </c>
      <c r="O12" s="25">
        <v>12234</v>
      </c>
      <c r="P12" s="25">
        <v>7694</v>
      </c>
      <c r="Q12" s="25">
        <v>7677</v>
      </c>
      <c r="R12" s="25">
        <v>7656</v>
      </c>
      <c r="S12" s="25">
        <v>6409</v>
      </c>
      <c r="T12" s="25">
        <v>6392</v>
      </c>
      <c r="U12" s="25">
        <v>6346</v>
      </c>
      <c r="V12" s="25">
        <v>5917</v>
      </c>
      <c r="W12" s="25">
        <v>5903</v>
      </c>
      <c r="X12" s="25">
        <v>4999</v>
      </c>
      <c r="Y12" s="25">
        <v>4996</v>
      </c>
      <c r="Z12" s="25">
        <v>6807</v>
      </c>
      <c r="AA12" s="25">
        <v>5264</v>
      </c>
      <c r="AB12" s="25">
        <v>5264</v>
      </c>
      <c r="AC12" s="25">
        <v>5252</v>
      </c>
      <c r="AD12" s="25">
        <v>5241</v>
      </c>
      <c r="AE12" s="25">
        <v>6222</v>
      </c>
      <c r="AF12" s="25">
        <v>6200</v>
      </c>
      <c r="AG12" s="25">
        <v>6162</v>
      </c>
      <c r="AH12" s="25">
        <v>6125</v>
      </c>
      <c r="AI12" s="25">
        <v>1695</v>
      </c>
      <c r="AJ12" s="26"/>
      <c r="AK12" s="18"/>
      <c r="AL12" s="18"/>
      <c r="AM12" s="18"/>
    </row>
    <row r="13" spans="1:39" x14ac:dyDescent="0.25">
      <c r="A13" s="16"/>
      <c r="B13" s="23" t="s">
        <v>15</v>
      </c>
      <c r="C13" s="3"/>
      <c r="D13" s="3"/>
      <c r="E13" s="3"/>
      <c r="F13" s="3"/>
      <c r="G13" s="18"/>
      <c r="H13" s="18"/>
      <c r="I13" s="18"/>
      <c r="J13" s="25">
        <v>70894</v>
      </c>
      <c r="K13" s="25">
        <v>70639</v>
      </c>
      <c r="L13" s="25">
        <v>70122</v>
      </c>
      <c r="M13" s="25">
        <v>68537</v>
      </c>
      <c r="N13" s="25">
        <v>67600</v>
      </c>
      <c r="O13" s="25">
        <v>66508</v>
      </c>
      <c r="P13" s="25">
        <v>23661</v>
      </c>
      <c r="Q13" s="25">
        <v>23475</v>
      </c>
      <c r="R13" s="25">
        <v>23141</v>
      </c>
      <c r="S13" s="25">
        <v>19330</v>
      </c>
      <c r="T13" s="25">
        <v>19180</v>
      </c>
      <c r="U13" s="25">
        <v>18897</v>
      </c>
      <c r="V13" s="25">
        <v>19826</v>
      </c>
      <c r="W13" s="25">
        <v>19645</v>
      </c>
      <c r="X13" s="25">
        <v>17382</v>
      </c>
      <c r="Y13" s="25">
        <v>17297</v>
      </c>
      <c r="Z13" s="25">
        <v>15452</v>
      </c>
      <c r="AA13" s="25">
        <v>15690</v>
      </c>
      <c r="AB13" s="25">
        <v>15692</v>
      </c>
      <c r="AC13" s="25">
        <v>15584</v>
      </c>
      <c r="AD13" s="25">
        <v>15461</v>
      </c>
      <c r="AE13" s="25">
        <v>15521</v>
      </c>
      <c r="AF13" s="25">
        <v>15408</v>
      </c>
      <c r="AG13" s="25">
        <v>15248</v>
      </c>
      <c r="AH13" s="25">
        <v>14971</v>
      </c>
      <c r="AI13" s="25">
        <v>34388</v>
      </c>
      <c r="AJ13" s="26"/>
      <c r="AK13" s="18"/>
      <c r="AL13" s="18"/>
      <c r="AM13" s="18"/>
    </row>
    <row r="14" spans="1:39" x14ac:dyDescent="0.25">
      <c r="A14" s="16"/>
      <c r="B14" s="23" t="s">
        <v>16</v>
      </c>
      <c r="C14" s="3"/>
      <c r="D14" s="3"/>
      <c r="E14" s="3"/>
      <c r="F14" s="3"/>
      <c r="G14" s="18"/>
      <c r="H14" s="18"/>
      <c r="I14" s="18"/>
      <c r="J14" s="25">
        <v>24282</v>
      </c>
      <c r="K14" s="25">
        <v>22968</v>
      </c>
      <c r="L14" s="25">
        <v>21612</v>
      </c>
      <c r="M14" s="25">
        <v>19840</v>
      </c>
      <c r="N14" s="25">
        <v>16778</v>
      </c>
      <c r="O14" s="25">
        <v>16213</v>
      </c>
      <c r="P14" s="25">
        <v>14655</v>
      </c>
      <c r="Q14" s="25">
        <v>13107</v>
      </c>
      <c r="R14" s="25">
        <v>11610</v>
      </c>
      <c r="S14" s="25">
        <v>21475</v>
      </c>
      <c r="T14" s="25">
        <v>19894</v>
      </c>
      <c r="U14" s="25">
        <v>18171</v>
      </c>
      <c r="V14" s="25">
        <v>23423</v>
      </c>
      <c r="W14" s="25">
        <v>21914</v>
      </c>
      <c r="X14" s="25">
        <v>23836</v>
      </c>
      <c r="Y14" s="25">
        <v>22467</v>
      </c>
      <c r="Z14" s="25">
        <v>20925</v>
      </c>
      <c r="AA14" s="25">
        <v>21668</v>
      </c>
      <c r="AB14" s="25">
        <v>20395</v>
      </c>
      <c r="AC14" s="25">
        <v>19286</v>
      </c>
      <c r="AD14" s="25">
        <v>18176</v>
      </c>
      <c r="AE14" s="25">
        <v>18609</v>
      </c>
      <c r="AF14" s="25">
        <v>17746</v>
      </c>
      <c r="AG14" s="25">
        <v>16786</v>
      </c>
      <c r="AH14" s="25">
        <v>15947</v>
      </c>
      <c r="AI14" s="25">
        <v>19554</v>
      </c>
      <c r="AJ14" s="26"/>
      <c r="AK14" s="18"/>
      <c r="AL14" s="18" t="s">
        <v>17</v>
      </c>
      <c r="AM14" s="18" t="s">
        <v>17</v>
      </c>
    </row>
    <row r="15" spans="1:39" x14ac:dyDescent="0.25">
      <c r="A15" s="16"/>
      <c r="B15" s="23" t="s">
        <v>18</v>
      </c>
      <c r="C15" s="3"/>
      <c r="D15" s="3"/>
      <c r="E15" s="3"/>
      <c r="F15" s="3"/>
      <c r="G15" s="18"/>
      <c r="H15" s="18"/>
      <c r="I15" s="18"/>
      <c r="J15" s="25"/>
      <c r="K15" s="25"/>
      <c r="L15" s="25"/>
      <c r="M15" s="25"/>
      <c r="N15" s="25"/>
      <c r="O15" s="25"/>
      <c r="P15" s="25">
        <v>26107</v>
      </c>
      <c r="Q15" s="25">
        <v>25781</v>
      </c>
      <c r="R15" s="25">
        <v>25449</v>
      </c>
      <c r="S15" s="25">
        <v>14150</v>
      </c>
      <c r="T15" s="25">
        <v>13837</v>
      </c>
      <c r="U15" s="25">
        <v>13664</v>
      </c>
      <c r="V15" s="25">
        <v>9758</v>
      </c>
      <c r="W15" s="25">
        <v>9610</v>
      </c>
      <c r="X15" s="25">
        <v>8103</v>
      </c>
      <c r="Y15" s="25">
        <v>7958</v>
      </c>
      <c r="Z15" s="25">
        <v>7834</v>
      </c>
      <c r="AA15" s="25">
        <v>7539</v>
      </c>
      <c r="AB15" s="25">
        <v>7471</v>
      </c>
      <c r="AC15" s="25">
        <v>7360</v>
      </c>
      <c r="AD15" s="25">
        <v>7273</v>
      </c>
      <c r="AE15" s="25">
        <v>8177</v>
      </c>
      <c r="AF15" s="25">
        <v>8092</v>
      </c>
      <c r="AG15" s="25">
        <v>8019</v>
      </c>
      <c r="AH15" s="25">
        <v>7966</v>
      </c>
      <c r="AI15" s="25">
        <v>11911</v>
      </c>
      <c r="AJ15" s="26"/>
      <c r="AK15" s="18"/>
      <c r="AL15" s="18"/>
      <c r="AM15" s="18"/>
    </row>
    <row r="16" spans="1:39" x14ac:dyDescent="0.25">
      <c r="A16" s="16"/>
      <c r="B16" s="23" t="s">
        <v>19</v>
      </c>
      <c r="C16" s="3"/>
      <c r="D16" s="3"/>
      <c r="E16" s="3"/>
      <c r="F16" s="3"/>
      <c r="G16" s="18"/>
      <c r="H16" s="18"/>
      <c r="I16" s="18"/>
      <c r="J16" s="25"/>
      <c r="K16" s="25"/>
      <c r="L16" s="25"/>
      <c r="M16" s="25"/>
      <c r="N16" s="25"/>
      <c r="O16" s="25"/>
      <c r="P16" s="25">
        <v>26841</v>
      </c>
      <c r="Q16" s="25">
        <v>26783</v>
      </c>
      <c r="R16" s="25">
        <v>26732</v>
      </c>
      <c r="S16" s="25">
        <v>29845</v>
      </c>
      <c r="T16" s="25">
        <v>29873</v>
      </c>
      <c r="U16" s="25">
        <v>29861</v>
      </c>
      <c r="V16" s="25">
        <v>31665</v>
      </c>
      <c r="W16" s="25">
        <v>31612</v>
      </c>
      <c r="X16" s="25">
        <v>33396</v>
      </c>
      <c r="Y16" s="25">
        <v>33473</v>
      </c>
      <c r="Z16" s="25">
        <v>33501</v>
      </c>
      <c r="AA16" s="25">
        <v>34541</v>
      </c>
      <c r="AB16" s="25">
        <v>34612</v>
      </c>
      <c r="AC16" s="25">
        <v>34395</v>
      </c>
      <c r="AD16" s="25">
        <v>34355</v>
      </c>
      <c r="AE16" s="25">
        <v>35002</v>
      </c>
      <c r="AF16" s="25">
        <v>34975</v>
      </c>
      <c r="AG16" s="25">
        <v>34927</v>
      </c>
      <c r="AH16" s="25">
        <v>34916</v>
      </c>
      <c r="AI16" s="25">
        <v>156</v>
      </c>
      <c r="AJ16" s="26"/>
      <c r="AK16" s="18"/>
      <c r="AL16" s="18"/>
      <c r="AM16" s="18"/>
    </row>
    <row r="17" spans="1:39" x14ac:dyDescent="0.25">
      <c r="A17" s="16"/>
      <c r="B17" s="23" t="s">
        <v>20</v>
      </c>
      <c r="C17" s="3"/>
      <c r="D17" s="3"/>
      <c r="E17" s="3"/>
      <c r="F17" s="3"/>
      <c r="G17" s="18"/>
      <c r="H17" s="18"/>
      <c r="I17" s="18"/>
      <c r="J17" s="25">
        <v>1991</v>
      </c>
      <c r="K17" s="25">
        <v>2037</v>
      </c>
      <c r="L17" s="25">
        <v>2063</v>
      </c>
      <c r="M17" s="25">
        <v>2078</v>
      </c>
      <c r="N17" s="25">
        <v>2094</v>
      </c>
      <c r="O17" s="25">
        <v>153</v>
      </c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6"/>
      <c r="AK17" s="18"/>
      <c r="AL17" s="18"/>
      <c r="AM17" s="18"/>
    </row>
    <row r="18" spans="1:39" x14ac:dyDescent="0.25">
      <c r="A18" s="16"/>
      <c r="B18" s="27" t="s">
        <v>21</v>
      </c>
      <c r="C18" s="17"/>
      <c r="D18" s="17"/>
      <c r="E18" s="17"/>
      <c r="F18" s="17"/>
      <c r="G18" s="17"/>
      <c r="H18" s="17"/>
      <c r="I18" s="17"/>
      <c r="J18" s="28">
        <f t="shared" ref="J18:AI18" si="0">SUM(J8:J17)</f>
        <v>214359</v>
      </c>
      <c r="K18" s="28">
        <f t="shared" si="0"/>
        <v>214197</v>
      </c>
      <c r="L18" s="28">
        <f t="shared" si="0"/>
        <v>212168</v>
      </c>
      <c r="M18" s="28">
        <f t="shared" si="0"/>
        <v>208239</v>
      </c>
      <c r="N18" s="28">
        <f t="shared" si="0"/>
        <v>203944</v>
      </c>
      <c r="O18" s="28">
        <f t="shared" si="0"/>
        <v>199819</v>
      </c>
      <c r="P18" s="28">
        <f t="shared" si="0"/>
        <v>198103</v>
      </c>
      <c r="Q18" s="28">
        <f t="shared" ref="Q18:AC18" si="1">SUM(Q8:Q17)</f>
        <v>196180</v>
      </c>
      <c r="R18" s="28">
        <f t="shared" si="1"/>
        <v>193894</v>
      </c>
      <c r="S18" s="28">
        <f t="shared" si="1"/>
        <v>192523</v>
      </c>
      <c r="T18" s="28">
        <f t="shared" si="1"/>
        <v>190231</v>
      </c>
      <c r="U18" s="28">
        <f t="shared" si="1"/>
        <v>188909</v>
      </c>
      <c r="V18" s="28">
        <f t="shared" si="1"/>
        <v>187027</v>
      </c>
      <c r="W18" s="28">
        <f t="shared" si="1"/>
        <v>185799</v>
      </c>
      <c r="X18" s="28">
        <f t="shared" si="1"/>
        <v>184066</v>
      </c>
      <c r="Y18" s="28">
        <f t="shared" si="1"/>
        <v>183613</v>
      </c>
      <c r="Z18" s="28">
        <f t="shared" si="1"/>
        <v>182533</v>
      </c>
      <c r="AA18" s="28">
        <f t="shared" si="1"/>
        <v>181331</v>
      </c>
      <c r="AB18" s="28">
        <f t="shared" si="1"/>
        <v>180658</v>
      </c>
      <c r="AC18" s="28">
        <f t="shared" si="1"/>
        <v>180693</v>
      </c>
      <c r="AD18" s="28">
        <f t="shared" ref="AD18" si="2">SUM(AD8:AD17)</f>
        <v>180823</v>
      </c>
      <c r="AE18" s="28">
        <f t="shared" ref="AE18" si="3">SUM(AE8:AE17)</f>
        <v>180785</v>
      </c>
      <c r="AF18" s="28">
        <f t="shared" ref="AF18:AH18" si="4">SUM(AF8:AF17)</f>
        <v>182212</v>
      </c>
      <c r="AG18" s="28">
        <f t="shared" si="4"/>
        <v>183663</v>
      </c>
      <c r="AH18" s="28">
        <f t="shared" si="4"/>
        <v>185316</v>
      </c>
      <c r="AI18" s="28">
        <f t="shared" si="0"/>
        <v>186681</v>
      </c>
      <c r="AJ18" s="26"/>
      <c r="AK18" s="29"/>
      <c r="AL18" s="30"/>
      <c r="AM18" s="30"/>
    </row>
    <row r="19" spans="1:39" x14ac:dyDescent="0.25">
      <c r="A19" s="16"/>
      <c r="B19" s="16"/>
      <c r="C19" s="17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X19" s="31"/>
      <c r="Y19" s="26"/>
    </row>
    <row r="20" spans="1:39" x14ac:dyDescent="0.25">
      <c r="A20" s="16"/>
      <c r="B20" s="16"/>
      <c r="C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</row>
    <row r="21" spans="1:39" x14ac:dyDescent="0.25">
      <c r="A21" s="16"/>
      <c r="B21" s="16"/>
      <c r="C21" s="17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</row>
    <row r="22" spans="1:39" x14ac:dyDescent="0.25">
      <c r="A22" s="16"/>
      <c r="B22" s="16"/>
      <c r="C22" s="17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</row>
    <row r="23" spans="1:39" x14ac:dyDescent="0.25">
      <c r="A23" s="16"/>
      <c r="B23" s="16"/>
      <c r="C23" s="17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</row>
    <row r="24" spans="1:39" x14ac:dyDescent="0.25">
      <c r="A24" s="16"/>
      <c r="B24" s="16"/>
      <c r="C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</row>
    <row r="25" spans="1:39" x14ac:dyDescent="0.25">
      <c r="A25" s="16"/>
      <c r="B25" s="16"/>
      <c r="C25" s="17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</row>
    <row r="26" spans="1:39" x14ac:dyDescent="0.25">
      <c r="A26" s="16"/>
      <c r="B26" s="16"/>
      <c r="C26" s="17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</row>
    <row r="27" spans="1:39" x14ac:dyDescent="0.25">
      <c r="A27" s="16"/>
      <c r="B27" s="16"/>
      <c r="C27" s="17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</row>
    <row r="28" spans="1:39" x14ac:dyDescent="0.25">
      <c r="A28" s="16"/>
      <c r="B28" s="16"/>
      <c r="C28" s="17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</row>
    <row r="29" spans="1:39" x14ac:dyDescent="0.25">
      <c r="A29" s="16"/>
      <c r="B29" s="16"/>
      <c r="C29" s="17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</row>
    <row r="30" spans="1:39" x14ac:dyDescent="0.25">
      <c r="A30" s="16"/>
      <c r="B30" s="16"/>
      <c r="C30" s="17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</row>
    <row r="31" spans="1:39" x14ac:dyDescent="0.25">
      <c r="A31" s="16"/>
      <c r="B31" s="16"/>
      <c r="C31" s="17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</row>
    <row r="32" spans="1:39" x14ac:dyDescent="0.25">
      <c r="A32" s="16"/>
      <c r="B32" s="16"/>
      <c r="C32" s="17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</row>
    <row r="33" spans="1:39" x14ac:dyDescent="0.25">
      <c r="A33" s="16"/>
      <c r="B33" s="16"/>
      <c r="C33" s="17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</row>
    <row r="34" spans="1:39" x14ac:dyDescent="0.25">
      <c r="A34" s="16"/>
      <c r="B34" s="16"/>
      <c r="C34" s="17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</row>
    <row r="35" spans="1:39" x14ac:dyDescent="0.25">
      <c r="A35" s="16"/>
      <c r="B35" s="16"/>
      <c r="C35" s="17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</row>
    <row r="36" spans="1:39" ht="21" x14ac:dyDescent="0.35">
      <c r="A36" s="19" t="s">
        <v>22</v>
      </c>
    </row>
    <row r="37" spans="1:39" x14ac:dyDescent="0.25">
      <c r="B37" s="32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K37" s="33" t="s">
        <v>23</v>
      </c>
      <c r="AL37" s="33" t="s">
        <v>23</v>
      </c>
      <c r="AM37" s="33" t="s">
        <v>23</v>
      </c>
    </row>
    <row r="38" spans="1:39" ht="15.75" thickBot="1" x14ac:dyDescent="0.3">
      <c r="B38" s="20"/>
      <c r="C38" s="21">
        <v>42035</v>
      </c>
      <c r="D38" s="21">
        <v>42063</v>
      </c>
      <c r="E38" s="21">
        <v>42094</v>
      </c>
      <c r="F38" s="21">
        <v>42124</v>
      </c>
      <c r="G38" s="21">
        <v>42155</v>
      </c>
      <c r="H38" s="21">
        <v>42185</v>
      </c>
      <c r="I38" s="21">
        <v>42216</v>
      </c>
      <c r="J38" s="21">
        <v>42247</v>
      </c>
      <c r="K38" s="21">
        <v>42277</v>
      </c>
      <c r="L38" s="21">
        <v>42308</v>
      </c>
      <c r="M38" s="21">
        <v>42338</v>
      </c>
      <c r="N38" s="21">
        <v>42369</v>
      </c>
      <c r="O38" s="21">
        <v>42400</v>
      </c>
      <c r="P38" s="21">
        <v>42429</v>
      </c>
      <c r="Q38" s="21">
        <v>42460</v>
      </c>
      <c r="R38" s="21">
        <v>42490</v>
      </c>
      <c r="S38" s="21">
        <v>42521</v>
      </c>
      <c r="T38" s="21">
        <v>42551</v>
      </c>
      <c r="U38" s="21">
        <v>42582</v>
      </c>
      <c r="V38" s="21">
        <v>42613</v>
      </c>
      <c r="W38" s="21">
        <v>42643</v>
      </c>
      <c r="X38" s="21">
        <v>42674</v>
      </c>
      <c r="Y38" s="21">
        <v>42704</v>
      </c>
      <c r="Z38" s="21">
        <v>42735</v>
      </c>
      <c r="AA38" s="21">
        <v>42766</v>
      </c>
      <c r="AB38" s="21">
        <v>42794</v>
      </c>
      <c r="AC38" s="21">
        <v>42825</v>
      </c>
      <c r="AD38" s="21">
        <f t="shared" ref="AD38:AI38" si="5">+AD7</f>
        <v>42855</v>
      </c>
      <c r="AE38" s="21">
        <f t="shared" si="5"/>
        <v>42886</v>
      </c>
      <c r="AF38" s="21">
        <f t="shared" si="5"/>
        <v>42916</v>
      </c>
      <c r="AG38" s="21">
        <f t="shared" si="5"/>
        <v>42947</v>
      </c>
      <c r="AH38" s="21">
        <f t="shared" si="5"/>
        <v>42978</v>
      </c>
      <c r="AI38" s="21">
        <f t="shared" si="5"/>
        <v>43008</v>
      </c>
      <c r="AJ38"/>
      <c r="AK38" s="34">
        <v>2015</v>
      </c>
      <c r="AL38" s="34">
        <v>2016</v>
      </c>
      <c r="AM38" s="34">
        <v>2017</v>
      </c>
    </row>
    <row r="39" spans="1:39" x14ac:dyDescent="0.25">
      <c r="B39" s="35" t="s">
        <v>24</v>
      </c>
      <c r="C39" s="24">
        <v>678</v>
      </c>
      <c r="D39" s="24">
        <v>81</v>
      </c>
      <c r="E39" s="24">
        <v>7</v>
      </c>
      <c r="F39" s="24">
        <v>49</v>
      </c>
      <c r="G39" s="24">
        <v>121</v>
      </c>
      <c r="H39" s="24">
        <v>132</v>
      </c>
      <c r="I39" s="24">
        <v>87</v>
      </c>
      <c r="J39" s="24">
        <v>174</v>
      </c>
      <c r="K39" s="24">
        <v>1331</v>
      </c>
      <c r="L39" s="24">
        <v>334</v>
      </c>
      <c r="M39" s="24">
        <v>34</v>
      </c>
      <c r="N39" s="24">
        <v>185</v>
      </c>
      <c r="O39" s="24">
        <v>257</v>
      </c>
      <c r="P39" s="24">
        <v>389</v>
      </c>
      <c r="Q39" s="24">
        <v>501</v>
      </c>
      <c r="R39" s="24">
        <v>633</v>
      </c>
      <c r="S39" s="24">
        <v>710</v>
      </c>
      <c r="T39" s="24">
        <v>866</v>
      </c>
      <c r="U39" s="24">
        <v>748</v>
      </c>
      <c r="V39" s="24">
        <f>1585-722</f>
        <v>863</v>
      </c>
      <c r="W39" s="24">
        <v>1025</v>
      </c>
      <c r="X39" s="24">
        <f>1281</f>
        <v>1281</v>
      </c>
      <c r="Y39" s="24">
        <v>1316</v>
      </c>
      <c r="Z39" s="24">
        <v>1261</v>
      </c>
      <c r="AA39" s="24">
        <v>888</v>
      </c>
      <c r="AB39" s="24">
        <v>856</v>
      </c>
      <c r="AC39" s="24">
        <v>1610</v>
      </c>
      <c r="AD39" s="24">
        <v>1686</v>
      </c>
      <c r="AE39" s="24">
        <v>1996</v>
      </c>
      <c r="AF39" s="24">
        <v>2692</v>
      </c>
      <c r="AG39" s="24">
        <v>2960</v>
      </c>
      <c r="AH39" s="24">
        <v>3183</v>
      </c>
      <c r="AI39" s="24">
        <v>3078</v>
      </c>
      <c r="AJ39" s="24"/>
      <c r="AK39" s="36">
        <f t="shared" ref="AK39:AK40" si="6">+SUM(C39:N39)</f>
        <v>3213</v>
      </c>
      <c r="AL39" s="36">
        <f t="shared" ref="AL39:AL40" si="7">+SUM(N39:Z39)</f>
        <v>10035</v>
      </c>
      <c r="AM39" s="36">
        <f t="shared" ref="AM39:AM40" si="8">+SUM(AA39:AI39)</f>
        <v>18949</v>
      </c>
    </row>
    <row r="40" spans="1:39" x14ac:dyDescent="0.25">
      <c r="B40" s="35" t="s">
        <v>25</v>
      </c>
      <c r="C40" s="24">
        <v>3213</v>
      </c>
      <c r="D40" s="24">
        <v>2712</v>
      </c>
      <c r="E40" s="24">
        <v>3131</v>
      </c>
      <c r="F40" s="24">
        <v>2776</v>
      </c>
      <c r="G40" s="24">
        <v>2463</v>
      </c>
      <c r="H40" s="24">
        <v>2369</v>
      </c>
      <c r="I40" s="24">
        <v>2593</v>
      </c>
      <c r="J40" s="24">
        <v>2703</v>
      </c>
      <c r="K40" s="24">
        <v>2371</v>
      </c>
      <c r="L40" s="24">
        <v>2574</v>
      </c>
      <c r="M40" s="24">
        <v>2779</v>
      </c>
      <c r="N40" s="24">
        <v>3344</v>
      </c>
      <c r="O40" s="24">
        <v>3276</v>
      </c>
      <c r="P40" s="24">
        <v>2709</v>
      </c>
      <c r="Q40" s="24">
        <v>2688</v>
      </c>
      <c r="R40" s="24">
        <v>2722</v>
      </c>
      <c r="S40" s="24">
        <v>2360</v>
      </c>
      <c r="T40" s="24">
        <v>2586</v>
      </c>
      <c r="U40" s="24">
        <v>2687</v>
      </c>
      <c r="V40" s="24">
        <v>2696</v>
      </c>
      <c r="W40" s="24">
        <v>2321</v>
      </c>
      <c r="X40" s="24">
        <v>2394</v>
      </c>
      <c r="Y40" s="24">
        <v>2556</v>
      </c>
      <c r="Z40" s="24">
        <v>2644</v>
      </c>
      <c r="AA40" s="24">
        <v>2407</v>
      </c>
      <c r="AB40" s="24">
        <v>1890</v>
      </c>
      <c r="AC40" s="24">
        <v>1703</v>
      </c>
      <c r="AD40" s="24">
        <v>1619</v>
      </c>
      <c r="AE40" s="24">
        <v>1587</v>
      </c>
      <c r="AF40" s="24">
        <v>1414</v>
      </c>
      <c r="AG40" s="24">
        <v>1519</v>
      </c>
      <c r="AH40" s="24">
        <v>1566</v>
      </c>
      <c r="AI40" s="24">
        <v>1632</v>
      </c>
      <c r="AK40" s="36">
        <f t="shared" si="6"/>
        <v>33028</v>
      </c>
      <c r="AL40" s="36">
        <f t="shared" si="7"/>
        <v>34983</v>
      </c>
      <c r="AM40" s="36">
        <f t="shared" si="8"/>
        <v>15337</v>
      </c>
    </row>
    <row r="41" spans="1:39" x14ac:dyDescent="0.25">
      <c r="B41" s="35" t="s">
        <v>26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>
        <v>-264</v>
      </c>
      <c r="R41" s="24">
        <v>197</v>
      </c>
      <c r="S41" s="24">
        <v>279</v>
      </c>
      <c r="T41" s="24">
        <v>-572</v>
      </c>
      <c r="U41" s="24">
        <v>617</v>
      </c>
      <c r="V41" s="24">
        <f>-771+722</f>
        <v>-49</v>
      </c>
      <c r="W41" s="24">
        <v>68</v>
      </c>
      <c r="X41" s="37">
        <v>-620</v>
      </c>
      <c r="Y41" s="24">
        <v>787</v>
      </c>
      <c r="Z41" s="24">
        <v>303</v>
      </c>
      <c r="AA41" s="24">
        <v>317</v>
      </c>
      <c r="AB41" s="24">
        <v>361</v>
      </c>
      <c r="AC41" s="24">
        <v>128</v>
      </c>
      <c r="AD41" s="24">
        <v>63</v>
      </c>
      <c r="AE41" s="24">
        <v>-447</v>
      </c>
      <c r="AF41" s="24">
        <v>149</v>
      </c>
      <c r="AG41" s="24">
        <v>10</v>
      </c>
      <c r="AH41" s="24">
        <v>36</v>
      </c>
      <c r="AI41" s="24">
        <v>-81</v>
      </c>
      <c r="AJ41" s="38"/>
      <c r="AK41" s="36"/>
      <c r="AL41" s="36"/>
      <c r="AM41" s="36"/>
    </row>
    <row r="42" spans="1:39" x14ac:dyDescent="0.25">
      <c r="B42" s="35" t="s">
        <v>27</v>
      </c>
      <c r="C42" s="24">
        <v>245120</v>
      </c>
      <c r="D42" s="24">
        <v>242929</v>
      </c>
      <c r="E42" s="24">
        <v>240759</v>
      </c>
      <c r="F42" s="24">
        <v>222402</v>
      </c>
      <c r="G42" s="24">
        <v>221286</v>
      </c>
      <c r="H42" s="24">
        <v>219236</v>
      </c>
      <c r="I42" s="24">
        <v>216780</v>
      </c>
      <c r="J42" s="24">
        <v>214359</v>
      </c>
      <c r="K42" s="24">
        <v>214197</v>
      </c>
      <c r="L42" s="24">
        <v>212168</v>
      </c>
      <c r="M42" s="24">
        <v>208239</v>
      </c>
      <c r="N42" s="24">
        <v>203944</v>
      </c>
      <c r="O42" s="24">
        <v>199819</v>
      </c>
      <c r="P42" s="24">
        <v>198103</v>
      </c>
      <c r="Q42" s="24">
        <v>196180</v>
      </c>
      <c r="R42" s="24">
        <v>193894</v>
      </c>
      <c r="S42" s="24">
        <v>192523</v>
      </c>
      <c r="T42" s="24">
        <v>190231</v>
      </c>
      <c r="U42" s="24">
        <v>188909</v>
      </c>
      <c r="V42" s="24">
        <v>187027</v>
      </c>
      <c r="W42" s="24">
        <v>185799</v>
      </c>
      <c r="X42" s="24">
        <v>184066</v>
      </c>
      <c r="Y42" s="24">
        <v>183613</v>
      </c>
      <c r="Z42" s="24">
        <v>182533</v>
      </c>
      <c r="AA42" s="24">
        <v>181331</v>
      </c>
      <c r="AB42" s="24">
        <v>180658</v>
      </c>
      <c r="AC42" s="24">
        <v>180693</v>
      </c>
      <c r="AD42" s="24">
        <v>180823</v>
      </c>
      <c r="AE42" s="24">
        <v>180785</v>
      </c>
      <c r="AF42" s="24">
        <v>182212</v>
      </c>
      <c r="AG42" s="24">
        <v>183663</v>
      </c>
      <c r="AH42" s="24">
        <v>185316</v>
      </c>
      <c r="AI42" s="24">
        <v>186681</v>
      </c>
      <c r="AJ42" s="24"/>
      <c r="AK42" s="38"/>
      <c r="AL42"/>
      <c r="AM42"/>
    </row>
    <row r="43" spans="1:39" hidden="1" x14ac:dyDescent="0.25">
      <c r="Q43" s="38"/>
      <c r="R43" s="38"/>
      <c r="S43" s="38"/>
      <c r="T43" s="38"/>
      <c r="U43" s="39"/>
      <c r="V43" s="39"/>
      <c r="W43" s="40">
        <f>AI42-(V42+AI39-AI40)</f>
        <v>-1792</v>
      </c>
    </row>
    <row r="44" spans="1:39" x14ac:dyDescent="0.25">
      <c r="N44" s="39"/>
      <c r="O44" s="39"/>
      <c r="P44" s="39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>
        <f t="shared" ref="AB44:AD44" si="9">-(AA42+AB39-AB40-AB42)</f>
        <v>361</v>
      </c>
      <c r="AC44" s="41">
        <f t="shared" si="9"/>
        <v>128</v>
      </c>
      <c r="AD44" s="41">
        <f t="shared" si="9"/>
        <v>63</v>
      </c>
      <c r="AE44" s="41">
        <f t="shared" ref="AE44" si="10">-(AD42+AE39-AE40-AE42)</f>
        <v>-447</v>
      </c>
      <c r="AF44" s="41">
        <f t="shared" ref="AF44" si="11">-(AE42+AF39-AF40-AF42)</f>
        <v>149</v>
      </c>
      <c r="AG44" s="41">
        <f t="shared" ref="AG44" si="12">-(AF42+AG39-AG40-AG42)</f>
        <v>10</v>
      </c>
      <c r="AH44" s="41">
        <f t="shared" ref="AH44" si="13">-(AG42+AH39-AH40-AH42)</f>
        <v>36</v>
      </c>
      <c r="AI44" s="41">
        <f t="shared" ref="AI44" si="14">-(AH42+AI39-AI40-AI42)</f>
        <v>-81</v>
      </c>
      <c r="AJ44" s="39"/>
    </row>
    <row r="45" spans="1:39" x14ac:dyDescent="0.25">
      <c r="V45" s="39"/>
      <c r="W45" s="42"/>
      <c r="X45" s="43"/>
      <c r="Y45" s="43"/>
      <c r="AB45" s="39"/>
      <c r="AC45" s="39"/>
      <c r="AD45" s="39"/>
      <c r="AE45" s="39"/>
      <c r="AF45" s="39"/>
      <c r="AG45" s="39"/>
      <c r="AH45" s="39"/>
      <c r="AI45" s="39"/>
    </row>
    <row r="46" spans="1:39" x14ac:dyDescent="0.25">
      <c r="X46" s="39"/>
      <c r="Y46" s="39"/>
    </row>
    <row r="47" spans="1:39" x14ac:dyDescent="0.25">
      <c r="X47" s="43"/>
    </row>
    <row r="48" spans="1:39" x14ac:dyDescent="0.25">
      <c r="W48" s="39"/>
      <c r="X48" s="39"/>
      <c r="Y48" s="39"/>
    </row>
    <row r="49" spans="1:39" x14ac:dyDescent="0.25">
      <c r="W49" s="44"/>
      <c r="X49" s="39"/>
    </row>
    <row r="50" spans="1:39" x14ac:dyDescent="0.25">
      <c r="X50" s="39"/>
    </row>
    <row r="51" spans="1:39" x14ac:dyDescent="0.25">
      <c r="X51" s="39"/>
    </row>
    <row r="60" spans="1:39" x14ac:dyDescent="0.25">
      <c r="C60" s="38"/>
    </row>
    <row r="61" spans="1:39" ht="21" x14ac:dyDescent="0.35">
      <c r="A61" s="19" t="s">
        <v>28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</row>
    <row r="62" spans="1:39" x14ac:dyDescent="0.25">
      <c r="B62" s="3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 s="33" t="s">
        <v>23</v>
      </c>
      <c r="AL62" s="33" t="s">
        <v>23</v>
      </c>
      <c r="AM62" s="33" t="s">
        <v>23</v>
      </c>
    </row>
    <row r="63" spans="1:39" ht="15.75" thickBot="1" x14ac:dyDescent="0.3">
      <c r="B63" s="20"/>
      <c r="C63" s="21">
        <v>42035</v>
      </c>
      <c r="D63" s="21">
        <v>42063</v>
      </c>
      <c r="E63" s="21">
        <v>42094</v>
      </c>
      <c r="F63" s="21">
        <v>42124</v>
      </c>
      <c r="G63" s="21">
        <v>42155</v>
      </c>
      <c r="H63" s="21">
        <v>42185</v>
      </c>
      <c r="I63" s="21">
        <v>42216</v>
      </c>
      <c r="J63" s="21">
        <v>42247</v>
      </c>
      <c r="K63" s="21">
        <v>42277</v>
      </c>
      <c r="L63" s="21">
        <v>42308</v>
      </c>
      <c r="M63" s="21">
        <v>42338</v>
      </c>
      <c r="N63" s="21">
        <v>42369</v>
      </c>
      <c r="O63" s="21">
        <v>42400</v>
      </c>
      <c r="P63" s="21">
        <v>42429</v>
      </c>
      <c r="Q63" s="21">
        <v>42460</v>
      </c>
      <c r="R63" s="21">
        <v>42490</v>
      </c>
      <c r="S63" s="21">
        <v>42521</v>
      </c>
      <c r="T63" s="21">
        <v>42551</v>
      </c>
      <c r="U63" s="21">
        <v>42582</v>
      </c>
      <c r="V63" s="21">
        <v>42613</v>
      </c>
      <c r="W63" s="21">
        <v>42643</v>
      </c>
      <c r="X63" s="21">
        <v>42674</v>
      </c>
      <c r="Y63" s="21">
        <v>42704</v>
      </c>
      <c r="Z63" s="21">
        <v>42735</v>
      </c>
      <c r="AA63" s="21">
        <v>42766</v>
      </c>
      <c r="AB63" s="21">
        <v>42794</v>
      </c>
      <c r="AC63" s="21">
        <v>42825</v>
      </c>
      <c r="AD63" s="21">
        <f t="shared" ref="AD63:AI63" si="15">+AD38</f>
        <v>42855</v>
      </c>
      <c r="AE63" s="21">
        <f t="shared" si="15"/>
        <v>42886</v>
      </c>
      <c r="AF63" s="21">
        <f t="shared" si="15"/>
        <v>42916</v>
      </c>
      <c r="AG63" s="21">
        <f t="shared" si="15"/>
        <v>42947</v>
      </c>
      <c r="AH63" s="21">
        <f t="shared" si="15"/>
        <v>42978</v>
      </c>
      <c r="AI63" s="21">
        <f t="shared" si="15"/>
        <v>43008</v>
      </c>
      <c r="AJ63"/>
      <c r="AK63" s="34">
        <v>2015</v>
      </c>
      <c r="AL63" s="34">
        <v>2016</v>
      </c>
      <c r="AM63" s="34">
        <v>2017</v>
      </c>
    </row>
    <row r="64" spans="1:39" x14ac:dyDescent="0.25">
      <c r="B64" s="45" t="s">
        <v>29</v>
      </c>
      <c r="C64" s="24">
        <v>1875</v>
      </c>
      <c r="D64" s="24">
        <v>1385</v>
      </c>
      <c r="E64" s="24">
        <v>1553</v>
      </c>
      <c r="F64" s="24">
        <v>1577</v>
      </c>
      <c r="G64" s="24">
        <v>1103</v>
      </c>
      <c r="H64" s="24">
        <v>1145</v>
      </c>
      <c r="I64" s="24">
        <v>1075</v>
      </c>
      <c r="J64" s="24">
        <v>1091</v>
      </c>
      <c r="K64" s="24">
        <v>1073</v>
      </c>
      <c r="L64" s="24">
        <v>1090</v>
      </c>
      <c r="M64" s="24">
        <v>1141</v>
      </c>
      <c r="N64" s="24">
        <v>1531</v>
      </c>
      <c r="O64" s="24">
        <v>1516</v>
      </c>
      <c r="P64" s="24">
        <v>1035</v>
      </c>
      <c r="Q64" s="24">
        <v>1091</v>
      </c>
      <c r="R64" s="24">
        <v>1134</v>
      </c>
      <c r="S64" s="24">
        <v>897</v>
      </c>
      <c r="T64" s="24">
        <v>939</v>
      </c>
      <c r="U64" s="24">
        <v>943</v>
      </c>
      <c r="V64" s="24">
        <v>1027</v>
      </c>
      <c r="W64" s="24">
        <v>898</v>
      </c>
      <c r="X64" s="24">
        <v>1106</v>
      </c>
      <c r="Y64" s="24">
        <v>1258</v>
      </c>
      <c r="Z64" s="24">
        <v>1341</v>
      </c>
      <c r="AA64" s="24">
        <v>1062</v>
      </c>
      <c r="AB64" s="24">
        <v>517</v>
      </c>
      <c r="AC64" s="24">
        <v>651</v>
      </c>
      <c r="AD64" s="24">
        <v>557</v>
      </c>
      <c r="AE64" s="24">
        <v>594</v>
      </c>
      <c r="AF64" s="24">
        <v>598</v>
      </c>
      <c r="AG64" s="24">
        <v>585</v>
      </c>
      <c r="AH64" s="24">
        <v>638</v>
      </c>
      <c r="AI64" s="24">
        <v>581</v>
      </c>
      <c r="AJ64" s="24"/>
      <c r="AK64" s="36">
        <f>+SUM(C64:N64)</f>
        <v>15639</v>
      </c>
      <c r="AL64" s="36">
        <f>+SUM(N64:Z64)</f>
        <v>14716</v>
      </c>
      <c r="AM64" s="36">
        <f t="shared" ref="AM64:AM68" si="16">+SUM(AA64:AI64)</f>
        <v>5783</v>
      </c>
    </row>
    <row r="65" spans="2:39" x14ac:dyDescent="0.25">
      <c r="B65" s="35" t="s">
        <v>30</v>
      </c>
      <c r="C65" s="24">
        <f>+SUM(C66:C68)</f>
        <v>1338</v>
      </c>
      <c r="D65" s="24">
        <f t="shared" ref="D65:AI65" si="17">+SUM(D66:D68)</f>
        <v>1327</v>
      </c>
      <c r="E65" s="24">
        <f t="shared" si="17"/>
        <v>1578</v>
      </c>
      <c r="F65" s="24">
        <f t="shared" si="17"/>
        <v>1199</v>
      </c>
      <c r="G65" s="24">
        <f t="shared" si="17"/>
        <v>1360</v>
      </c>
      <c r="H65" s="24">
        <f t="shared" si="17"/>
        <v>1224</v>
      </c>
      <c r="I65" s="24">
        <f t="shared" si="17"/>
        <v>1518</v>
      </c>
      <c r="J65" s="24">
        <f t="shared" si="17"/>
        <v>1612</v>
      </c>
      <c r="K65" s="24">
        <f t="shared" si="17"/>
        <v>1298</v>
      </c>
      <c r="L65" s="24">
        <f t="shared" si="17"/>
        <v>1484</v>
      </c>
      <c r="M65" s="24">
        <f t="shared" si="17"/>
        <v>1638</v>
      </c>
      <c r="N65" s="24">
        <f t="shared" si="17"/>
        <v>1813</v>
      </c>
      <c r="O65" s="24">
        <f t="shared" si="17"/>
        <v>1760</v>
      </c>
      <c r="P65" s="24">
        <f t="shared" si="17"/>
        <v>1674</v>
      </c>
      <c r="Q65" s="24">
        <f t="shared" si="17"/>
        <v>1597</v>
      </c>
      <c r="R65" s="24">
        <f t="shared" si="17"/>
        <v>1588</v>
      </c>
      <c r="S65" s="24">
        <f t="shared" si="17"/>
        <v>1463</v>
      </c>
      <c r="T65" s="24">
        <f t="shared" si="17"/>
        <v>1647</v>
      </c>
      <c r="U65" s="24">
        <f t="shared" si="17"/>
        <v>1744</v>
      </c>
      <c r="V65" s="24">
        <f t="shared" si="17"/>
        <v>1669</v>
      </c>
      <c r="W65" s="24">
        <f t="shared" si="17"/>
        <v>1423</v>
      </c>
      <c r="X65" s="24">
        <f t="shared" si="17"/>
        <v>1288</v>
      </c>
      <c r="Y65" s="24">
        <f t="shared" si="17"/>
        <v>1254</v>
      </c>
      <c r="Z65" s="24">
        <f t="shared" si="17"/>
        <v>1303</v>
      </c>
      <c r="AA65" s="24">
        <f t="shared" si="17"/>
        <v>1345</v>
      </c>
      <c r="AB65" s="24">
        <f t="shared" si="17"/>
        <v>1373</v>
      </c>
      <c r="AC65" s="24">
        <f t="shared" si="17"/>
        <v>1052</v>
      </c>
      <c r="AD65" s="24">
        <f t="shared" ref="AD65:AH65" si="18">+SUM(AD66:AD68)</f>
        <v>1062</v>
      </c>
      <c r="AE65" s="24">
        <f t="shared" si="18"/>
        <v>993</v>
      </c>
      <c r="AF65" s="24">
        <f t="shared" si="18"/>
        <v>816</v>
      </c>
      <c r="AG65" s="24">
        <f t="shared" si="18"/>
        <v>934</v>
      </c>
      <c r="AH65" s="24">
        <f t="shared" si="18"/>
        <v>928</v>
      </c>
      <c r="AI65" s="24">
        <f t="shared" si="17"/>
        <v>1051</v>
      </c>
      <c r="AJ65" s="46"/>
      <c r="AK65" s="36">
        <f t="shared" ref="AK65:AK68" si="19">+SUM(C65:N65)</f>
        <v>17389</v>
      </c>
      <c r="AL65" s="36">
        <f t="shared" ref="AL65:AL68" si="20">+SUM(N65:Z65)</f>
        <v>20223</v>
      </c>
      <c r="AM65" s="36">
        <f t="shared" si="16"/>
        <v>9554</v>
      </c>
    </row>
    <row r="66" spans="2:39" x14ac:dyDescent="0.25">
      <c r="B66" s="47" t="s">
        <v>31</v>
      </c>
      <c r="C66" s="48">
        <v>993</v>
      </c>
      <c r="D66" s="48">
        <v>952</v>
      </c>
      <c r="E66" s="48">
        <v>683</v>
      </c>
      <c r="F66" s="48">
        <v>883</v>
      </c>
      <c r="G66" s="48">
        <v>741</v>
      </c>
      <c r="H66" s="48">
        <v>623</v>
      </c>
      <c r="I66" s="48">
        <v>889</v>
      </c>
      <c r="J66" s="48">
        <v>1070</v>
      </c>
      <c r="K66" s="48">
        <v>543</v>
      </c>
      <c r="L66" s="48">
        <v>761</v>
      </c>
      <c r="M66" s="48">
        <v>840</v>
      </c>
      <c r="N66" s="38">
        <v>727</v>
      </c>
      <c r="O66" s="38">
        <v>1198</v>
      </c>
      <c r="P66" s="38">
        <v>1072</v>
      </c>
      <c r="Q66" s="38">
        <v>980</v>
      </c>
      <c r="R66" s="38">
        <v>1015</v>
      </c>
      <c r="S66" s="38">
        <v>860</v>
      </c>
      <c r="T66" s="38">
        <v>1130</v>
      </c>
      <c r="U66" s="38">
        <v>1213</v>
      </c>
      <c r="V66" s="38">
        <v>1124</v>
      </c>
      <c r="W66" s="38">
        <v>848</v>
      </c>
      <c r="X66" s="38">
        <v>753</v>
      </c>
      <c r="Y66" s="38">
        <v>678</v>
      </c>
      <c r="Z66" s="39">
        <v>839</v>
      </c>
      <c r="AA66" s="39">
        <v>861</v>
      </c>
      <c r="AB66" s="39">
        <v>912</v>
      </c>
      <c r="AC66" s="39">
        <v>854</v>
      </c>
      <c r="AD66" s="39">
        <v>878</v>
      </c>
      <c r="AE66" s="39">
        <v>801</v>
      </c>
      <c r="AF66" s="39">
        <v>633</v>
      </c>
      <c r="AG66" s="39">
        <v>779</v>
      </c>
      <c r="AH66" s="39">
        <v>744</v>
      </c>
      <c r="AI66" s="39">
        <v>898</v>
      </c>
      <c r="AJ66" s="39"/>
      <c r="AK66" s="49">
        <f t="shared" si="19"/>
        <v>9705</v>
      </c>
      <c r="AL66" s="49">
        <f t="shared" si="20"/>
        <v>12437</v>
      </c>
      <c r="AM66" s="49">
        <f t="shared" si="16"/>
        <v>7360</v>
      </c>
    </row>
    <row r="67" spans="2:39" x14ac:dyDescent="0.25">
      <c r="B67" s="47" t="s">
        <v>32</v>
      </c>
      <c r="C67" s="48">
        <v>266</v>
      </c>
      <c r="D67" s="48">
        <v>271</v>
      </c>
      <c r="E67" s="48">
        <v>766</v>
      </c>
      <c r="F67" s="48">
        <v>238</v>
      </c>
      <c r="G67" s="48">
        <v>557</v>
      </c>
      <c r="H67" s="48">
        <v>550</v>
      </c>
      <c r="I67" s="48">
        <v>522</v>
      </c>
      <c r="J67" s="48">
        <v>495</v>
      </c>
      <c r="K67" s="48">
        <v>702</v>
      </c>
      <c r="L67" s="48">
        <v>639</v>
      </c>
      <c r="M67" s="48">
        <v>760</v>
      </c>
      <c r="N67" s="38">
        <v>1044</v>
      </c>
      <c r="O67" s="38">
        <v>482</v>
      </c>
      <c r="P67" s="38">
        <v>511</v>
      </c>
      <c r="Q67" s="38">
        <v>540</v>
      </c>
      <c r="R67" s="38">
        <v>535</v>
      </c>
      <c r="S67" s="38">
        <v>563</v>
      </c>
      <c r="T67" s="38">
        <v>481</v>
      </c>
      <c r="U67" s="38">
        <v>492</v>
      </c>
      <c r="V67" s="38">
        <v>524</v>
      </c>
      <c r="W67" s="38">
        <v>547</v>
      </c>
      <c r="X67" s="38">
        <v>503</v>
      </c>
      <c r="Y67" s="38">
        <v>534</v>
      </c>
      <c r="Z67" s="38">
        <v>441</v>
      </c>
      <c r="AA67" s="38">
        <v>453</v>
      </c>
      <c r="AB67" s="38">
        <v>430</v>
      </c>
      <c r="AC67" s="38">
        <v>173</v>
      </c>
      <c r="AD67" s="38">
        <v>172</v>
      </c>
      <c r="AE67" s="38">
        <v>192</v>
      </c>
      <c r="AF67" s="38">
        <v>183</v>
      </c>
      <c r="AG67" s="38">
        <v>154</v>
      </c>
      <c r="AH67" s="38">
        <v>184</v>
      </c>
      <c r="AI67" s="38">
        <v>153</v>
      </c>
      <c r="AJ67"/>
      <c r="AK67" s="49">
        <f t="shared" si="19"/>
        <v>6810</v>
      </c>
      <c r="AL67" s="49">
        <f t="shared" si="20"/>
        <v>7197</v>
      </c>
      <c r="AM67" s="49">
        <f t="shared" si="16"/>
        <v>2094</v>
      </c>
    </row>
    <row r="68" spans="2:39" x14ac:dyDescent="0.25">
      <c r="B68" s="47" t="s">
        <v>33</v>
      </c>
      <c r="C68" s="48">
        <v>79</v>
      </c>
      <c r="D68" s="48">
        <v>104</v>
      </c>
      <c r="E68" s="48">
        <v>129</v>
      </c>
      <c r="F68" s="48">
        <v>78</v>
      </c>
      <c r="G68" s="48">
        <v>62</v>
      </c>
      <c r="H68" s="48">
        <v>51</v>
      </c>
      <c r="I68" s="48">
        <v>107</v>
      </c>
      <c r="J68" s="48">
        <v>47</v>
      </c>
      <c r="K68" s="48">
        <v>53</v>
      </c>
      <c r="L68" s="48">
        <v>84</v>
      </c>
      <c r="M68" s="48">
        <v>38</v>
      </c>
      <c r="N68" s="48">
        <v>42</v>
      </c>
      <c r="O68" s="48">
        <v>80</v>
      </c>
      <c r="P68" s="48">
        <v>91</v>
      </c>
      <c r="Q68" s="48">
        <v>77</v>
      </c>
      <c r="R68" s="48">
        <v>38</v>
      </c>
      <c r="S68" s="48">
        <v>40</v>
      </c>
      <c r="T68" s="48">
        <v>36</v>
      </c>
      <c r="U68" s="48">
        <v>39</v>
      </c>
      <c r="V68" s="48">
        <v>21</v>
      </c>
      <c r="W68" s="48">
        <v>28</v>
      </c>
      <c r="X68" s="50">
        <v>32</v>
      </c>
      <c r="Y68" s="50">
        <v>42</v>
      </c>
      <c r="Z68" s="50">
        <v>23</v>
      </c>
      <c r="AA68" s="50">
        <v>31</v>
      </c>
      <c r="AB68" s="50">
        <v>31</v>
      </c>
      <c r="AC68" s="50">
        <v>25</v>
      </c>
      <c r="AD68" s="38">
        <v>12</v>
      </c>
      <c r="AE68" s="38">
        <v>0</v>
      </c>
      <c r="AF68" s="38">
        <v>0</v>
      </c>
      <c r="AG68" s="38">
        <v>1</v>
      </c>
      <c r="AH68" s="38">
        <v>0</v>
      </c>
      <c r="AI68" s="38">
        <v>0</v>
      </c>
      <c r="AJ68" s="38"/>
      <c r="AK68" s="49">
        <f t="shared" si="19"/>
        <v>874</v>
      </c>
      <c r="AL68" s="49">
        <f t="shared" si="20"/>
        <v>589</v>
      </c>
      <c r="AM68" s="49">
        <f t="shared" si="16"/>
        <v>100</v>
      </c>
    </row>
    <row r="69" spans="2:39" ht="12.75" customHeight="1" x14ac:dyDescent="0.25"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</row>
    <row r="70" spans="2:39" ht="15.75" thickBot="1" x14ac:dyDescent="0.3">
      <c r="B70" s="51" t="s">
        <v>34</v>
      </c>
      <c r="C70" s="52">
        <f>+C64+C65</f>
        <v>3213</v>
      </c>
      <c r="D70" s="52">
        <f t="shared" ref="D70:AI70" si="21">+D64+D65</f>
        <v>2712</v>
      </c>
      <c r="E70" s="52">
        <f t="shared" si="21"/>
        <v>3131</v>
      </c>
      <c r="F70" s="52">
        <f t="shared" si="21"/>
        <v>2776</v>
      </c>
      <c r="G70" s="52">
        <f t="shared" si="21"/>
        <v>2463</v>
      </c>
      <c r="H70" s="52">
        <f t="shared" si="21"/>
        <v>2369</v>
      </c>
      <c r="I70" s="52">
        <f t="shared" si="21"/>
        <v>2593</v>
      </c>
      <c r="J70" s="52">
        <f t="shared" si="21"/>
        <v>2703</v>
      </c>
      <c r="K70" s="52">
        <f t="shared" si="21"/>
        <v>2371</v>
      </c>
      <c r="L70" s="52">
        <f t="shared" si="21"/>
        <v>2574</v>
      </c>
      <c r="M70" s="52">
        <f t="shared" si="21"/>
        <v>2779</v>
      </c>
      <c r="N70" s="52">
        <f t="shared" si="21"/>
        <v>3344</v>
      </c>
      <c r="O70" s="52">
        <f t="shared" si="21"/>
        <v>3276</v>
      </c>
      <c r="P70" s="52">
        <f t="shared" si="21"/>
        <v>2709</v>
      </c>
      <c r="Q70" s="52">
        <f t="shared" si="21"/>
        <v>2688</v>
      </c>
      <c r="R70" s="52">
        <f t="shared" si="21"/>
        <v>2722</v>
      </c>
      <c r="S70" s="52">
        <f t="shared" si="21"/>
        <v>2360</v>
      </c>
      <c r="T70" s="52">
        <f t="shared" si="21"/>
        <v>2586</v>
      </c>
      <c r="U70" s="52">
        <f t="shared" si="21"/>
        <v>2687</v>
      </c>
      <c r="V70" s="52">
        <f t="shared" si="21"/>
        <v>2696</v>
      </c>
      <c r="W70" s="52">
        <f t="shared" si="21"/>
        <v>2321</v>
      </c>
      <c r="X70" s="52">
        <f t="shared" si="21"/>
        <v>2394</v>
      </c>
      <c r="Y70" s="52">
        <f t="shared" si="21"/>
        <v>2512</v>
      </c>
      <c r="Z70" s="52">
        <f t="shared" si="21"/>
        <v>2644</v>
      </c>
      <c r="AA70" s="52">
        <f t="shared" si="21"/>
        <v>2407</v>
      </c>
      <c r="AB70" s="52">
        <f t="shared" si="21"/>
        <v>1890</v>
      </c>
      <c r="AC70" s="52">
        <f t="shared" si="21"/>
        <v>1703</v>
      </c>
      <c r="AD70" s="52">
        <f t="shared" ref="AD70:AH70" si="22">+AD64+AD65</f>
        <v>1619</v>
      </c>
      <c r="AE70" s="52">
        <f t="shared" si="22"/>
        <v>1587</v>
      </c>
      <c r="AF70" s="52">
        <f t="shared" si="22"/>
        <v>1414</v>
      </c>
      <c r="AG70" s="52">
        <f t="shared" si="22"/>
        <v>1519</v>
      </c>
      <c r="AH70" s="52">
        <f t="shared" si="22"/>
        <v>1566</v>
      </c>
      <c r="AI70" s="52">
        <f t="shared" si="21"/>
        <v>1632</v>
      </c>
      <c r="AJ70"/>
      <c r="AK70" s="52">
        <f>+SUM(C70:N70)</f>
        <v>33028</v>
      </c>
      <c r="AL70" s="52">
        <f>+SUM(N70:Z70)</f>
        <v>34939</v>
      </c>
      <c r="AM70" s="52">
        <f t="shared" ref="AM70" si="23">+SUM(AA70:AI70)</f>
        <v>15337</v>
      </c>
    </row>
    <row r="71" spans="2:39" ht="15.75" thickTop="1" x14ac:dyDescent="0.25"/>
    <row r="87" spans="1:39" x14ac:dyDescent="0.25"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K87" s="33" t="s">
        <v>23</v>
      </c>
      <c r="AL87" s="33" t="s">
        <v>23</v>
      </c>
      <c r="AM87" s="33" t="s">
        <v>23</v>
      </c>
    </row>
    <row r="88" spans="1:39" ht="15.75" thickBot="1" x14ac:dyDescent="0.3">
      <c r="A88" s="53" t="s">
        <v>35</v>
      </c>
      <c r="B88" s="53"/>
      <c r="C88" s="21">
        <v>42035</v>
      </c>
      <c r="D88" s="21">
        <v>42063</v>
      </c>
      <c r="E88" s="21">
        <v>42094</v>
      </c>
      <c r="F88" s="21">
        <v>42124</v>
      </c>
      <c r="G88" s="21">
        <v>42155</v>
      </c>
      <c r="H88" s="21">
        <v>42185</v>
      </c>
      <c r="I88" s="21">
        <v>42216</v>
      </c>
      <c r="J88" s="21">
        <v>42247</v>
      </c>
      <c r="K88" s="21">
        <v>42277</v>
      </c>
      <c r="L88" s="21">
        <v>42308</v>
      </c>
      <c r="M88" s="21">
        <v>42338</v>
      </c>
      <c r="N88" s="21">
        <v>42369</v>
      </c>
      <c r="O88" s="21">
        <v>42400</v>
      </c>
      <c r="P88" s="21">
        <v>42429</v>
      </c>
      <c r="Q88" s="21">
        <v>42460</v>
      </c>
      <c r="R88" s="21">
        <v>42490</v>
      </c>
      <c r="S88" s="21">
        <v>42521</v>
      </c>
      <c r="T88" s="21">
        <v>42551</v>
      </c>
      <c r="U88" s="21">
        <v>42582</v>
      </c>
      <c r="V88" s="21">
        <v>42613</v>
      </c>
      <c r="W88" s="21">
        <v>42643</v>
      </c>
      <c r="X88" s="21">
        <v>42674</v>
      </c>
      <c r="Y88" s="21">
        <v>42704</v>
      </c>
      <c r="Z88" s="21">
        <v>42735</v>
      </c>
      <c r="AA88" s="21">
        <v>42766</v>
      </c>
      <c r="AB88" s="21">
        <v>42794</v>
      </c>
      <c r="AC88" s="21">
        <v>42825</v>
      </c>
      <c r="AD88" s="21">
        <f t="shared" ref="AD88:AI88" si="24">+AD63</f>
        <v>42855</v>
      </c>
      <c r="AE88" s="21">
        <f t="shared" si="24"/>
        <v>42886</v>
      </c>
      <c r="AF88" s="21">
        <f t="shared" si="24"/>
        <v>42916</v>
      </c>
      <c r="AG88" s="21">
        <f t="shared" si="24"/>
        <v>42947</v>
      </c>
      <c r="AH88" s="21">
        <f t="shared" si="24"/>
        <v>42978</v>
      </c>
      <c r="AI88" s="21">
        <f t="shared" si="24"/>
        <v>43008</v>
      </c>
      <c r="AJ88"/>
      <c r="AK88" s="34">
        <v>2015</v>
      </c>
      <c r="AL88" s="34">
        <v>2016</v>
      </c>
      <c r="AM88" s="34">
        <v>2017</v>
      </c>
    </row>
    <row r="89" spans="1:39" x14ac:dyDescent="0.25">
      <c r="B89" s="47" t="str">
        <f>Colocación!A8</f>
        <v>Nuevos</v>
      </c>
      <c r="C89" s="48"/>
      <c r="D89" s="48"/>
      <c r="E89" s="48"/>
      <c r="F89" s="48"/>
      <c r="G89" s="48"/>
      <c r="H89" s="48"/>
      <c r="I89" s="48"/>
      <c r="J89" s="48"/>
      <c r="K89" s="48">
        <v>3</v>
      </c>
      <c r="L89" s="48">
        <v>5</v>
      </c>
      <c r="M89" s="48">
        <v>4</v>
      </c>
      <c r="N89" s="38">
        <v>6</v>
      </c>
      <c r="O89" s="38">
        <v>9</v>
      </c>
      <c r="P89" s="38">
        <v>11</v>
      </c>
      <c r="Q89" s="38">
        <v>0</v>
      </c>
      <c r="R89" s="38">
        <v>28</v>
      </c>
      <c r="S89" s="38">
        <v>12</v>
      </c>
      <c r="T89" s="38">
        <v>16</v>
      </c>
      <c r="U89" s="38">
        <v>24</v>
      </c>
      <c r="V89" s="38">
        <v>39</v>
      </c>
      <c r="W89" s="38">
        <v>28</v>
      </c>
      <c r="X89" s="38">
        <v>0</v>
      </c>
      <c r="Y89" s="38">
        <v>0</v>
      </c>
      <c r="Z89" s="38"/>
      <c r="AA89" s="38">
        <v>4</v>
      </c>
      <c r="AB89" s="38">
        <v>38</v>
      </c>
      <c r="AC89" s="38">
        <v>75</v>
      </c>
      <c r="AD89" s="38">
        <v>42</v>
      </c>
      <c r="AE89" s="38">
        <v>30</v>
      </c>
      <c r="AF89" s="38">
        <v>39</v>
      </c>
      <c r="AG89" s="38">
        <v>34</v>
      </c>
      <c r="AH89" s="38">
        <v>47</v>
      </c>
      <c r="AI89" s="38">
        <v>37</v>
      </c>
      <c r="AJ89"/>
      <c r="AK89" s="49">
        <f t="shared" ref="AK89:AK98" si="25">+SUM(C89:N89)</f>
        <v>18</v>
      </c>
      <c r="AL89" s="49">
        <f t="shared" ref="AL89:AL98" si="26">+SUM(N89:Z89)</f>
        <v>173</v>
      </c>
      <c r="AM89" s="49">
        <f t="shared" ref="AM89:AM98" si="27">+SUM(AA89:AI89)</f>
        <v>346</v>
      </c>
    </row>
    <row r="90" spans="1:39" x14ac:dyDescent="0.25">
      <c r="B90" s="47" t="str">
        <f>Colocación!A9</f>
        <v>VIP</v>
      </c>
      <c r="C90" s="48"/>
      <c r="D90" s="48"/>
      <c r="E90" s="48"/>
      <c r="F90" s="48"/>
      <c r="G90" s="48"/>
      <c r="H90" s="48"/>
      <c r="I90" s="48"/>
      <c r="J90" s="48"/>
      <c r="K90" s="48">
        <v>144</v>
      </c>
      <c r="L90" s="48">
        <v>163</v>
      </c>
      <c r="M90" s="48">
        <v>157</v>
      </c>
      <c r="N90" s="48">
        <v>164</v>
      </c>
      <c r="O90" s="48">
        <v>39</v>
      </c>
      <c r="P90" s="48">
        <v>40</v>
      </c>
      <c r="Q90" s="48">
        <v>39</v>
      </c>
      <c r="R90" s="48">
        <v>71</v>
      </c>
      <c r="S90" s="48">
        <v>47</v>
      </c>
      <c r="T90" s="48">
        <v>75</v>
      </c>
      <c r="U90" s="48">
        <v>63</v>
      </c>
      <c r="V90" s="48">
        <v>56</v>
      </c>
      <c r="W90" s="48">
        <v>65</v>
      </c>
      <c r="X90" s="48">
        <v>39</v>
      </c>
      <c r="Y90" s="48">
        <v>2</v>
      </c>
      <c r="Z90" s="48">
        <v>4</v>
      </c>
      <c r="AA90" s="48">
        <v>27</v>
      </c>
      <c r="AB90" s="48">
        <v>33</v>
      </c>
      <c r="AC90" s="48">
        <v>39</v>
      </c>
      <c r="AD90" s="48">
        <v>64</v>
      </c>
      <c r="AE90" s="48">
        <v>56</v>
      </c>
      <c r="AF90" s="48">
        <v>54</v>
      </c>
      <c r="AG90" s="48">
        <v>54</v>
      </c>
      <c r="AH90" s="48">
        <v>72</v>
      </c>
      <c r="AI90" s="48">
        <v>55</v>
      </c>
      <c r="AJ90"/>
      <c r="AK90" s="49">
        <f t="shared" si="25"/>
        <v>628</v>
      </c>
      <c r="AL90" s="49">
        <f t="shared" si="26"/>
        <v>704</v>
      </c>
      <c r="AM90" s="49">
        <f t="shared" si="27"/>
        <v>454</v>
      </c>
    </row>
    <row r="91" spans="1:39" x14ac:dyDescent="0.25">
      <c r="B91" s="47" t="str">
        <f>Colocación!A10</f>
        <v>Preferente</v>
      </c>
      <c r="C91" s="48"/>
      <c r="D91" s="48"/>
      <c r="E91" s="48"/>
      <c r="F91" s="48"/>
      <c r="G91" s="48"/>
      <c r="H91" s="48"/>
      <c r="I91" s="48"/>
      <c r="J91" s="48"/>
      <c r="K91" s="48">
        <v>192</v>
      </c>
      <c r="L91" s="48">
        <v>181</v>
      </c>
      <c r="M91" s="48">
        <v>164</v>
      </c>
      <c r="N91" s="38">
        <v>265</v>
      </c>
      <c r="O91" s="38">
        <v>79</v>
      </c>
      <c r="P91" s="38">
        <v>74</v>
      </c>
      <c r="Q91" s="38">
        <v>80</v>
      </c>
      <c r="R91" s="38">
        <v>109</v>
      </c>
      <c r="S91" s="38">
        <v>74</v>
      </c>
      <c r="T91" s="38">
        <v>117</v>
      </c>
      <c r="U91" s="38">
        <v>99</v>
      </c>
      <c r="V91" s="38">
        <v>79</v>
      </c>
      <c r="W91" s="38">
        <v>80</v>
      </c>
      <c r="X91" s="38">
        <v>72</v>
      </c>
      <c r="Y91" s="38">
        <v>6</v>
      </c>
      <c r="Z91" s="38">
        <v>8</v>
      </c>
      <c r="AA91" s="38">
        <v>48</v>
      </c>
      <c r="AB91" s="38">
        <v>43</v>
      </c>
      <c r="AC91" s="38">
        <v>66</v>
      </c>
      <c r="AD91" s="38">
        <v>58</v>
      </c>
      <c r="AE91" s="38">
        <v>65</v>
      </c>
      <c r="AF91" s="38">
        <v>63</v>
      </c>
      <c r="AG91" s="38">
        <v>64</v>
      </c>
      <c r="AH91" s="38">
        <v>70</v>
      </c>
      <c r="AI91" s="38">
        <v>54</v>
      </c>
      <c r="AJ91"/>
      <c r="AK91" s="49">
        <f t="shared" si="25"/>
        <v>802</v>
      </c>
      <c r="AL91" s="49">
        <f t="shared" si="26"/>
        <v>1142</v>
      </c>
      <c r="AM91" s="49">
        <f t="shared" si="27"/>
        <v>531</v>
      </c>
    </row>
    <row r="92" spans="1:39" x14ac:dyDescent="0.25">
      <c r="B92" s="47" t="str">
        <f>Colocación!A11</f>
        <v>Movilización A</v>
      </c>
      <c r="C92" s="48"/>
      <c r="D92" s="48"/>
      <c r="E92" s="48"/>
      <c r="F92" s="48"/>
      <c r="G92" s="48"/>
      <c r="H92" s="48"/>
      <c r="I92" s="48"/>
      <c r="J92" s="48"/>
      <c r="K92" s="48">
        <v>42</v>
      </c>
      <c r="L92" s="48">
        <v>68</v>
      </c>
      <c r="M92" s="48">
        <v>77</v>
      </c>
      <c r="N92" s="48">
        <v>103</v>
      </c>
      <c r="O92" s="48">
        <v>386</v>
      </c>
      <c r="P92" s="48">
        <v>312</v>
      </c>
      <c r="Q92" s="48">
        <v>312</v>
      </c>
      <c r="R92" s="48">
        <v>282</v>
      </c>
      <c r="S92" s="48">
        <v>244</v>
      </c>
      <c r="T92" s="48">
        <v>246</v>
      </c>
      <c r="U92" s="48">
        <v>249</v>
      </c>
      <c r="V92" s="48">
        <v>250</v>
      </c>
      <c r="W92" s="48">
        <v>206</v>
      </c>
      <c r="X92" s="48">
        <v>293</v>
      </c>
      <c r="Y92" s="48">
        <v>99</v>
      </c>
      <c r="Z92" s="48">
        <v>102</v>
      </c>
      <c r="AA92" s="48">
        <v>210</v>
      </c>
      <c r="AB92" s="48">
        <v>132</v>
      </c>
      <c r="AC92" s="48">
        <v>64</v>
      </c>
      <c r="AD92" s="48">
        <v>120</v>
      </c>
      <c r="AE92" s="48">
        <v>152</v>
      </c>
      <c r="AF92" s="48">
        <v>122</v>
      </c>
      <c r="AG92" s="48">
        <v>116</v>
      </c>
      <c r="AH92" s="48">
        <v>138</v>
      </c>
      <c r="AI92" s="48">
        <v>159</v>
      </c>
      <c r="AJ92"/>
      <c r="AK92" s="49">
        <f t="shared" si="25"/>
        <v>290</v>
      </c>
      <c r="AL92" s="49">
        <f t="shared" si="26"/>
        <v>3084</v>
      </c>
      <c r="AM92" s="49">
        <f t="shared" si="27"/>
        <v>1213</v>
      </c>
    </row>
    <row r="93" spans="1:39" x14ac:dyDescent="0.25">
      <c r="B93" s="47" t="str">
        <f>Colocación!A12</f>
        <v>Movilización B</v>
      </c>
      <c r="C93" s="48"/>
      <c r="D93" s="48"/>
      <c r="E93" s="48"/>
      <c r="F93" s="48"/>
      <c r="G93" s="48"/>
      <c r="H93" s="48"/>
      <c r="I93" s="48"/>
      <c r="J93" s="48"/>
      <c r="K93" s="48">
        <v>36</v>
      </c>
      <c r="L93" s="48">
        <v>33</v>
      </c>
      <c r="M93" s="48">
        <v>31</v>
      </c>
      <c r="N93" s="38">
        <v>45</v>
      </c>
      <c r="O93" s="38">
        <v>13</v>
      </c>
      <c r="P93" s="38">
        <v>15</v>
      </c>
      <c r="Q93" s="38">
        <v>9</v>
      </c>
      <c r="R93" s="38">
        <v>22</v>
      </c>
      <c r="S93" s="38">
        <v>18</v>
      </c>
      <c r="T93" s="38">
        <v>16</v>
      </c>
      <c r="U93" s="38">
        <v>8</v>
      </c>
      <c r="V93" s="38">
        <v>7</v>
      </c>
      <c r="W93" s="38">
        <v>14</v>
      </c>
      <c r="X93" s="38">
        <v>4</v>
      </c>
      <c r="Y93" s="38">
        <v>0</v>
      </c>
      <c r="Z93" s="38">
        <v>2</v>
      </c>
      <c r="AA93" s="38">
        <v>1</v>
      </c>
      <c r="AB93" s="38">
        <v>12</v>
      </c>
      <c r="AC93" s="38">
        <v>147</v>
      </c>
      <c r="AD93" s="38">
        <v>12</v>
      </c>
      <c r="AE93" s="38">
        <v>20</v>
      </c>
      <c r="AF93" s="38">
        <v>20</v>
      </c>
      <c r="AG93" s="38">
        <v>36</v>
      </c>
      <c r="AH93" s="38">
        <v>38</v>
      </c>
      <c r="AI93" s="38">
        <v>6</v>
      </c>
      <c r="AJ93"/>
      <c r="AK93" s="49">
        <f t="shared" si="25"/>
        <v>145</v>
      </c>
      <c r="AL93" s="49">
        <f t="shared" si="26"/>
        <v>173</v>
      </c>
      <c r="AM93" s="49">
        <f t="shared" si="27"/>
        <v>292</v>
      </c>
    </row>
    <row r="94" spans="1:39" x14ac:dyDescent="0.25">
      <c r="B94" s="47" t="str">
        <f>Colocación!A13</f>
        <v>Normalización A</v>
      </c>
      <c r="C94" s="48"/>
      <c r="D94" s="48"/>
      <c r="E94" s="48"/>
      <c r="F94" s="48"/>
      <c r="G94" s="48"/>
      <c r="H94" s="48"/>
      <c r="I94" s="48"/>
      <c r="J94" s="48"/>
      <c r="K94" s="48">
        <v>268</v>
      </c>
      <c r="L94" s="48">
        <v>296</v>
      </c>
      <c r="M94" s="48">
        <v>425</v>
      </c>
      <c r="N94" s="38">
        <v>625</v>
      </c>
      <c r="O94" s="38">
        <v>427</v>
      </c>
      <c r="P94" s="38">
        <v>71</v>
      </c>
      <c r="Q94" s="38">
        <v>6</v>
      </c>
      <c r="R94" s="38">
        <v>178</v>
      </c>
      <c r="S94" s="38">
        <v>66</v>
      </c>
      <c r="T94" s="38">
        <v>71</v>
      </c>
      <c r="U94" s="38">
        <v>93</v>
      </c>
      <c r="V94" s="38">
        <v>127</v>
      </c>
      <c r="W94" s="38">
        <v>137</v>
      </c>
      <c r="X94" s="38">
        <v>77</v>
      </c>
      <c r="Y94" s="38">
        <v>59</v>
      </c>
      <c r="Z94" s="38">
        <v>73</v>
      </c>
      <c r="AA94" s="38">
        <v>58</v>
      </c>
      <c r="AB94" s="38">
        <v>55</v>
      </c>
      <c r="AC94" s="38">
        <v>10</v>
      </c>
      <c r="AD94" s="38">
        <v>76</v>
      </c>
      <c r="AE94" s="38">
        <v>64</v>
      </c>
      <c r="AF94" s="38">
        <v>81</v>
      </c>
      <c r="AG94" s="38">
        <v>94</v>
      </c>
      <c r="AH94" s="38">
        <v>87</v>
      </c>
      <c r="AI94" s="38">
        <v>112</v>
      </c>
      <c r="AJ94"/>
      <c r="AK94" s="49">
        <f t="shared" si="25"/>
        <v>1614</v>
      </c>
      <c r="AL94" s="49">
        <f t="shared" si="26"/>
        <v>2010</v>
      </c>
      <c r="AM94" s="49">
        <f t="shared" si="27"/>
        <v>637</v>
      </c>
    </row>
    <row r="95" spans="1:39" x14ac:dyDescent="0.25">
      <c r="B95" s="47" t="str">
        <f>Colocación!A14</f>
        <v>Normalización B</v>
      </c>
      <c r="C95" s="48"/>
      <c r="D95" s="48"/>
      <c r="E95" s="48"/>
      <c r="F95" s="48"/>
      <c r="G95" s="48"/>
      <c r="H95" s="48"/>
      <c r="I95" s="48"/>
      <c r="J95" s="48"/>
      <c r="K95" s="48">
        <v>119</v>
      </c>
      <c r="L95" s="48">
        <v>170</v>
      </c>
      <c r="M95" s="48">
        <v>161</v>
      </c>
      <c r="N95" s="48">
        <v>208</v>
      </c>
      <c r="O95" s="48">
        <v>376</v>
      </c>
      <c r="P95" s="48">
        <v>78</v>
      </c>
      <c r="Q95" s="48">
        <v>23</v>
      </c>
      <c r="R95" s="48">
        <v>123</v>
      </c>
      <c r="S95" s="48">
        <v>82</v>
      </c>
      <c r="T95" s="48">
        <v>114</v>
      </c>
      <c r="U95" s="48">
        <v>115</v>
      </c>
      <c r="V95" s="48">
        <v>222</v>
      </c>
      <c r="W95" s="48">
        <v>180</v>
      </c>
      <c r="X95" s="48">
        <v>278</v>
      </c>
      <c r="Y95" s="48">
        <v>84</v>
      </c>
      <c r="Z95" s="48">
        <v>114</v>
      </c>
      <c r="AA95" s="48">
        <v>352</v>
      </c>
      <c r="AB95" s="48">
        <v>87</v>
      </c>
      <c r="AC95" s="48">
        <v>66</v>
      </c>
      <c r="AD95" s="48">
        <v>90</v>
      </c>
      <c r="AE95" s="48">
        <v>107</v>
      </c>
      <c r="AF95" s="48">
        <v>117</v>
      </c>
      <c r="AG95" s="48">
        <v>118</v>
      </c>
      <c r="AH95" s="48">
        <v>110</v>
      </c>
      <c r="AI95" s="48">
        <v>108</v>
      </c>
      <c r="AJ95"/>
      <c r="AK95" s="49">
        <f t="shared" si="25"/>
        <v>658</v>
      </c>
      <c r="AL95" s="49">
        <f t="shared" si="26"/>
        <v>1997</v>
      </c>
      <c r="AM95" s="49">
        <f t="shared" si="27"/>
        <v>1155</v>
      </c>
    </row>
    <row r="96" spans="1:39" x14ac:dyDescent="0.25">
      <c r="B96" s="47" t="str">
        <f>Colocación!A15</f>
        <v>Nuevos +6M</v>
      </c>
      <c r="C96" s="48"/>
      <c r="D96" s="48"/>
      <c r="E96" s="48"/>
      <c r="F96" s="48"/>
      <c r="G96" s="48"/>
      <c r="H96" s="48"/>
      <c r="I96" s="48"/>
      <c r="J96" s="48"/>
      <c r="K96" s="48"/>
      <c r="L96" s="48">
        <v>3</v>
      </c>
      <c r="M96" s="48">
        <v>1</v>
      </c>
      <c r="N96" s="38">
        <v>9</v>
      </c>
      <c r="O96" s="38"/>
      <c r="P96" s="38">
        <v>320</v>
      </c>
      <c r="Q96" s="38">
        <v>513</v>
      </c>
      <c r="R96" s="38">
        <v>246</v>
      </c>
      <c r="S96" s="38">
        <v>279</v>
      </c>
      <c r="T96" s="38">
        <v>227</v>
      </c>
      <c r="U96" s="38">
        <v>221</v>
      </c>
      <c r="V96" s="38">
        <v>147</v>
      </c>
      <c r="W96" s="38">
        <v>114</v>
      </c>
      <c r="X96" s="38">
        <v>217</v>
      </c>
      <c r="Y96" s="38">
        <v>235</v>
      </c>
      <c r="Z96" s="38">
        <v>231</v>
      </c>
      <c r="AA96" s="38">
        <v>223</v>
      </c>
      <c r="AB96" s="38">
        <v>72</v>
      </c>
      <c r="AC96" s="38">
        <v>129</v>
      </c>
      <c r="AD96" s="38">
        <v>54</v>
      </c>
      <c r="AE96" s="38">
        <v>62</v>
      </c>
      <c r="AF96" s="38">
        <v>62</v>
      </c>
      <c r="AG96" s="38">
        <v>46</v>
      </c>
      <c r="AH96" s="38">
        <v>46</v>
      </c>
      <c r="AI96" s="38">
        <v>50</v>
      </c>
      <c r="AJ96"/>
      <c r="AK96" s="49">
        <f t="shared" si="25"/>
        <v>13</v>
      </c>
      <c r="AL96" s="49">
        <f t="shared" si="26"/>
        <v>2759</v>
      </c>
      <c r="AM96" s="49">
        <f t="shared" si="27"/>
        <v>744</v>
      </c>
    </row>
    <row r="97" spans="1:39" x14ac:dyDescent="0.25">
      <c r="B97" s="47" t="str">
        <f>Colocación!A16</f>
        <v>Inactivos</v>
      </c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38">
        <v>167</v>
      </c>
      <c r="P97" s="48">
        <v>114</v>
      </c>
      <c r="Q97" s="48">
        <v>109</v>
      </c>
      <c r="R97" s="48">
        <v>75</v>
      </c>
      <c r="S97" s="48">
        <v>75</v>
      </c>
      <c r="T97" s="48">
        <v>57</v>
      </c>
      <c r="U97" s="48">
        <v>71</v>
      </c>
      <c r="V97" s="48">
        <v>100</v>
      </c>
      <c r="W97" s="48">
        <v>74</v>
      </c>
      <c r="X97" s="48">
        <v>126</v>
      </c>
      <c r="Y97" s="48">
        <v>773</v>
      </c>
      <c r="Z97" s="48">
        <v>807</v>
      </c>
      <c r="AA97" s="48">
        <v>139</v>
      </c>
      <c r="AB97" s="48">
        <v>45</v>
      </c>
      <c r="AC97" s="48">
        <v>55</v>
      </c>
      <c r="AD97" s="48">
        <v>41</v>
      </c>
      <c r="AE97" s="48">
        <v>38</v>
      </c>
      <c r="AF97" s="48">
        <v>40</v>
      </c>
      <c r="AG97" s="48">
        <v>23</v>
      </c>
      <c r="AH97" s="48">
        <v>30</v>
      </c>
      <c r="AI97" s="48"/>
      <c r="AJ97"/>
      <c r="AK97" s="49">
        <f t="shared" si="25"/>
        <v>0</v>
      </c>
      <c r="AL97" s="49">
        <f t="shared" si="26"/>
        <v>2548</v>
      </c>
      <c r="AM97" s="49">
        <f t="shared" si="27"/>
        <v>411</v>
      </c>
    </row>
    <row r="98" spans="1:39" x14ac:dyDescent="0.25">
      <c r="B98" s="47" t="str">
        <f>Colocación!A17</f>
        <v>No Aplica</v>
      </c>
      <c r="C98" s="48"/>
      <c r="D98" s="48"/>
      <c r="E98" s="48"/>
      <c r="F98" s="48"/>
      <c r="G98" s="48"/>
      <c r="H98" s="48"/>
      <c r="I98" s="48"/>
      <c r="J98" s="48"/>
      <c r="K98" s="48">
        <v>269</v>
      </c>
      <c r="L98" s="48">
        <v>171</v>
      </c>
      <c r="M98" s="48">
        <v>121</v>
      </c>
      <c r="N98" s="38">
        <v>106</v>
      </c>
      <c r="O98" s="38">
        <v>20</v>
      </c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/>
      <c r="AK98" s="49">
        <f t="shared" si="25"/>
        <v>667</v>
      </c>
      <c r="AL98" s="49">
        <f t="shared" si="26"/>
        <v>126</v>
      </c>
      <c r="AM98" s="49">
        <f t="shared" si="27"/>
        <v>0</v>
      </c>
    </row>
    <row r="99" spans="1:39" ht="12.75" customHeight="1" x14ac:dyDescent="0.25"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</row>
    <row r="100" spans="1:39" ht="15.75" thickBot="1" x14ac:dyDescent="0.3">
      <c r="B100" s="51" t="s">
        <v>29</v>
      </c>
      <c r="C100" s="52"/>
      <c r="D100" s="52"/>
      <c r="E100" s="52"/>
      <c r="F100" s="52"/>
      <c r="G100" s="52"/>
      <c r="H100" s="52"/>
      <c r="I100" s="52"/>
      <c r="J100" s="52"/>
      <c r="K100" s="52">
        <f>SUM(K89:K98)</f>
        <v>1073</v>
      </c>
      <c r="L100" s="52">
        <f t="shared" ref="L100:AI100" si="28">SUM(L89:L98)</f>
        <v>1090</v>
      </c>
      <c r="M100" s="52">
        <f t="shared" si="28"/>
        <v>1141</v>
      </c>
      <c r="N100" s="52">
        <f t="shared" si="28"/>
        <v>1531</v>
      </c>
      <c r="O100" s="52">
        <f t="shared" si="28"/>
        <v>1516</v>
      </c>
      <c r="P100" s="52">
        <f t="shared" si="28"/>
        <v>1035</v>
      </c>
      <c r="Q100" s="52">
        <f t="shared" si="28"/>
        <v>1091</v>
      </c>
      <c r="R100" s="52">
        <f t="shared" si="28"/>
        <v>1134</v>
      </c>
      <c r="S100" s="52">
        <f t="shared" si="28"/>
        <v>897</v>
      </c>
      <c r="T100" s="52">
        <f t="shared" si="28"/>
        <v>939</v>
      </c>
      <c r="U100" s="52">
        <f t="shared" si="28"/>
        <v>943</v>
      </c>
      <c r="V100" s="52">
        <f t="shared" si="28"/>
        <v>1027</v>
      </c>
      <c r="W100" s="52">
        <f t="shared" si="28"/>
        <v>898</v>
      </c>
      <c r="X100" s="52">
        <f t="shared" si="28"/>
        <v>1106</v>
      </c>
      <c r="Y100" s="52">
        <f t="shared" si="28"/>
        <v>1258</v>
      </c>
      <c r="Z100" s="52">
        <f t="shared" si="28"/>
        <v>1341</v>
      </c>
      <c r="AA100" s="52">
        <f t="shared" si="28"/>
        <v>1062</v>
      </c>
      <c r="AB100" s="52">
        <f t="shared" si="28"/>
        <v>517</v>
      </c>
      <c r="AC100" s="52">
        <f t="shared" si="28"/>
        <v>651</v>
      </c>
      <c r="AD100" s="52">
        <f t="shared" ref="AD100:AH100" si="29">SUM(AD89:AD98)</f>
        <v>557</v>
      </c>
      <c r="AE100" s="52">
        <f t="shared" si="29"/>
        <v>594</v>
      </c>
      <c r="AF100" s="52">
        <f t="shared" si="29"/>
        <v>598</v>
      </c>
      <c r="AG100" s="52">
        <f t="shared" si="29"/>
        <v>585</v>
      </c>
      <c r="AH100" s="52">
        <f t="shared" si="29"/>
        <v>638</v>
      </c>
      <c r="AI100" s="52">
        <f t="shared" si="28"/>
        <v>581</v>
      </c>
      <c r="AJ100"/>
      <c r="AK100" s="52">
        <f>+SUM(C100:N100)</f>
        <v>4835</v>
      </c>
      <c r="AL100" s="52">
        <f>+SUM(N100:Z100)</f>
        <v>14716</v>
      </c>
      <c r="AM100" s="52">
        <f t="shared" ref="AM100" si="30">+SUM(AA100:AI100)</f>
        <v>5783</v>
      </c>
    </row>
    <row r="101" spans="1:39" ht="15.75" thickTop="1" x14ac:dyDescent="0.25"/>
    <row r="104" spans="1:39" ht="21" x14ac:dyDescent="0.35">
      <c r="A104" s="19" t="s">
        <v>36</v>
      </c>
    </row>
    <row r="105" spans="1:39" x14ac:dyDescent="0.25">
      <c r="B105" s="32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 s="33" t="s">
        <v>23</v>
      </c>
      <c r="AL105" s="33" t="s">
        <v>23</v>
      </c>
      <c r="AM105" s="33" t="s">
        <v>23</v>
      </c>
    </row>
    <row r="106" spans="1:39" ht="15.75" thickBot="1" x14ac:dyDescent="0.3">
      <c r="B106" s="20"/>
      <c r="C106" s="21">
        <v>42035</v>
      </c>
      <c r="D106" s="21">
        <v>42063</v>
      </c>
      <c r="E106" s="21">
        <v>42094</v>
      </c>
      <c r="F106" s="21">
        <v>42124</v>
      </c>
      <c r="G106" s="21">
        <v>42155</v>
      </c>
      <c r="H106" s="21">
        <v>42185</v>
      </c>
      <c r="I106" s="21">
        <v>42216</v>
      </c>
      <c r="J106" s="21">
        <v>42247</v>
      </c>
      <c r="K106" s="21">
        <v>42277</v>
      </c>
      <c r="L106" s="21">
        <v>42308</v>
      </c>
      <c r="M106" s="21">
        <v>42338</v>
      </c>
      <c r="N106" s="21">
        <v>42369</v>
      </c>
      <c r="O106" s="21">
        <v>42400</v>
      </c>
      <c r="P106" s="21">
        <v>42429</v>
      </c>
      <c r="Q106" s="21">
        <v>42460</v>
      </c>
      <c r="R106" s="21">
        <v>42490</v>
      </c>
      <c r="S106" s="21">
        <v>42521</v>
      </c>
      <c r="T106" s="21">
        <v>42551</v>
      </c>
      <c r="U106" s="21">
        <v>42582</v>
      </c>
      <c r="V106" s="21">
        <v>42613</v>
      </c>
      <c r="W106" s="21">
        <v>42643</v>
      </c>
      <c r="X106" s="21">
        <v>42674</v>
      </c>
      <c r="Y106" s="21">
        <v>42704</v>
      </c>
      <c r="Z106" s="21">
        <v>42735</v>
      </c>
      <c r="AA106" s="21">
        <v>42766</v>
      </c>
      <c r="AB106" s="21">
        <v>42794</v>
      </c>
      <c r="AC106" s="21">
        <v>42825</v>
      </c>
      <c r="AD106" s="21">
        <f t="shared" ref="AD106:AI106" si="31">+AD88</f>
        <v>42855</v>
      </c>
      <c r="AE106" s="21">
        <f t="shared" si="31"/>
        <v>42886</v>
      </c>
      <c r="AF106" s="21">
        <f t="shared" si="31"/>
        <v>42916</v>
      </c>
      <c r="AG106" s="21">
        <f t="shared" si="31"/>
        <v>42947</v>
      </c>
      <c r="AH106" s="21">
        <f t="shared" si="31"/>
        <v>42978</v>
      </c>
      <c r="AI106" s="21">
        <f t="shared" si="31"/>
        <v>43008</v>
      </c>
      <c r="AJ106"/>
      <c r="AK106" s="34">
        <v>2015</v>
      </c>
      <c r="AL106" s="34">
        <v>2016</v>
      </c>
      <c r="AM106" s="34">
        <v>2017</v>
      </c>
    </row>
    <row r="107" spans="1:39" x14ac:dyDescent="0.25">
      <c r="B107" s="45" t="s">
        <v>37</v>
      </c>
      <c r="C107" s="24">
        <v>107</v>
      </c>
      <c r="D107" s="24">
        <v>23</v>
      </c>
      <c r="E107" s="24">
        <v>0</v>
      </c>
      <c r="F107" s="24">
        <v>15</v>
      </c>
      <c r="G107" s="24">
        <v>16</v>
      </c>
      <c r="H107" s="24">
        <v>21</v>
      </c>
      <c r="I107" s="24">
        <v>9</v>
      </c>
      <c r="J107" s="24">
        <v>171</v>
      </c>
      <c r="K107" s="24">
        <v>1329</v>
      </c>
      <c r="L107" s="24">
        <v>334</v>
      </c>
      <c r="M107" s="24">
        <v>34</v>
      </c>
      <c r="N107" s="24">
        <v>176</v>
      </c>
      <c r="O107" s="24">
        <v>231</v>
      </c>
      <c r="P107" s="24">
        <v>284</v>
      </c>
      <c r="Q107" s="24">
        <v>243</v>
      </c>
      <c r="R107" s="24">
        <v>282</v>
      </c>
      <c r="S107" s="24">
        <v>244</v>
      </c>
      <c r="T107" s="24">
        <v>420</v>
      </c>
      <c r="U107" s="24">
        <v>307</v>
      </c>
      <c r="V107" s="24">
        <v>322</v>
      </c>
      <c r="W107" s="24">
        <v>371</v>
      </c>
      <c r="X107" s="24">
        <v>343</v>
      </c>
      <c r="Y107" s="24">
        <v>562</v>
      </c>
      <c r="Z107" s="24">
        <v>340</v>
      </c>
      <c r="AA107" s="24">
        <v>222</v>
      </c>
      <c r="AB107" s="24">
        <v>152</v>
      </c>
      <c r="AC107" s="24">
        <v>288</v>
      </c>
      <c r="AD107" s="24">
        <v>125</v>
      </c>
      <c r="AE107" s="24">
        <v>185</v>
      </c>
      <c r="AF107" s="24">
        <v>360</v>
      </c>
      <c r="AG107" s="24">
        <v>508</v>
      </c>
      <c r="AH107" s="24">
        <v>477</v>
      </c>
      <c r="AI107" s="24">
        <v>346</v>
      </c>
      <c r="AJ107"/>
      <c r="AK107" s="49">
        <f t="shared" ref="AK107:AK108" si="32">+SUM(C107:N107)</f>
        <v>2235</v>
      </c>
      <c r="AL107" s="49">
        <f t="shared" ref="AL107:AL108" si="33">+SUM(N107:Z107)</f>
        <v>4125</v>
      </c>
      <c r="AM107" s="49">
        <f t="shared" ref="AM107:AM108" si="34">+SUM(AA107:AI107)</f>
        <v>2663</v>
      </c>
    </row>
    <row r="108" spans="1:39" x14ac:dyDescent="0.25">
      <c r="B108" s="35" t="s">
        <v>38</v>
      </c>
      <c r="C108" s="24">
        <v>571</v>
      </c>
      <c r="D108" s="24">
        <v>58</v>
      </c>
      <c r="E108" s="24">
        <v>7</v>
      </c>
      <c r="F108" s="24">
        <v>34</v>
      </c>
      <c r="G108" s="24">
        <v>105</v>
      </c>
      <c r="H108" s="24">
        <v>111</v>
      </c>
      <c r="I108" s="24">
        <v>78</v>
      </c>
      <c r="J108" s="24">
        <v>3</v>
      </c>
      <c r="K108" s="24">
        <v>2</v>
      </c>
      <c r="L108" s="24">
        <v>0</v>
      </c>
      <c r="M108" s="24">
        <v>0</v>
      </c>
      <c r="N108" s="24">
        <v>9</v>
      </c>
      <c r="O108" s="24">
        <v>26</v>
      </c>
      <c r="P108" s="24">
        <v>105</v>
      </c>
      <c r="Q108" s="24">
        <v>258</v>
      </c>
      <c r="R108" s="24">
        <v>351</v>
      </c>
      <c r="S108" s="24">
        <v>466</v>
      </c>
      <c r="T108" s="24">
        <v>446</v>
      </c>
      <c r="U108" s="24">
        <v>441</v>
      </c>
      <c r="V108" s="24">
        <f>1263-722</f>
        <v>541</v>
      </c>
      <c r="W108" s="24">
        <v>654</v>
      </c>
      <c r="X108" s="24">
        <f>938</f>
        <v>938</v>
      </c>
      <c r="Y108" s="24">
        <v>754</v>
      </c>
      <c r="Z108" s="24">
        <v>921</v>
      </c>
      <c r="AA108" s="24">
        <v>666</v>
      </c>
      <c r="AB108" s="24">
        <v>704</v>
      </c>
      <c r="AC108" s="24">
        <v>1170</v>
      </c>
      <c r="AD108" s="24">
        <v>1561</v>
      </c>
      <c r="AE108" s="24">
        <v>1811</v>
      </c>
      <c r="AF108" s="24">
        <v>2332</v>
      </c>
      <c r="AG108" s="24">
        <v>2452</v>
      </c>
      <c r="AH108" s="24">
        <v>2706</v>
      </c>
      <c r="AI108" s="24">
        <v>2732</v>
      </c>
      <c r="AJ108"/>
      <c r="AK108" s="49">
        <f t="shared" si="32"/>
        <v>978</v>
      </c>
      <c r="AL108" s="49">
        <f t="shared" si="33"/>
        <v>5910</v>
      </c>
      <c r="AM108" s="49">
        <f t="shared" si="34"/>
        <v>16134</v>
      </c>
    </row>
    <row r="109" spans="1:39" ht="8.25" customHeight="1" x14ac:dyDescent="0.25">
      <c r="B109" s="35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/>
      <c r="AK109"/>
      <c r="AL109"/>
      <c r="AM109"/>
    </row>
    <row r="110" spans="1:39" ht="15.75" thickBot="1" x14ac:dyDescent="0.3">
      <c r="B110" s="51" t="s">
        <v>39</v>
      </c>
      <c r="C110" s="52">
        <f>+SUM(C107:C108)</f>
        <v>678</v>
      </c>
      <c r="D110" s="52">
        <f t="shared" ref="D110:N110" si="35">+SUM(D107:D108)</f>
        <v>81</v>
      </c>
      <c r="E110" s="52">
        <f t="shared" si="35"/>
        <v>7</v>
      </c>
      <c r="F110" s="52">
        <f t="shared" si="35"/>
        <v>49</v>
      </c>
      <c r="G110" s="52">
        <f t="shared" si="35"/>
        <v>121</v>
      </c>
      <c r="H110" s="52">
        <f t="shared" si="35"/>
        <v>132</v>
      </c>
      <c r="I110" s="52">
        <f t="shared" si="35"/>
        <v>87</v>
      </c>
      <c r="J110" s="52">
        <f t="shared" si="35"/>
        <v>174</v>
      </c>
      <c r="K110" s="52">
        <f t="shared" si="35"/>
        <v>1331</v>
      </c>
      <c r="L110" s="52">
        <f t="shared" si="35"/>
        <v>334</v>
      </c>
      <c r="M110" s="52">
        <f t="shared" si="35"/>
        <v>34</v>
      </c>
      <c r="N110" s="52">
        <f t="shared" si="35"/>
        <v>185</v>
      </c>
      <c r="O110" s="52">
        <v>257</v>
      </c>
      <c r="P110" s="52">
        <f t="shared" ref="P110:AI110" si="36">+SUM(P107:P108)</f>
        <v>389</v>
      </c>
      <c r="Q110" s="52">
        <f t="shared" si="36"/>
        <v>501</v>
      </c>
      <c r="R110" s="52">
        <f t="shared" si="36"/>
        <v>633</v>
      </c>
      <c r="S110" s="52">
        <f t="shared" si="36"/>
        <v>710</v>
      </c>
      <c r="T110" s="52">
        <f t="shared" si="36"/>
        <v>866</v>
      </c>
      <c r="U110" s="52">
        <f t="shared" si="36"/>
        <v>748</v>
      </c>
      <c r="V110" s="52">
        <f t="shared" si="36"/>
        <v>863</v>
      </c>
      <c r="W110" s="52">
        <f t="shared" si="36"/>
        <v>1025</v>
      </c>
      <c r="X110" s="52">
        <f t="shared" si="36"/>
        <v>1281</v>
      </c>
      <c r="Y110" s="52">
        <f t="shared" si="36"/>
        <v>1316</v>
      </c>
      <c r="Z110" s="52">
        <f t="shared" si="36"/>
        <v>1261</v>
      </c>
      <c r="AA110" s="52">
        <f t="shared" si="36"/>
        <v>888</v>
      </c>
      <c r="AB110" s="52">
        <f t="shared" si="36"/>
        <v>856</v>
      </c>
      <c r="AC110" s="52">
        <f t="shared" si="36"/>
        <v>1458</v>
      </c>
      <c r="AD110" s="52">
        <f t="shared" si="36"/>
        <v>1686</v>
      </c>
      <c r="AE110" s="52">
        <f t="shared" si="36"/>
        <v>1996</v>
      </c>
      <c r="AF110" s="52">
        <f t="shared" si="36"/>
        <v>2692</v>
      </c>
      <c r="AG110" s="52">
        <f t="shared" ref="AG110:AH110" si="37">+SUM(AG107:AG108)</f>
        <v>2960</v>
      </c>
      <c r="AH110" s="52">
        <f t="shared" si="37"/>
        <v>3183</v>
      </c>
      <c r="AI110" s="52">
        <f t="shared" si="36"/>
        <v>3078</v>
      </c>
      <c r="AJ110" s="38"/>
      <c r="AK110" s="52">
        <f>+SUM(C110:N110)</f>
        <v>3213</v>
      </c>
      <c r="AL110" s="52">
        <f>+SUM(N110:Z110)</f>
        <v>10035</v>
      </c>
      <c r="AM110" s="52">
        <f t="shared" ref="AM110" si="38">+SUM(AA110:AI110)</f>
        <v>18797</v>
      </c>
    </row>
    <row r="111" spans="1:39" ht="15.75" thickTop="1" x14ac:dyDescent="0.25"/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4" tint="0.39997558519241921"/>
  </sheetPr>
  <dimension ref="A1:AI254"/>
  <sheetViews>
    <sheetView showGridLines="0" zoomScale="80" zoomScaleNormal="80" workbookViewId="0">
      <pane xSplit="1" topLeftCell="M1" activePane="topRight" state="frozen"/>
      <selection pane="topRight" activeCell="AH7" sqref="AH7"/>
    </sheetView>
  </sheetViews>
  <sheetFormatPr baseColWidth="10" defaultColWidth="11.42578125" defaultRowHeight="15" outlineLevelRow="1" outlineLevelCol="1" x14ac:dyDescent="0.25"/>
  <cols>
    <col min="1" max="1" width="34.7109375" customWidth="1"/>
    <col min="2" max="2" width="8.140625" style="64" hidden="1" customWidth="1" outlineLevel="1"/>
    <col min="3" max="8" width="8.140625" hidden="1" customWidth="1" outlineLevel="1"/>
    <col min="9" max="12" width="12.7109375" hidden="1" customWidth="1" outlineLevel="1"/>
    <col min="13" max="13" width="12.7109375" bestFit="1" customWidth="1" collapsed="1"/>
    <col min="14" max="24" width="12.7109375" hidden="1" customWidth="1"/>
    <col min="25" max="34" width="12.7109375" bestFit="1" customWidth="1"/>
    <col min="35" max="35" width="12" bestFit="1" customWidth="1"/>
  </cols>
  <sheetData>
    <row r="1" spans="1:34" s="4" customFormat="1" x14ac:dyDescent="0.25">
      <c r="B1" s="54"/>
    </row>
    <row r="2" spans="1:34" s="4" customFormat="1" x14ac:dyDescent="0.25">
      <c r="B2" s="54"/>
    </row>
    <row r="3" spans="1:34" s="4" customFormat="1" x14ac:dyDescent="0.25">
      <c r="B3" s="54"/>
    </row>
    <row r="5" spans="1:34" ht="21" x14ac:dyDescent="0.35">
      <c r="A5" s="216" t="s">
        <v>215</v>
      </c>
      <c r="B5" s="55"/>
      <c r="C5" s="55"/>
    </row>
    <row r="7" spans="1:34" ht="15.75" thickBot="1" x14ac:dyDescent="0.3">
      <c r="A7" s="56"/>
      <c r="B7" s="57">
        <v>42035</v>
      </c>
      <c r="C7" s="58">
        <v>42063</v>
      </c>
      <c r="D7" s="58">
        <v>42094</v>
      </c>
      <c r="E7" s="58">
        <v>42124</v>
      </c>
      <c r="F7" s="58">
        <v>42155</v>
      </c>
      <c r="G7" s="58">
        <v>42185</v>
      </c>
      <c r="H7" s="58">
        <v>42216</v>
      </c>
      <c r="I7" s="58">
        <v>42247</v>
      </c>
      <c r="J7" s="58">
        <v>42277</v>
      </c>
      <c r="K7" s="58">
        <v>42308</v>
      </c>
      <c r="L7" s="58">
        <v>42338</v>
      </c>
      <c r="M7" s="58">
        <v>42369</v>
      </c>
      <c r="N7" s="58">
        <v>42400</v>
      </c>
      <c r="O7" s="58">
        <v>42429</v>
      </c>
      <c r="P7" s="58">
        <v>42460</v>
      </c>
      <c r="Q7" s="58">
        <v>42490</v>
      </c>
      <c r="R7" s="58">
        <v>42521</v>
      </c>
      <c r="S7" s="58">
        <v>42551</v>
      </c>
      <c r="T7" s="58">
        <v>42582</v>
      </c>
      <c r="U7" s="58">
        <v>42613</v>
      </c>
      <c r="V7" s="58">
        <v>42643</v>
      </c>
      <c r="W7" s="58">
        <v>42674</v>
      </c>
      <c r="X7" s="58">
        <v>42704</v>
      </c>
      <c r="Y7" s="58">
        <v>42735</v>
      </c>
      <c r="Z7" s="58">
        <v>42766</v>
      </c>
      <c r="AA7" s="58">
        <v>42794</v>
      </c>
      <c r="AB7" s="58">
        <v>42825</v>
      </c>
      <c r="AC7" s="58">
        <v>42855</v>
      </c>
      <c r="AD7" s="58">
        <v>42886</v>
      </c>
      <c r="AE7" s="58">
        <v>42916</v>
      </c>
      <c r="AF7" s="58">
        <v>42947</v>
      </c>
      <c r="AG7" s="58">
        <v>42978</v>
      </c>
      <c r="AH7" s="58">
        <v>43008</v>
      </c>
    </row>
    <row r="8" spans="1:34" x14ac:dyDescent="0.25">
      <c r="A8" t="s">
        <v>10</v>
      </c>
      <c r="B8" s="59"/>
      <c r="C8" s="38"/>
      <c r="D8" s="38"/>
      <c r="E8" s="38"/>
      <c r="F8" s="38"/>
      <c r="G8" s="38"/>
      <c r="H8" s="38"/>
      <c r="I8" s="38">
        <v>148300</v>
      </c>
      <c r="J8" s="38">
        <v>558533</v>
      </c>
      <c r="K8" s="38">
        <v>894470</v>
      </c>
      <c r="L8" s="38">
        <v>1019419</v>
      </c>
      <c r="M8" s="38">
        <v>1193695.159999999</v>
      </c>
      <c r="N8" s="38">
        <v>1263198.7900000019</v>
      </c>
      <c r="O8" s="38">
        <v>1442475.9600000016</v>
      </c>
      <c r="P8" s="38">
        <v>1673119.6199999992</v>
      </c>
      <c r="Q8" s="38">
        <v>1659527.0599999987</v>
      </c>
      <c r="R8" s="38">
        <v>1102188.4899999986</v>
      </c>
      <c r="S8" s="38">
        <v>1327550.2700000007</v>
      </c>
      <c r="T8" s="38">
        <v>1867786.3900000015</v>
      </c>
      <c r="U8" s="38">
        <v>2014785.880000005</v>
      </c>
      <c r="V8" s="38">
        <v>2482296.9400000065</v>
      </c>
      <c r="W8" s="38">
        <v>3346890.8300000075</v>
      </c>
      <c r="X8" s="38">
        <v>4537286.3400000064</v>
      </c>
      <c r="Y8" s="38">
        <v>5472761.3899999913</v>
      </c>
      <c r="Z8" s="38">
        <v>4647424.4399999995</v>
      </c>
      <c r="AA8" s="38">
        <v>5156490.5100000007</v>
      </c>
      <c r="AB8" s="38">
        <v>5758800.2799999975</v>
      </c>
      <c r="AC8" s="38">
        <v>6314552.5400000215</v>
      </c>
      <c r="AD8" s="38">
        <v>4390221.5500000129</v>
      </c>
      <c r="AE8" s="38">
        <v>5361976.3000000017</v>
      </c>
      <c r="AF8" s="38">
        <v>6628375.7399999965</v>
      </c>
      <c r="AG8" s="38">
        <v>7921750.8300000457</v>
      </c>
      <c r="AH8" s="38">
        <v>6687257.1100001931</v>
      </c>
    </row>
    <row r="9" spans="1:34" x14ac:dyDescent="0.25">
      <c r="A9" t="s">
        <v>11</v>
      </c>
      <c r="B9" s="59"/>
      <c r="C9" s="38"/>
      <c r="D9" s="38"/>
      <c r="E9" s="38"/>
      <c r="F9" s="38"/>
      <c r="G9" s="38"/>
      <c r="H9" s="38"/>
      <c r="I9" s="38">
        <v>89346228</v>
      </c>
      <c r="J9" s="38">
        <v>91431665</v>
      </c>
      <c r="K9" s="38">
        <v>93195015</v>
      </c>
      <c r="L9" s="38">
        <v>96189296</v>
      </c>
      <c r="M9" s="38">
        <v>97559408.499999538</v>
      </c>
      <c r="N9" s="38">
        <v>96150791.460001096</v>
      </c>
      <c r="O9" s="38">
        <v>71307087.119999766</v>
      </c>
      <c r="P9" s="38">
        <v>71733761.269999832</v>
      </c>
      <c r="Q9" s="38">
        <v>71633247.660000235</v>
      </c>
      <c r="R9" s="38">
        <v>77351373.520000145</v>
      </c>
      <c r="S9" s="38">
        <v>80447057.100000262</v>
      </c>
      <c r="T9" s="38">
        <v>86589390.009999529</v>
      </c>
      <c r="U9" s="38">
        <v>86391361.589999139</v>
      </c>
      <c r="V9" s="38">
        <v>88756503.940000013</v>
      </c>
      <c r="W9" s="38">
        <v>91384032.740000114</v>
      </c>
      <c r="X9" s="38">
        <v>95221437.170000061</v>
      </c>
      <c r="Y9" s="38">
        <v>98737199.010000512</v>
      </c>
      <c r="Z9" s="38">
        <v>96496698.649999887</v>
      </c>
      <c r="AA9" s="38">
        <v>96305067.980000034</v>
      </c>
      <c r="AB9" s="38">
        <v>95755921.529999644</v>
      </c>
      <c r="AC9" s="38">
        <v>96561967.239999592</v>
      </c>
      <c r="AD9" s="38">
        <v>95284426.189999789</v>
      </c>
      <c r="AE9" s="38">
        <v>95399804.429999799</v>
      </c>
      <c r="AF9" s="38">
        <v>95816505.449999928</v>
      </c>
      <c r="AG9" s="38">
        <v>95904758.700000763</v>
      </c>
      <c r="AH9" s="38">
        <v>87175063.540000275</v>
      </c>
    </row>
    <row r="10" spans="1:34" x14ac:dyDescent="0.25">
      <c r="A10" t="s">
        <v>12</v>
      </c>
      <c r="B10" s="59"/>
      <c r="C10" s="38"/>
      <c r="D10" s="38"/>
      <c r="E10" s="38"/>
      <c r="F10" s="38"/>
      <c r="G10" s="38"/>
      <c r="H10" s="38"/>
      <c r="I10" s="38">
        <v>25789383</v>
      </c>
      <c r="J10" s="38">
        <v>26521771</v>
      </c>
      <c r="K10" s="38">
        <v>27064864</v>
      </c>
      <c r="L10" s="38">
        <v>27937844</v>
      </c>
      <c r="M10" s="38">
        <v>28155931.260000277</v>
      </c>
      <c r="N10" s="38">
        <v>27845233.460000318</v>
      </c>
      <c r="O10" s="38">
        <v>29464730.069999892</v>
      </c>
      <c r="P10" s="38">
        <v>29686069.310000058</v>
      </c>
      <c r="Q10" s="38">
        <v>29618281.090000164</v>
      </c>
      <c r="R10" s="38">
        <v>30562106.719999947</v>
      </c>
      <c r="S10" s="38">
        <v>31900145.989999969</v>
      </c>
      <c r="T10" s="38">
        <v>33752924.060000062</v>
      </c>
      <c r="U10" s="38">
        <v>33073515.45000004</v>
      </c>
      <c r="V10" s="38">
        <v>34251595.220000036</v>
      </c>
      <c r="W10" s="38">
        <v>35408966.919999972</v>
      </c>
      <c r="X10" s="38">
        <v>37569932.050000183</v>
      </c>
      <c r="Y10" s="38">
        <v>39947863.089999795</v>
      </c>
      <c r="Z10" s="38">
        <v>40404961.899999909</v>
      </c>
      <c r="AA10" s="38">
        <v>40661784.630000211</v>
      </c>
      <c r="AB10" s="38">
        <v>40881924.829999991</v>
      </c>
      <c r="AC10" s="38">
        <v>41929784.220000356</v>
      </c>
      <c r="AD10" s="38">
        <v>41334795.720000081</v>
      </c>
      <c r="AE10" s="38">
        <v>41950970.690000027</v>
      </c>
      <c r="AF10" s="38">
        <v>42170340.039999917</v>
      </c>
      <c r="AG10" s="38">
        <v>42874685.94000005</v>
      </c>
      <c r="AH10" s="38">
        <v>40919614.170000248</v>
      </c>
    </row>
    <row r="11" spans="1:34" x14ac:dyDescent="0.25">
      <c r="A11" t="s">
        <v>13</v>
      </c>
      <c r="B11" s="59"/>
      <c r="C11" s="38"/>
      <c r="D11" s="38"/>
      <c r="E11" s="38"/>
      <c r="F11" s="38"/>
      <c r="G11" s="38"/>
      <c r="H11" s="38"/>
      <c r="I11" s="38">
        <v>1947397</v>
      </c>
      <c r="J11" s="38">
        <v>2127606</v>
      </c>
      <c r="K11" s="38">
        <v>2245452</v>
      </c>
      <c r="L11" s="38">
        <v>2370871</v>
      </c>
      <c r="M11" s="38">
        <v>2396970.5099999993</v>
      </c>
      <c r="N11" s="38">
        <v>2346515.3599999975</v>
      </c>
      <c r="O11" s="38">
        <v>11993760.27000015</v>
      </c>
      <c r="P11" s="38">
        <v>13085522.830000069</v>
      </c>
      <c r="Q11" s="38">
        <v>13049989.870000124</v>
      </c>
      <c r="R11" s="38">
        <v>11855305.240000198</v>
      </c>
      <c r="S11" s="38">
        <v>13277364.169999996</v>
      </c>
      <c r="T11" s="38">
        <v>14800595.759999912</v>
      </c>
      <c r="U11" s="38">
        <v>11399265.959999925</v>
      </c>
      <c r="V11" s="38">
        <v>12736656.599999812</v>
      </c>
      <c r="W11" s="38">
        <v>11632855.599999929</v>
      </c>
      <c r="X11" s="38">
        <v>13147035.429999847</v>
      </c>
      <c r="Y11" s="38">
        <v>15096646.369999988</v>
      </c>
      <c r="Z11" s="38">
        <v>13553581.719999893</v>
      </c>
      <c r="AA11" s="38">
        <v>14671161.209999993</v>
      </c>
      <c r="AB11" s="38">
        <v>15976510.479999917</v>
      </c>
      <c r="AC11" s="38">
        <v>17175750.579999965</v>
      </c>
      <c r="AD11" s="38">
        <v>15233799.549999902</v>
      </c>
      <c r="AE11" s="38">
        <v>16365561.54999996</v>
      </c>
      <c r="AF11" s="38">
        <v>17249853.509999953</v>
      </c>
      <c r="AG11" s="38">
        <v>18283371.109999914</v>
      </c>
      <c r="AH11" s="38">
        <v>16752591.059999993</v>
      </c>
    </row>
    <row r="12" spans="1:34" x14ac:dyDescent="0.25">
      <c r="A12" t="s">
        <v>14</v>
      </c>
      <c r="B12" s="59"/>
      <c r="C12" s="38"/>
      <c r="D12" s="38"/>
      <c r="E12" s="38"/>
      <c r="F12" s="38"/>
      <c r="G12" s="38"/>
      <c r="H12" s="38"/>
      <c r="I12" s="38">
        <v>19288155</v>
      </c>
      <c r="J12" s="38">
        <v>18711960</v>
      </c>
      <c r="K12" s="38">
        <v>18430039</v>
      </c>
      <c r="L12" s="38">
        <v>18245756</v>
      </c>
      <c r="M12" s="38">
        <v>17662977.08000011</v>
      </c>
      <c r="N12" s="38">
        <v>17118847.929999962</v>
      </c>
      <c r="O12" s="38">
        <v>13381825.709999939</v>
      </c>
      <c r="P12" s="38">
        <v>12902353.92000002</v>
      </c>
      <c r="Q12" s="38">
        <v>12880633.960000051</v>
      </c>
      <c r="R12" s="38">
        <v>10446043.809999993</v>
      </c>
      <c r="S12" s="38">
        <v>10018718.550000029</v>
      </c>
      <c r="T12" s="38">
        <v>9677300.5099999774</v>
      </c>
      <c r="U12" s="38">
        <v>10337756.340000004</v>
      </c>
      <c r="V12" s="38">
        <v>10056045.909999972</v>
      </c>
      <c r="W12" s="38">
        <v>9262313.6900000349</v>
      </c>
      <c r="X12" s="38">
        <v>9370146.409999989</v>
      </c>
      <c r="Y12" s="38">
        <v>11439435.670000019</v>
      </c>
      <c r="Z12" s="38">
        <v>9951788.2999999542</v>
      </c>
      <c r="AA12" s="38">
        <v>9612689.8500000164</v>
      </c>
      <c r="AB12" s="38">
        <v>9169292.710000027</v>
      </c>
      <c r="AC12" s="38">
        <v>8771502.8399999961</v>
      </c>
      <c r="AD12" s="38">
        <v>10235622.910000026</v>
      </c>
      <c r="AE12" s="38">
        <v>9790599.9499999955</v>
      </c>
      <c r="AF12" s="38">
        <v>9403888.8299999721</v>
      </c>
      <c r="AG12" s="38">
        <v>9032993.1100000273</v>
      </c>
      <c r="AH12" s="38">
        <v>3512372.2799999979</v>
      </c>
    </row>
    <row r="13" spans="1:34" x14ac:dyDescent="0.25">
      <c r="A13" t="s">
        <v>15</v>
      </c>
      <c r="B13" s="59"/>
      <c r="C13" s="38"/>
      <c r="D13" s="38"/>
      <c r="E13" s="38"/>
      <c r="F13" s="38"/>
      <c r="G13" s="38"/>
      <c r="H13" s="38"/>
      <c r="I13" s="38">
        <v>45033440</v>
      </c>
      <c r="J13" s="38">
        <v>43802816</v>
      </c>
      <c r="K13" s="38">
        <v>41639425</v>
      </c>
      <c r="L13" s="38">
        <v>38234969</v>
      </c>
      <c r="M13" s="38">
        <v>35005884.339999765</v>
      </c>
      <c r="N13" s="38">
        <v>32363704.900000267</v>
      </c>
      <c r="O13" s="38">
        <v>26867085.169999927</v>
      </c>
      <c r="P13" s="38">
        <v>25672637.910000056</v>
      </c>
      <c r="Q13" s="38">
        <v>25189463.270000029</v>
      </c>
      <c r="R13" s="38">
        <v>22307591.620000124</v>
      </c>
      <c r="S13" s="38">
        <v>21277307.309999961</v>
      </c>
      <c r="T13" s="38">
        <v>20239996.160000041</v>
      </c>
      <c r="U13" s="38">
        <v>20564800.490000032</v>
      </c>
      <c r="V13" s="38">
        <v>19884123.189999953</v>
      </c>
      <c r="W13" s="38">
        <v>18860753.459999882</v>
      </c>
      <c r="X13" s="38">
        <v>18496861.619999949</v>
      </c>
      <c r="Y13" s="38">
        <v>16119178.669999974</v>
      </c>
      <c r="Z13" s="38">
        <v>17920536.459999971</v>
      </c>
      <c r="AA13" s="38">
        <v>17277377.889999993</v>
      </c>
      <c r="AB13" s="38">
        <v>16323196.700000031</v>
      </c>
      <c r="AC13" s="38">
        <v>15464952.519999981</v>
      </c>
      <c r="AD13" s="38">
        <v>17604341.949999951</v>
      </c>
      <c r="AE13" s="38">
        <v>16749571.929999951</v>
      </c>
      <c r="AF13" s="38">
        <v>15886075.8799999</v>
      </c>
      <c r="AG13" s="38">
        <v>14820678.240000034</v>
      </c>
      <c r="AH13" s="38">
        <v>19352486.559999928</v>
      </c>
    </row>
    <row r="14" spans="1:34" x14ac:dyDescent="0.25">
      <c r="A14" t="s">
        <v>16</v>
      </c>
      <c r="B14" s="59"/>
      <c r="C14" s="38"/>
      <c r="D14" s="38"/>
      <c r="E14" s="38"/>
      <c r="F14" s="38"/>
      <c r="G14" s="38"/>
      <c r="H14" s="38"/>
      <c r="I14" s="38">
        <v>12730976</v>
      </c>
      <c r="J14" s="38">
        <v>11372936</v>
      </c>
      <c r="K14" s="38">
        <v>9853738</v>
      </c>
      <c r="L14" s="38">
        <v>8351943</v>
      </c>
      <c r="M14" s="38">
        <v>3456414.1299999878</v>
      </c>
      <c r="N14" s="38">
        <v>2975170.1599999932</v>
      </c>
      <c r="O14" s="38">
        <v>13930513.460000081</v>
      </c>
      <c r="P14" s="38">
        <v>11831429.78000004</v>
      </c>
      <c r="Q14" s="38">
        <v>10429688.380000001</v>
      </c>
      <c r="R14" s="38">
        <v>15683798.620000044</v>
      </c>
      <c r="S14" s="38">
        <v>13345445.050000018</v>
      </c>
      <c r="T14" s="38">
        <v>11128006</v>
      </c>
      <c r="U14" s="38">
        <v>15187466.490000006</v>
      </c>
      <c r="V14" s="38">
        <v>13304048.410000015</v>
      </c>
      <c r="W14" s="38">
        <v>16693757.049999971</v>
      </c>
      <c r="X14" s="38">
        <v>14905428.809999997</v>
      </c>
      <c r="Y14" s="38">
        <v>12859426.299999954</v>
      </c>
      <c r="Z14" s="38">
        <v>14912105.75999997</v>
      </c>
      <c r="AA14" s="38">
        <v>12888257.560000006</v>
      </c>
      <c r="AB14" s="38">
        <v>11153750.090000056</v>
      </c>
      <c r="AC14" s="38">
        <v>9468121.7100000326</v>
      </c>
      <c r="AD14" s="38">
        <v>11047099.969999984</v>
      </c>
      <c r="AE14" s="38">
        <v>9651381.9600000437</v>
      </c>
      <c r="AF14" s="38">
        <v>8281320.5400000373</v>
      </c>
      <c r="AG14" s="38">
        <v>7160943.040000027</v>
      </c>
      <c r="AH14" s="38">
        <v>11582436.320000015</v>
      </c>
    </row>
    <row r="15" spans="1:34" x14ac:dyDescent="0.25">
      <c r="A15" t="s">
        <v>18</v>
      </c>
      <c r="B15" s="59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>
        <v>10075197.190000057</v>
      </c>
      <c r="P15" s="38">
        <v>9976577.9700000435</v>
      </c>
      <c r="Q15" s="38">
        <v>9948125.2400000077</v>
      </c>
      <c r="R15" s="38">
        <v>5913589.3100000368</v>
      </c>
      <c r="S15" s="38">
        <v>5798239.9300000193</v>
      </c>
      <c r="T15" s="38">
        <v>5706640.5000000019</v>
      </c>
      <c r="U15" s="38">
        <v>6766443.0999999922</v>
      </c>
      <c r="V15" s="38">
        <v>6721249.4800000172</v>
      </c>
      <c r="W15" s="38">
        <v>5453345.3499999922</v>
      </c>
      <c r="X15" s="38">
        <v>5502574.0699999956</v>
      </c>
      <c r="Y15" s="38">
        <v>5596812.7599999988</v>
      </c>
      <c r="Z15" s="38">
        <v>5469632.280000004</v>
      </c>
      <c r="AA15" s="38">
        <v>5458446.2700000051</v>
      </c>
      <c r="AB15" s="38">
        <v>5304919.9100000151</v>
      </c>
      <c r="AC15" s="38">
        <v>5146118.2700000033</v>
      </c>
      <c r="AD15" s="38">
        <v>6444746.2700000089</v>
      </c>
      <c r="AE15" s="38">
        <v>6313481.0100000147</v>
      </c>
      <c r="AF15" s="38">
        <v>6170196.439999993</v>
      </c>
      <c r="AG15" s="38">
        <v>6006237.0700000077</v>
      </c>
      <c r="AH15" s="38">
        <v>17431553.680000056</v>
      </c>
    </row>
    <row r="16" spans="1:34" x14ac:dyDescent="0.25">
      <c r="A16" t="s">
        <v>19</v>
      </c>
      <c r="B16" s="59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>
        <v>115621.72000000003</v>
      </c>
      <c r="P16" s="38">
        <v>205818.40999999983</v>
      </c>
      <c r="Q16" s="38">
        <v>204819.3499999998</v>
      </c>
      <c r="R16" s="38">
        <v>100384.73999999998</v>
      </c>
      <c r="S16" s="38">
        <v>187869.13999999969</v>
      </c>
      <c r="T16" s="38">
        <v>260039.69999999937</v>
      </c>
      <c r="U16" s="38">
        <v>129316.05999999988</v>
      </c>
      <c r="V16" s="38">
        <v>229607.62999999957</v>
      </c>
      <c r="W16" s="38">
        <v>192721.05000000016</v>
      </c>
      <c r="X16" s="38">
        <v>281028.63999999966</v>
      </c>
      <c r="Y16" s="38">
        <v>436982.3399999988</v>
      </c>
      <c r="Z16" s="38">
        <v>224693.94999999995</v>
      </c>
      <c r="AA16" s="38">
        <v>303007.36999999953</v>
      </c>
      <c r="AB16" s="38">
        <v>334359.41999999987</v>
      </c>
      <c r="AC16" s="38">
        <v>377059.86999999947</v>
      </c>
      <c r="AD16" s="38">
        <v>210599.68999999983</v>
      </c>
      <c r="AE16" s="38">
        <v>263360.37999999977</v>
      </c>
      <c r="AF16" s="38">
        <v>311996.25999999995</v>
      </c>
      <c r="AG16" s="38">
        <v>384049.44999999984</v>
      </c>
      <c r="AH16" s="38">
        <v>2625.9199999999996</v>
      </c>
    </row>
    <row r="17" spans="1:34" x14ac:dyDescent="0.25">
      <c r="A17" t="s">
        <v>20</v>
      </c>
      <c r="B17" s="59"/>
      <c r="C17" s="38"/>
      <c r="D17" s="38"/>
      <c r="E17" s="38"/>
      <c r="F17" s="38"/>
      <c r="G17" s="38"/>
      <c r="H17" s="38"/>
      <c r="I17" s="38">
        <v>0</v>
      </c>
      <c r="J17" s="38">
        <v>12181</v>
      </c>
      <c r="K17" s="38">
        <v>36327</v>
      </c>
      <c r="L17" s="38">
        <v>50875</v>
      </c>
      <c r="M17" s="38">
        <v>73204.819999999992</v>
      </c>
      <c r="N17" s="38">
        <v>90943.109999999957</v>
      </c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</row>
    <row r="18" spans="1:34" x14ac:dyDescent="0.25">
      <c r="B18" s="59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</row>
    <row r="19" spans="1:34" ht="15.75" thickBot="1" x14ac:dyDescent="0.3">
      <c r="A19" s="60" t="s">
        <v>40</v>
      </c>
      <c r="B19" s="61"/>
      <c r="C19" s="52"/>
      <c r="D19" s="52"/>
      <c r="E19" s="52"/>
      <c r="F19" s="52"/>
      <c r="G19" s="52"/>
      <c r="H19" s="52"/>
      <c r="I19" s="52">
        <f t="shared" ref="I19:M19" si="0">SUM(I8:I18)</f>
        <v>194283879</v>
      </c>
      <c r="J19" s="52">
        <f t="shared" si="0"/>
        <v>194539468</v>
      </c>
      <c r="K19" s="52">
        <f t="shared" si="0"/>
        <v>193359330</v>
      </c>
      <c r="L19" s="52">
        <f t="shared" si="0"/>
        <v>192400973</v>
      </c>
      <c r="M19" s="52">
        <f t="shared" si="0"/>
        <v>185504485.79999968</v>
      </c>
      <c r="N19" s="52">
        <f t="shared" ref="N19:AH19" si="1">SUM(N8:N18)</f>
        <v>180154405.17000166</v>
      </c>
      <c r="O19" s="52">
        <f t="shared" si="1"/>
        <v>178578296.66999978</v>
      </c>
      <c r="P19" s="52">
        <f t="shared" si="1"/>
        <v>176767291.02000013</v>
      </c>
      <c r="Q19" s="52">
        <f t="shared" si="1"/>
        <v>174613775.88000062</v>
      </c>
      <c r="R19" s="52">
        <f t="shared" si="1"/>
        <v>175322382.07000047</v>
      </c>
      <c r="S19" s="52">
        <f t="shared" si="1"/>
        <v>177579697.51000023</v>
      </c>
      <c r="T19" s="52">
        <f t="shared" si="1"/>
        <v>184022679.0899995</v>
      </c>
      <c r="U19" s="52">
        <f t="shared" si="1"/>
        <v>185864711.35999915</v>
      </c>
      <c r="V19" s="52">
        <f t="shared" si="1"/>
        <v>188422127.31999981</v>
      </c>
      <c r="W19" s="52">
        <f t="shared" si="1"/>
        <v>192235636.68999994</v>
      </c>
      <c r="X19" s="52">
        <f t="shared" si="1"/>
        <v>199031730.54000002</v>
      </c>
      <c r="Y19" s="52">
        <f t="shared" si="1"/>
        <v>205706305.60000023</v>
      </c>
      <c r="Z19" s="52">
        <f t="shared" si="1"/>
        <v>203581423.45999956</v>
      </c>
      <c r="AA19" s="52">
        <f t="shared" si="1"/>
        <v>202334283.27000025</v>
      </c>
      <c r="AB19" s="52">
        <f t="shared" si="1"/>
        <v>200658675.94999969</v>
      </c>
      <c r="AC19" s="52">
        <f t="shared" ref="AC19:AG19" si="2">SUM(AC8:AC18)</f>
        <v>201209809.78999996</v>
      </c>
      <c r="AD19" s="52">
        <f t="shared" si="2"/>
        <v>201785653.79999974</v>
      </c>
      <c r="AE19" s="52">
        <f t="shared" si="2"/>
        <v>201846708.19999978</v>
      </c>
      <c r="AF19" s="52">
        <f t="shared" si="2"/>
        <v>201918552.68999973</v>
      </c>
      <c r="AG19" s="52">
        <f t="shared" si="2"/>
        <v>202389467.49000084</v>
      </c>
      <c r="AH19" s="52">
        <f t="shared" si="1"/>
        <v>203416000.6400007</v>
      </c>
    </row>
    <row r="20" spans="1:34" s="3" customFormat="1" ht="15.75" thickTop="1" x14ac:dyDescent="0.25">
      <c r="A20" s="17"/>
      <c r="B20" s="6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Y20" s="63"/>
    </row>
    <row r="21" spans="1:34" s="3" customFormat="1" x14ac:dyDescent="0.25">
      <c r="A21" s="17"/>
      <c r="B21" s="6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</row>
    <row r="22" spans="1:34" s="3" customFormat="1" x14ac:dyDescent="0.25">
      <c r="A22" s="17"/>
      <c r="B22" s="6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</row>
    <row r="23" spans="1:34" s="3" customFormat="1" x14ac:dyDescent="0.25">
      <c r="A23" s="17"/>
      <c r="B23" s="6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</row>
    <row r="24" spans="1:34" s="3" customFormat="1" x14ac:dyDescent="0.25">
      <c r="A24" s="17"/>
      <c r="B24" s="6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</row>
    <row r="25" spans="1:34" s="3" customFormat="1" x14ac:dyDescent="0.25">
      <c r="A25" s="17"/>
      <c r="B25" s="6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</row>
    <row r="26" spans="1:34" s="3" customFormat="1" x14ac:dyDescent="0.25">
      <c r="A26" s="17"/>
      <c r="B26" s="6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</row>
    <row r="27" spans="1:34" s="3" customFormat="1" x14ac:dyDescent="0.25">
      <c r="A27" s="17"/>
      <c r="B27" s="6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</row>
    <row r="28" spans="1:34" s="3" customFormat="1" x14ac:dyDescent="0.25">
      <c r="A28" s="17"/>
      <c r="B28" s="6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</row>
    <row r="29" spans="1:34" s="3" customFormat="1" x14ac:dyDescent="0.25">
      <c r="A29" s="17"/>
      <c r="B29" s="6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</row>
    <row r="30" spans="1:34" s="3" customFormat="1" x14ac:dyDescent="0.25">
      <c r="A30" s="17"/>
      <c r="B30" s="6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</row>
    <row r="31" spans="1:34" s="3" customFormat="1" x14ac:dyDescent="0.25">
      <c r="A31" s="17"/>
      <c r="B31" s="6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</row>
    <row r="32" spans="1:34" s="3" customFormat="1" x14ac:dyDescent="0.25">
      <c r="A32" s="17"/>
      <c r="B32" s="6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</row>
    <row r="33" spans="1:34" s="3" customFormat="1" x14ac:dyDescent="0.25">
      <c r="A33" s="17"/>
      <c r="B33" s="6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</row>
    <row r="34" spans="1:34" s="3" customFormat="1" x14ac:dyDescent="0.25">
      <c r="A34" s="17"/>
      <c r="B34" s="6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</row>
    <row r="35" spans="1:34" s="3" customFormat="1" x14ac:dyDescent="0.25">
      <c r="A35" s="17"/>
      <c r="B35" s="6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</row>
    <row r="38" spans="1:34" ht="21" x14ac:dyDescent="0.35">
      <c r="A38" s="19" t="s">
        <v>41</v>
      </c>
    </row>
    <row r="39" spans="1:34" ht="15.75" thickBot="1" x14ac:dyDescent="0.3">
      <c r="A39" s="56"/>
      <c r="B39" s="57">
        <v>42035</v>
      </c>
      <c r="C39" s="58">
        <v>42063</v>
      </c>
      <c r="D39" s="58">
        <v>42094</v>
      </c>
      <c r="E39" s="58">
        <v>42124</v>
      </c>
      <c r="F39" s="58">
        <v>42155</v>
      </c>
      <c r="G39" s="58">
        <v>42185</v>
      </c>
      <c r="H39" s="58">
        <v>42216</v>
      </c>
      <c r="I39" s="58">
        <v>42247</v>
      </c>
      <c r="J39" s="58">
        <v>42277</v>
      </c>
      <c r="K39" s="58">
        <v>42308</v>
      </c>
      <c r="L39" s="58">
        <v>42338</v>
      </c>
      <c r="M39" s="58">
        <v>42369</v>
      </c>
      <c r="N39" s="58">
        <v>42400</v>
      </c>
      <c r="O39" s="58">
        <v>42429</v>
      </c>
      <c r="P39" s="58">
        <v>42460</v>
      </c>
      <c r="Q39" s="58">
        <v>42490</v>
      </c>
      <c r="R39" s="58">
        <v>42521</v>
      </c>
      <c r="S39" s="58">
        <v>42551</v>
      </c>
      <c r="T39" s="58">
        <v>42582</v>
      </c>
      <c r="U39" s="58">
        <v>42613</v>
      </c>
      <c r="V39" s="58">
        <v>42643</v>
      </c>
      <c r="W39" s="58">
        <v>42674</v>
      </c>
      <c r="X39" s="58">
        <v>42704</v>
      </c>
      <c r="Y39" s="58">
        <v>42735</v>
      </c>
      <c r="Z39" s="58">
        <v>42766</v>
      </c>
      <c r="AA39" s="58">
        <v>42794</v>
      </c>
      <c r="AB39" s="58">
        <v>42825</v>
      </c>
      <c r="AC39" s="58">
        <f t="shared" ref="AC39:AH39" si="3">+AC7</f>
        <v>42855</v>
      </c>
      <c r="AD39" s="58">
        <f t="shared" si="3"/>
        <v>42886</v>
      </c>
      <c r="AE39" s="58">
        <f t="shared" si="3"/>
        <v>42916</v>
      </c>
      <c r="AF39" s="58">
        <f t="shared" si="3"/>
        <v>42947</v>
      </c>
      <c r="AG39" s="58">
        <f t="shared" si="3"/>
        <v>42978</v>
      </c>
      <c r="AH39" s="58">
        <f t="shared" si="3"/>
        <v>43008</v>
      </c>
    </row>
    <row r="40" spans="1:34" x14ac:dyDescent="0.25">
      <c r="A40" t="s">
        <v>10</v>
      </c>
      <c r="B40" s="59"/>
      <c r="C40" s="38"/>
      <c r="D40" s="38"/>
      <c r="E40" s="38"/>
      <c r="F40" s="38"/>
      <c r="G40" s="38"/>
      <c r="H40" s="38"/>
      <c r="I40" s="38">
        <v>2001</v>
      </c>
      <c r="J40" s="38">
        <v>3431</v>
      </c>
      <c r="K40" s="38">
        <v>3647</v>
      </c>
      <c r="L40" s="38">
        <v>3662</v>
      </c>
      <c r="M40" s="38">
        <v>3818</v>
      </c>
      <c r="N40" s="38">
        <v>3046</v>
      </c>
      <c r="O40" s="38">
        <v>3511</v>
      </c>
      <c r="P40" s="38">
        <v>4112</v>
      </c>
      <c r="Q40" s="38">
        <v>4504</v>
      </c>
      <c r="R40" s="38">
        <v>3182</v>
      </c>
      <c r="S40" s="38">
        <v>3320</v>
      </c>
      <c r="T40" s="38">
        <v>4511</v>
      </c>
      <c r="U40" s="38">
        <v>5539</v>
      </c>
      <c r="V40" s="38">
        <v>6573</v>
      </c>
      <c r="W40" s="38">
        <v>5609</v>
      </c>
      <c r="X40" s="38">
        <v>6921</v>
      </c>
      <c r="Y40" s="38">
        <v>7895</v>
      </c>
      <c r="Z40" s="38">
        <v>6842</v>
      </c>
      <c r="AA40" s="38">
        <v>7495</v>
      </c>
      <c r="AB40" s="38">
        <v>9393</v>
      </c>
      <c r="AC40" s="38">
        <v>11157</v>
      </c>
      <c r="AD40" s="38">
        <v>9314</v>
      </c>
      <c r="AE40" s="38">
        <v>12090</v>
      </c>
      <c r="AF40" s="38">
        <v>15083</v>
      </c>
      <c r="AG40" s="38">
        <v>18219</v>
      </c>
      <c r="AH40" s="38">
        <v>17085</v>
      </c>
    </row>
    <row r="41" spans="1:34" x14ac:dyDescent="0.25">
      <c r="A41" t="s">
        <v>11</v>
      </c>
      <c r="B41" s="59"/>
      <c r="C41" s="38"/>
      <c r="D41" s="38"/>
      <c r="E41" s="38"/>
      <c r="F41" s="38"/>
      <c r="G41" s="38"/>
      <c r="H41" s="38"/>
      <c r="I41" s="38">
        <v>63293</v>
      </c>
      <c r="J41" s="38">
        <v>63375</v>
      </c>
      <c r="K41" s="38">
        <v>63225</v>
      </c>
      <c r="L41" s="38">
        <v>62977</v>
      </c>
      <c r="M41" s="38">
        <v>62827</v>
      </c>
      <c r="N41" s="38">
        <v>63116</v>
      </c>
      <c r="O41" s="38">
        <v>39453</v>
      </c>
      <c r="P41" s="38">
        <v>39387</v>
      </c>
      <c r="Q41" s="38">
        <v>39309</v>
      </c>
      <c r="R41" s="38">
        <v>41397</v>
      </c>
      <c r="S41" s="38">
        <v>41324</v>
      </c>
      <c r="T41" s="38">
        <v>41151</v>
      </c>
      <c r="U41" s="38">
        <v>40054</v>
      </c>
      <c r="V41" s="38">
        <v>39989</v>
      </c>
      <c r="W41" s="38">
        <v>40222</v>
      </c>
      <c r="X41" s="38">
        <v>40191</v>
      </c>
      <c r="Y41" s="38">
        <v>40110</v>
      </c>
      <c r="Z41" s="38">
        <v>39197</v>
      </c>
      <c r="AA41" s="38">
        <v>39191</v>
      </c>
      <c r="AB41" s="38">
        <v>39120</v>
      </c>
      <c r="AC41" s="38">
        <v>39046</v>
      </c>
      <c r="AD41" s="38">
        <v>37655</v>
      </c>
      <c r="AE41" s="38">
        <v>37593</v>
      </c>
      <c r="AF41" s="38">
        <v>37523</v>
      </c>
      <c r="AG41" s="38">
        <v>37453</v>
      </c>
      <c r="AH41" s="38">
        <v>34630</v>
      </c>
    </row>
    <row r="42" spans="1:34" x14ac:dyDescent="0.25">
      <c r="A42" t="s">
        <v>12</v>
      </c>
      <c r="B42" s="59"/>
      <c r="C42" s="38"/>
      <c r="D42" s="38"/>
      <c r="E42" s="38"/>
      <c r="F42" s="38"/>
      <c r="G42" s="38"/>
      <c r="H42" s="38"/>
      <c r="I42" s="38">
        <v>33749</v>
      </c>
      <c r="J42" s="38">
        <v>33603</v>
      </c>
      <c r="K42" s="38">
        <v>33444</v>
      </c>
      <c r="L42" s="38">
        <v>33222</v>
      </c>
      <c r="M42" s="38">
        <v>33016</v>
      </c>
      <c r="N42" s="38">
        <v>33009</v>
      </c>
      <c r="O42" s="38">
        <v>28485</v>
      </c>
      <c r="P42" s="38">
        <v>28398</v>
      </c>
      <c r="Q42" s="38">
        <v>28280</v>
      </c>
      <c r="R42" s="38">
        <v>29659</v>
      </c>
      <c r="S42" s="38">
        <v>29539</v>
      </c>
      <c r="T42" s="38">
        <v>29322</v>
      </c>
      <c r="U42" s="38">
        <v>27684</v>
      </c>
      <c r="V42" s="38">
        <v>27600</v>
      </c>
      <c r="W42" s="38">
        <v>27884</v>
      </c>
      <c r="X42" s="38">
        <v>27835</v>
      </c>
      <c r="Y42" s="38">
        <v>27730</v>
      </c>
      <c r="Z42" s="38">
        <v>27595</v>
      </c>
      <c r="AA42" s="38">
        <v>27599</v>
      </c>
      <c r="AB42" s="38">
        <v>27522</v>
      </c>
      <c r="AC42" s="38">
        <v>27454</v>
      </c>
      <c r="AD42" s="38">
        <v>27332</v>
      </c>
      <c r="AE42" s="38">
        <v>27263</v>
      </c>
      <c r="AF42" s="38">
        <v>27192</v>
      </c>
      <c r="AG42" s="38">
        <v>27120</v>
      </c>
      <c r="AH42" s="38">
        <v>25998</v>
      </c>
    </row>
    <row r="43" spans="1:34" x14ac:dyDescent="0.25">
      <c r="A43" t="s">
        <v>13</v>
      </c>
      <c r="B43" s="59"/>
      <c r="C43" s="38"/>
      <c r="D43" s="38"/>
      <c r="E43" s="38"/>
      <c r="F43" s="38"/>
      <c r="G43" s="38"/>
      <c r="H43" s="38"/>
      <c r="I43" s="38">
        <v>5778</v>
      </c>
      <c r="J43" s="38">
        <v>5760</v>
      </c>
      <c r="K43" s="38">
        <v>5713</v>
      </c>
      <c r="L43" s="38">
        <v>5639</v>
      </c>
      <c r="M43" s="38">
        <v>5581</v>
      </c>
      <c r="N43" s="38">
        <v>5540</v>
      </c>
      <c r="O43" s="38">
        <v>27696</v>
      </c>
      <c r="P43" s="38">
        <v>27460</v>
      </c>
      <c r="Q43" s="38">
        <v>27213</v>
      </c>
      <c r="R43" s="38">
        <v>27076</v>
      </c>
      <c r="S43" s="38">
        <v>26872</v>
      </c>
      <c r="T43" s="38">
        <v>26986</v>
      </c>
      <c r="U43" s="38">
        <v>23161</v>
      </c>
      <c r="V43" s="38">
        <v>22953</v>
      </c>
      <c r="W43" s="38">
        <v>22635</v>
      </c>
      <c r="X43" s="38">
        <v>22475</v>
      </c>
      <c r="Y43" s="38">
        <v>22279</v>
      </c>
      <c r="Z43" s="38">
        <v>22995</v>
      </c>
      <c r="AA43" s="38">
        <v>22939</v>
      </c>
      <c r="AB43" s="38">
        <v>22781</v>
      </c>
      <c r="AC43" s="38">
        <v>22660</v>
      </c>
      <c r="AD43" s="38">
        <v>22953</v>
      </c>
      <c r="AE43" s="38">
        <v>22845</v>
      </c>
      <c r="AF43" s="38">
        <v>22723</v>
      </c>
      <c r="AG43" s="38">
        <v>22599</v>
      </c>
      <c r="AH43" s="38">
        <v>41264</v>
      </c>
    </row>
    <row r="44" spans="1:34" x14ac:dyDescent="0.25">
      <c r="A44" t="s">
        <v>14</v>
      </c>
      <c r="B44" s="59"/>
      <c r="C44" s="38"/>
      <c r="D44" s="38"/>
      <c r="E44" s="38"/>
      <c r="F44" s="38"/>
      <c r="G44" s="38"/>
      <c r="H44" s="38"/>
      <c r="I44" s="38">
        <v>12371</v>
      </c>
      <c r="J44" s="38">
        <v>12384</v>
      </c>
      <c r="K44" s="38">
        <v>12342</v>
      </c>
      <c r="L44" s="38">
        <v>12284</v>
      </c>
      <c r="M44" s="38">
        <v>12230</v>
      </c>
      <c r="N44" s="38">
        <v>12234</v>
      </c>
      <c r="O44" s="38">
        <v>7694</v>
      </c>
      <c r="P44" s="38">
        <v>7677</v>
      </c>
      <c r="Q44" s="38">
        <v>7656</v>
      </c>
      <c r="R44" s="38">
        <v>6409</v>
      </c>
      <c r="S44" s="38">
        <v>6392</v>
      </c>
      <c r="T44" s="38">
        <v>6346</v>
      </c>
      <c r="U44" s="38">
        <v>5917</v>
      </c>
      <c r="V44" s="38">
        <v>5903</v>
      </c>
      <c r="W44" s="38">
        <v>4999</v>
      </c>
      <c r="X44" s="38">
        <v>4996</v>
      </c>
      <c r="Y44" s="38">
        <v>6807</v>
      </c>
      <c r="Z44" s="38">
        <v>5264</v>
      </c>
      <c r="AA44" s="38">
        <v>5264</v>
      </c>
      <c r="AB44" s="38">
        <v>5252</v>
      </c>
      <c r="AC44" s="38">
        <v>5241</v>
      </c>
      <c r="AD44" s="38">
        <v>6222</v>
      </c>
      <c r="AE44" s="38">
        <v>6200</v>
      </c>
      <c r="AF44" s="38">
        <v>6162</v>
      </c>
      <c r="AG44" s="38">
        <v>6125</v>
      </c>
      <c r="AH44" s="38">
        <v>1695</v>
      </c>
    </row>
    <row r="45" spans="1:34" x14ac:dyDescent="0.25">
      <c r="A45" t="s">
        <v>15</v>
      </c>
      <c r="B45" s="59"/>
      <c r="C45" s="38"/>
      <c r="D45" s="38"/>
      <c r="E45" s="38"/>
      <c r="F45" s="38"/>
      <c r="G45" s="38"/>
      <c r="H45" s="38"/>
      <c r="I45" s="38">
        <v>70894</v>
      </c>
      <c r="J45" s="38">
        <v>70639</v>
      </c>
      <c r="K45" s="38">
        <v>70122</v>
      </c>
      <c r="L45" s="38">
        <v>68537</v>
      </c>
      <c r="M45" s="38">
        <v>67600</v>
      </c>
      <c r="N45" s="38">
        <v>66508</v>
      </c>
      <c r="O45" s="38">
        <v>23661</v>
      </c>
      <c r="P45" s="38">
        <v>23475</v>
      </c>
      <c r="Q45" s="38">
        <v>23141</v>
      </c>
      <c r="R45" s="38">
        <v>19330</v>
      </c>
      <c r="S45" s="38">
        <v>19180</v>
      </c>
      <c r="T45" s="38">
        <v>18897</v>
      </c>
      <c r="U45" s="38">
        <v>19826</v>
      </c>
      <c r="V45" s="38">
        <v>19645</v>
      </c>
      <c r="W45" s="38">
        <v>17382</v>
      </c>
      <c r="X45" s="38">
        <v>17297</v>
      </c>
      <c r="Y45" s="38">
        <v>15452</v>
      </c>
      <c r="Z45" s="38">
        <v>15690</v>
      </c>
      <c r="AA45" s="38">
        <v>15692</v>
      </c>
      <c r="AB45" s="38">
        <v>15584</v>
      </c>
      <c r="AC45" s="38">
        <v>15461</v>
      </c>
      <c r="AD45" s="38">
        <v>15521</v>
      </c>
      <c r="AE45" s="38">
        <v>15408</v>
      </c>
      <c r="AF45" s="38">
        <v>15248</v>
      </c>
      <c r="AG45" s="38">
        <v>14971</v>
      </c>
      <c r="AH45" s="38">
        <v>34388</v>
      </c>
    </row>
    <row r="46" spans="1:34" x14ac:dyDescent="0.25">
      <c r="A46" t="s">
        <v>16</v>
      </c>
      <c r="B46" s="59"/>
      <c r="C46" s="38"/>
      <c r="D46" s="38"/>
      <c r="E46" s="38"/>
      <c r="F46" s="38"/>
      <c r="G46" s="38"/>
      <c r="H46" s="38"/>
      <c r="I46" s="38">
        <v>24282</v>
      </c>
      <c r="J46" s="38">
        <v>22968</v>
      </c>
      <c r="K46" s="38">
        <v>21612</v>
      </c>
      <c r="L46" s="38">
        <v>19840</v>
      </c>
      <c r="M46" s="38">
        <v>16778</v>
      </c>
      <c r="N46" s="38">
        <v>16213</v>
      </c>
      <c r="O46" s="38">
        <v>14655</v>
      </c>
      <c r="P46" s="38">
        <v>13107</v>
      </c>
      <c r="Q46" s="38">
        <v>11610</v>
      </c>
      <c r="R46" s="38">
        <v>21475</v>
      </c>
      <c r="S46" s="38">
        <v>19894</v>
      </c>
      <c r="T46" s="38">
        <v>18171</v>
      </c>
      <c r="U46" s="38">
        <v>23423</v>
      </c>
      <c r="V46" s="38">
        <v>21914</v>
      </c>
      <c r="W46" s="38">
        <v>23836</v>
      </c>
      <c r="X46" s="38">
        <v>22467</v>
      </c>
      <c r="Y46" s="38">
        <v>20925</v>
      </c>
      <c r="Z46" s="38">
        <v>21668</v>
      </c>
      <c r="AA46" s="38">
        <v>20395</v>
      </c>
      <c r="AB46" s="38">
        <v>19286</v>
      </c>
      <c r="AC46" s="38">
        <v>18176</v>
      </c>
      <c r="AD46" s="38">
        <v>18609</v>
      </c>
      <c r="AE46" s="38">
        <v>17746</v>
      </c>
      <c r="AF46" s="38">
        <v>16786</v>
      </c>
      <c r="AG46" s="38">
        <v>15947</v>
      </c>
      <c r="AH46" s="38">
        <v>19554</v>
      </c>
    </row>
    <row r="47" spans="1:34" x14ac:dyDescent="0.25">
      <c r="A47" t="s">
        <v>18</v>
      </c>
      <c r="B47" s="59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>
        <v>26107</v>
      </c>
      <c r="P47" s="38">
        <v>25781</v>
      </c>
      <c r="Q47" s="38">
        <v>25449</v>
      </c>
      <c r="R47" s="38">
        <v>14150</v>
      </c>
      <c r="S47" s="38">
        <v>13837</v>
      </c>
      <c r="T47" s="38">
        <v>13664</v>
      </c>
      <c r="U47" s="38">
        <v>9758</v>
      </c>
      <c r="V47" s="38">
        <v>9610</v>
      </c>
      <c r="W47" s="38">
        <v>8103</v>
      </c>
      <c r="X47" s="38">
        <v>7958</v>
      </c>
      <c r="Y47" s="38">
        <v>7834</v>
      </c>
      <c r="Z47" s="38">
        <v>7539</v>
      </c>
      <c r="AA47" s="38">
        <v>7471</v>
      </c>
      <c r="AB47" s="38">
        <v>7360</v>
      </c>
      <c r="AC47" s="38">
        <v>7273</v>
      </c>
      <c r="AD47" s="38">
        <v>8177</v>
      </c>
      <c r="AE47" s="38">
        <v>8092</v>
      </c>
      <c r="AF47" s="38">
        <v>8019</v>
      </c>
      <c r="AG47" s="38">
        <v>7966</v>
      </c>
      <c r="AH47" s="38">
        <v>11911</v>
      </c>
    </row>
    <row r="48" spans="1:34" x14ac:dyDescent="0.25">
      <c r="A48" t="s">
        <v>19</v>
      </c>
      <c r="B48" s="59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>
        <v>26841</v>
      </c>
      <c r="P48" s="38">
        <v>26783</v>
      </c>
      <c r="Q48" s="38">
        <v>26732</v>
      </c>
      <c r="R48" s="38">
        <v>29845</v>
      </c>
      <c r="S48" s="38">
        <v>29873</v>
      </c>
      <c r="T48" s="38">
        <v>29861</v>
      </c>
      <c r="U48" s="38">
        <v>31665</v>
      </c>
      <c r="V48" s="38">
        <v>31612</v>
      </c>
      <c r="W48" s="38">
        <v>33396</v>
      </c>
      <c r="X48" s="38">
        <v>33473</v>
      </c>
      <c r="Y48" s="38">
        <v>33501</v>
      </c>
      <c r="Z48" s="38">
        <v>34541</v>
      </c>
      <c r="AA48" s="38">
        <v>34612</v>
      </c>
      <c r="AB48" s="38">
        <v>34395</v>
      </c>
      <c r="AC48" s="38">
        <v>34355</v>
      </c>
      <c r="AD48" s="38">
        <v>35002</v>
      </c>
      <c r="AE48" s="38">
        <v>34975</v>
      </c>
      <c r="AF48" s="38">
        <v>34927</v>
      </c>
      <c r="AG48" s="38">
        <v>34916</v>
      </c>
      <c r="AH48" s="38">
        <v>156</v>
      </c>
    </row>
    <row r="49" spans="1:34" x14ac:dyDescent="0.25">
      <c r="A49" t="s">
        <v>20</v>
      </c>
      <c r="B49" s="59"/>
      <c r="C49" s="38"/>
      <c r="D49" s="38"/>
      <c r="E49" s="38"/>
      <c r="F49" s="38"/>
      <c r="G49" s="38"/>
      <c r="H49" s="38"/>
      <c r="I49" s="38">
        <v>1991</v>
      </c>
      <c r="J49" s="38">
        <v>2037</v>
      </c>
      <c r="K49" s="38">
        <v>2063</v>
      </c>
      <c r="L49" s="38">
        <v>2078</v>
      </c>
      <c r="M49" s="38">
        <v>2094</v>
      </c>
      <c r="N49" s="38">
        <v>153</v>
      </c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</row>
    <row r="50" spans="1:34" x14ac:dyDescent="0.25">
      <c r="B50" s="59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</row>
    <row r="51" spans="1:34" ht="15.75" thickBot="1" x14ac:dyDescent="0.3">
      <c r="A51" s="60" t="s">
        <v>40</v>
      </c>
      <c r="B51" s="61"/>
      <c r="C51" s="52"/>
      <c r="D51" s="52"/>
      <c r="E51" s="52"/>
      <c r="F51" s="52"/>
      <c r="G51" s="52"/>
      <c r="H51" s="52"/>
      <c r="I51" s="52">
        <f t="shared" ref="I51:AH51" si="4">SUM(I40:I50)</f>
        <v>214359</v>
      </c>
      <c r="J51" s="52">
        <f t="shared" si="4"/>
        <v>214197</v>
      </c>
      <c r="K51" s="52">
        <f t="shared" si="4"/>
        <v>212168</v>
      </c>
      <c r="L51" s="52">
        <f t="shared" si="4"/>
        <v>208239</v>
      </c>
      <c r="M51" s="52">
        <f t="shared" si="4"/>
        <v>203944</v>
      </c>
      <c r="N51" s="52">
        <f t="shared" si="4"/>
        <v>199819</v>
      </c>
      <c r="O51" s="52">
        <f t="shared" si="4"/>
        <v>198103</v>
      </c>
      <c r="P51" s="52">
        <f t="shared" si="4"/>
        <v>196180</v>
      </c>
      <c r="Q51" s="52">
        <f t="shared" si="4"/>
        <v>193894</v>
      </c>
      <c r="R51" s="52">
        <f t="shared" si="4"/>
        <v>192523</v>
      </c>
      <c r="S51" s="52">
        <f t="shared" si="4"/>
        <v>190231</v>
      </c>
      <c r="T51" s="52">
        <f t="shared" si="4"/>
        <v>188909</v>
      </c>
      <c r="U51" s="52">
        <f t="shared" si="4"/>
        <v>187027</v>
      </c>
      <c r="V51" s="52">
        <f t="shared" si="4"/>
        <v>185799</v>
      </c>
      <c r="W51" s="52">
        <f t="shared" si="4"/>
        <v>184066</v>
      </c>
      <c r="X51" s="52">
        <f t="shared" si="4"/>
        <v>183613</v>
      </c>
      <c r="Y51" s="52">
        <f t="shared" si="4"/>
        <v>182533</v>
      </c>
      <c r="Z51" s="52">
        <f t="shared" si="4"/>
        <v>181331</v>
      </c>
      <c r="AA51" s="52">
        <f t="shared" si="4"/>
        <v>180658</v>
      </c>
      <c r="AB51" s="52">
        <f t="shared" si="4"/>
        <v>180693</v>
      </c>
      <c r="AC51" s="52">
        <f t="shared" ref="AC51:AG51" si="5">SUM(AC40:AC50)</f>
        <v>180823</v>
      </c>
      <c r="AD51" s="52">
        <f t="shared" si="5"/>
        <v>180785</v>
      </c>
      <c r="AE51" s="52">
        <f t="shared" si="5"/>
        <v>182212</v>
      </c>
      <c r="AF51" s="52">
        <f t="shared" si="5"/>
        <v>183663</v>
      </c>
      <c r="AG51" s="52">
        <f t="shared" si="5"/>
        <v>185316</v>
      </c>
      <c r="AH51" s="52">
        <f t="shared" si="4"/>
        <v>186681</v>
      </c>
    </row>
    <row r="52" spans="1:34" ht="15.75" thickTop="1" x14ac:dyDescent="0.25"/>
    <row r="53" spans="1:34" ht="21" hidden="1" customHeight="1" outlineLevel="1" x14ac:dyDescent="0.35">
      <c r="A53" s="19" t="s">
        <v>42</v>
      </c>
    </row>
    <row r="54" spans="1:34" ht="15" hidden="1" customHeight="1" outlineLevel="1" x14ac:dyDescent="0.25"/>
    <row r="55" spans="1:34" ht="15.75" hidden="1" customHeight="1" outlineLevel="1" thickBot="1" x14ac:dyDescent="0.3">
      <c r="A55" s="56"/>
      <c r="B55" s="57">
        <v>42035</v>
      </c>
      <c r="C55" s="58">
        <v>42063</v>
      </c>
      <c r="D55" s="58">
        <v>42094</v>
      </c>
      <c r="E55" s="58">
        <v>42124</v>
      </c>
      <c r="F55" s="58">
        <v>42155</v>
      </c>
      <c r="G55" s="58">
        <v>42185</v>
      </c>
      <c r="H55" s="58">
        <v>42216</v>
      </c>
      <c r="I55" s="58">
        <v>42247</v>
      </c>
      <c r="J55" s="58">
        <v>42277</v>
      </c>
      <c r="K55" s="58">
        <v>42308</v>
      </c>
      <c r="L55" s="58">
        <v>42338</v>
      </c>
      <c r="M55" s="58">
        <v>42369</v>
      </c>
      <c r="N55" s="58">
        <v>42400</v>
      </c>
      <c r="O55" s="58">
        <v>42429</v>
      </c>
      <c r="P55" s="58">
        <v>42460</v>
      </c>
      <c r="Q55" s="58">
        <v>42490</v>
      </c>
      <c r="R55" s="58">
        <v>42521</v>
      </c>
      <c r="S55" s="58">
        <v>42551</v>
      </c>
      <c r="T55" s="58">
        <v>42582</v>
      </c>
      <c r="U55" s="58">
        <v>42613</v>
      </c>
      <c r="V55" s="58">
        <v>42643</v>
      </c>
      <c r="W55" s="58">
        <v>42674</v>
      </c>
      <c r="X55" s="58">
        <v>42704</v>
      </c>
      <c r="Y55" s="58">
        <v>42735</v>
      </c>
      <c r="Z55" s="58">
        <v>42766</v>
      </c>
      <c r="AA55" s="58">
        <v>42794</v>
      </c>
      <c r="AB55" s="58">
        <v>42825</v>
      </c>
      <c r="AC55" s="58">
        <f t="shared" ref="AC55:AH55" si="6">+AC39</f>
        <v>42855</v>
      </c>
      <c r="AD55" s="58">
        <f t="shared" si="6"/>
        <v>42886</v>
      </c>
      <c r="AE55" s="58">
        <f t="shared" si="6"/>
        <v>42916</v>
      </c>
      <c r="AF55" s="58">
        <f t="shared" si="6"/>
        <v>42947</v>
      </c>
      <c r="AG55" s="58">
        <f t="shared" si="6"/>
        <v>42978</v>
      </c>
      <c r="AH55" s="58">
        <f t="shared" si="6"/>
        <v>43008</v>
      </c>
    </row>
    <row r="56" spans="1:34" ht="15" hidden="1" customHeight="1" outlineLevel="1" x14ac:dyDescent="0.25">
      <c r="A56" t="s">
        <v>10</v>
      </c>
      <c r="B56" s="59"/>
      <c r="C56" s="38"/>
      <c r="D56" s="38"/>
      <c r="E56" s="38"/>
      <c r="F56" s="38"/>
      <c r="G56" s="38"/>
      <c r="H56" s="38"/>
      <c r="I56" s="38">
        <v>377</v>
      </c>
      <c r="J56" s="38">
        <v>1311</v>
      </c>
      <c r="K56" s="38">
        <v>1730</v>
      </c>
      <c r="L56" s="38">
        <v>1851</v>
      </c>
      <c r="M56" s="38">
        <v>2047</v>
      </c>
      <c r="N56" s="38">
        <v>2223</v>
      </c>
      <c r="O56" s="38">
        <v>2526</v>
      </c>
      <c r="P56" s="38">
        <v>2900</v>
      </c>
      <c r="Q56" s="38">
        <v>2875</v>
      </c>
      <c r="R56" s="38">
        <v>1904</v>
      </c>
      <c r="S56" s="38">
        <v>2186</v>
      </c>
      <c r="T56" s="38">
        <v>3134</v>
      </c>
      <c r="U56" s="38">
        <v>3275</v>
      </c>
      <c r="V56" s="38">
        <v>3977</v>
      </c>
      <c r="W56" s="38">
        <v>4047</v>
      </c>
      <c r="X56" s="38">
        <v>4888</v>
      </c>
      <c r="Y56" s="38">
        <v>5720</v>
      </c>
      <c r="Z56" s="38">
        <v>4830</v>
      </c>
      <c r="AA56" s="38">
        <v>5463</v>
      </c>
      <c r="AB56" s="38">
        <v>6412</v>
      </c>
      <c r="AC56" s="38">
        <v>7436</v>
      </c>
      <c r="AD56" s="38">
        <v>5994</v>
      </c>
      <c r="AE56" s="38">
        <v>7848</v>
      </c>
      <c r="AF56" s="38">
        <v>10133</v>
      </c>
      <c r="AG56" s="38">
        <v>12418</v>
      </c>
      <c r="AH56" s="38">
        <v>11924</v>
      </c>
    </row>
    <row r="57" spans="1:34" ht="15" hidden="1" customHeight="1" outlineLevel="1" x14ac:dyDescent="0.25">
      <c r="A57" t="s">
        <v>11</v>
      </c>
      <c r="B57" s="59"/>
      <c r="C57" s="38"/>
      <c r="D57" s="38"/>
      <c r="E57" s="38"/>
      <c r="F57" s="38"/>
      <c r="G57" s="38"/>
      <c r="H57" s="38"/>
      <c r="I57" s="38">
        <v>63028</v>
      </c>
      <c r="J57" s="38">
        <v>62885</v>
      </c>
      <c r="K57" s="38">
        <v>62675</v>
      </c>
      <c r="L57" s="38">
        <v>62449</v>
      </c>
      <c r="M57" s="38">
        <v>62246</v>
      </c>
      <c r="N57" s="38">
        <v>62453</v>
      </c>
      <c r="O57" s="38">
        <v>39399</v>
      </c>
      <c r="P57" s="38">
        <v>39311</v>
      </c>
      <c r="Q57" s="38">
        <v>39235</v>
      </c>
      <c r="R57" s="38">
        <v>41200</v>
      </c>
      <c r="S57" s="38">
        <v>41106</v>
      </c>
      <c r="T57" s="38">
        <v>41014</v>
      </c>
      <c r="U57" s="38">
        <v>39979</v>
      </c>
      <c r="V57" s="38">
        <v>39880</v>
      </c>
      <c r="W57" s="38">
        <v>40172</v>
      </c>
      <c r="X57" s="38">
        <v>40135</v>
      </c>
      <c r="Y57" s="38">
        <v>40035</v>
      </c>
      <c r="Z57" s="38">
        <v>39161</v>
      </c>
      <c r="AA57" s="38">
        <v>39109</v>
      </c>
      <c r="AB57" s="38">
        <v>38979</v>
      </c>
      <c r="AC57" s="38">
        <v>38883</v>
      </c>
      <c r="AD57" s="38">
        <v>37535</v>
      </c>
      <c r="AE57" s="38">
        <v>37428</v>
      </c>
      <c r="AF57" s="38">
        <v>37343</v>
      </c>
      <c r="AG57" s="38">
        <v>37240</v>
      </c>
      <c r="AH57" s="38">
        <v>34523</v>
      </c>
    </row>
    <row r="58" spans="1:34" ht="15" hidden="1" customHeight="1" outlineLevel="1" x14ac:dyDescent="0.25">
      <c r="A58" t="s">
        <v>12</v>
      </c>
      <c r="B58" s="59"/>
      <c r="C58" s="38"/>
      <c r="D58" s="38"/>
      <c r="E58" s="38"/>
      <c r="F58" s="38"/>
      <c r="G58" s="38"/>
      <c r="H58" s="38"/>
      <c r="I58" s="38">
        <v>32513</v>
      </c>
      <c r="J58" s="38">
        <v>31995</v>
      </c>
      <c r="K58" s="38">
        <v>31697</v>
      </c>
      <c r="L58" s="38">
        <v>31526</v>
      </c>
      <c r="M58" s="38">
        <v>31175</v>
      </c>
      <c r="N58" s="38">
        <v>30966</v>
      </c>
      <c r="O58" s="38">
        <v>28300</v>
      </c>
      <c r="P58" s="38">
        <v>28157</v>
      </c>
      <c r="Q58" s="38">
        <v>28046</v>
      </c>
      <c r="R58" s="38">
        <v>29313</v>
      </c>
      <c r="S58" s="38">
        <v>29130</v>
      </c>
      <c r="T58" s="38">
        <v>28975</v>
      </c>
      <c r="U58" s="38">
        <v>27444</v>
      </c>
      <c r="V58" s="38">
        <v>27293</v>
      </c>
      <c r="W58" s="38">
        <v>27707</v>
      </c>
      <c r="X58" s="38">
        <v>27644</v>
      </c>
      <c r="Y58" s="38">
        <v>27497</v>
      </c>
      <c r="Z58" s="38">
        <v>27448</v>
      </c>
      <c r="AA58" s="38">
        <v>27425</v>
      </c>
      <c r="AB58" s="38">
        <v>27245</v>
      </c>
      <c r="AC58" s="38">
        <v>27093</v>
      </c>
      <c r="AD58" s="38">
        <v>27078</v>
      </c>
      <c r="AE58" s="38">
        <v>26966</v>
      </c>
      <c r="AF58" s="38">
        <v>26865</v>
      </c>
      <c r="AG58" s="38">
        <v>26745</v>
      </c>
      <c r="AH58" s="38">
        <v>25742</v>
      </c>
    </row>
    <row r="59" spans="1:34" ht="15" hidden="1" customHeight="1" outlineLevel="1" x14ac:dyDescent="0.25">
      <c r="A59" t="s">
        <v>13</v>
      </c>
      <c r="B59" s="59"/>
      <c r="C59" s="38"/>
      <c r="D59" s="38"/>
      <c r="E59" s="38"/>
      <c r="F59" s="38"/>
      <c r="G59" s="38"/>
      <c r="H59" s="38"/>
      <c r="I59" s="38">
        <v>3827</v>
      </c>
      <c r="J59" s="38">
        <v>3765</v>
      </c>
      <c r="K59" s="38">
        <v>3746</v>
      </c>
      <c r="L59" s="38">
        <v>3745</v>
      </c>
      <c r="M59" s="38">
        <v>3721</v>
      </c>
      <c r="N59" s="38">
        <v>3674</v>
      </c>
      <c r="O59" s="38">
        <v>23265</v>
      </c>
      <c r="P59" s="38">
        <v>22867</v>
      </c>
      <c r="Q59" s="38">
        <v>22628</v>
      </c>
      <c r="R59" s="38">
        <v>22399</v>
      </c>
      <c r="S59" s="38">
        <v>22008</v>
      </c>
      <c r="T59" s="38">
        <v>21758</v>
      </c>
      <c r="U59" s="38">
        <v>19365</v>
      </c>
      <c r="V59" s="38">
        <v>19087</v>
      </c>
      <c r="W59" s="38">
        <v>19273</v>
      </c>
      <c r="X59" s="38">
        <v>19084</v>
      </c>
      <c r="Y59" s="38">
        <v>18896</v>
      </c>
      <c r="Z59" s="38">
        <v>19780</v>
      </c>
      <c r="AA59" s="38">
        <v>19673</v>
      </c>
      <c r="AB59" s="38">
        <v>19426</v>
      </c>
      <c r="AC59" s="38">
        <v>19293</v>
      </c>
      <c r="AD59" s="38">
        <v>19510</v>
      </c>
      <c r="AE59" s="38">
        <v>19400</v>
      </c>
      <c r="AF59" s="38">
        <v>19251</v>
      </c>
      <c r="AG59" s="38">
        <v>19066</v>
      </c>
      <c r="AH59" s="38">
        <v>19514</v>
      </c>
    </row>
    <row r="60" spans="1:34" ht="15" hidden="1" customHeight="1" outlineLevel="1" x14ac:dyDescent="0.25">
      <c r="A60" t="s">
        <v>14</v>
      </c>
      <c r="B60" s="59"/>
      <c r="C60" s="38"/>
      <c r="D60" s="38"/>
      <c r="E60" s="38"/>
      <c r="F60" s="38"/>
      <c r="G60" s="38"/>
      <c r="H60" s="38"/>
      <c r="I60" s="38">
        <v>12326</v>
      </c>
      <c r="J60" s="38">
        <v>12300</v>
      </c>
      <c r="K60" s="38">
        <v>12249</v>
      </c>
      <c r="L60" s="38">
        <v>12185</v>
      </c>
      <c r="M60" s="38">
        <v>12103</v>
      </c>
      <c r="N60" s="38">
        <v>12080</v>
      </c>
      <c r="O60" s="38">
        <v>7683</v>
      </c>
      <c r="P60" s="38">
        <v>7656</v>
      </c>
      <c r="Q60" s="38">
        <v>7636</v>
      </c>
      <c r="R60" s="38">
        <v>6352</v>
      </c>
      <c r="S60" s="38">
        <v>6332</v>
      </c>
      <c r="T60" s="38">
        <v>6311</v>
      </c>
      <c r="U60" s="38">
        <v>5902</v>
      </c>
      <c r="V60" s="38">
        <v>5881</v>
      </c>
      <c r="W60" s="38">
        <v>4995</v>
      </c>
      <c r="X60" s="38">
        <v>4991</v>
      </c>
      <c r="Y60" s="38">
        <v>6712</v>
      </c>
      <c r="Z60" s="38">
        <v>5233</v>
      </c>
      <c r="AA60" s="38">
        <v>5214</v>
      </c>
      <c r="AB60" s="38">
        <v>5196</v>
      </c>
      <c r="AC60" s="38">
        <v>5174</v>
      </c>
      <c r="AD60" s="38">
        <v>6088</v>
      </c>
      <c r="AE60" s="38">
        <v>6043</v>
      </c>
      <c r="AF60" s="38">
        <v>5990</v>
      </c>
      <c r="AG60" s="38">
        <v>5940</v>
      </c>
      <c r="AH60" s="38">
        <v>1672</v>
      </c>
    </row>
    <row r="61" spans="1:34" ht="15" hidden="1" customHeight="1" outlineLevel="1" x14ac:dyDescent="0.25">
      <c r="A61" t="s">
        <v>15</v>
      </c>
      <c r="B61" s="59"/>
      <c r="C61" s="38"/>
      <c r="D61" s="38"/>
      <c r="E61" s="38"/>
      <c r="F61" s="38"/>
      <c r="G61" s="38"/>
      <c r="H61" s="38"/>
      <c r="I61" s="38">
        <v>39848</v>
      </c>
      <c r="J61" s="38">
        <v>40063</v>
      </c>
      <c r="K61" s="38">
        <v>39579</v>
      </c>
      <c r="L61" s="38">
        <v>38014</v>
      </c>
      <c r="M61" s="38">
        <v>37174</v>
      </c>
      <c r="N61" s="38">
        <v>36227</v>
      </c>
      <c r="O61" s="38">
        <v>23572</v>
      </c>
      <c r="P61" s="38">
        <v>23300</v>
      </c>
      <c r="Q61" s="38">
        <v>22977</v>
      </c>
      <c r="R61" s="38">
        <v>19039</v>
      </c>
      <c r="S61" s="38">
        <v>18806</v>
      </c>
      <c r="T61" s="38">
        <v>18521</v>
      </c>
      <c r="U61" s="38">
        <v>18944</v>
      </c>
      <c r="V61" s="38">
        <v>18662</v>
      </c>
      <c r="W61" s="38">
        <v>16707</v>
      </c>
      <c r="X61" s="38">
        <v>16541</v>
      </c>
      <c r="Y61" s="38">
        <v>14639</v>
      </c>
      <c r="Z61" s="38">
        <v>15080</v>
      </c>
      <c r="AA61" s="38">
        <v>15022</v>
      </c>
      <c r="AB61" s="38">
        <v>14811</v>
      </c>
      <c r="AC61" s="38">
        <v>14602</v>
      </c>
      <c r="AD61" s="38">
        <v>14846</v>
      </c>
      <c r="AE61" s="38">
        <v>14645</v>
      </c>
      <c r="AF61" s="38">
        <v>14393</v>
      </c>
      <c r="AG61" s="38">
        <v>14003</v>
      </c>
      <c r="AH61" s="38">
        <v>15741</v>
      </c>
    </row>
    <row r="62" spans="1:34" ht="15" hidden="1" customHeight="1" outlineLevel="1" x14ac:dyDescent="0.25">
      <c r="A62" t="s">
        <v>16</v>
      </c>
      <c r="B62" s="59"/>
      <c r="C62" s="38"/>
      <c r="D62" s="38"/>
      <c r="E62" s="38"/>
      <c r="F62" s="38"/>
      <c r="G62" s="38"/>
      <c r="H62" s="38"/>
      <c r="I62" s="38">
        <v>15481</v>
      </c>
      <c r="J62" s="38">
        <v>14087</v>
      </c>
      <c r="K62" s="38">
        <v>12558</v>
      </c>
      <c r="L62" s="38">
        <v>10699</v>
      </c>
      <c r="M62" s="38">
        <v>7514</v>
      </c>
      <c r="N62" s="38">
        <v>6903</v>
      </c>
      <c r="O62" s="38">
        <v>14582</v>
      </c>
      <c r="P62" s="38">
        <v>12936</v>
      </c>
      <c r="Q62" s="38">
        <v>11449</v>
      </c>
      <c r="R62" s="38">
        <v>15497</v>
      </c>
      <c r="S62" s="38">
        <v>13798</v>
      </c>
      <c r="T62" s="38">
        <v>12033</v>
      </c>
      <c r="U62" s="38">
        <v>16216</v>
      </c>
      <c r="V62" s="38">
        <v>14454</v>
      </c>
      <c r="W62" s="38">
        <v>16640</v>
      </c>
      <c r="X62" s="38">
        <v>15113</v>
      </c>
      <c r="Y62" s="38">
        <v>13341</v>
      </c>
      <c r="Z62" s="38">
        <v>14491</v>
      </c>
      <c r="AA62" s="38">
        <v>13093</v>
      </c>
      <c r="AB62" s="38">
        <v>11886</v>
      </c>
      <c r="AC62" s="38">
        <v>10658</v>
      </c>
      <c r="AD62" s="38">
        <v>11434</v>
      </c>
      <c r="AE62" s="38">
        <v>10438</v>
      </c>
      <c r="AF62" s="38">
        <v>9362</v>
      </c>
      <c r="AG62" s="38">
        <v>8372</v>
      </c>
      <c r="AH62" s="38">
        <v>11276</v>
      </c>
    </row>
    <row r="63" spans="1:34" ht="15" hidden="1" customHeight="1" outlineLevel="1" x14ac:dyDescent="0.25">
      <c r="A63" t="s">
        <v>18</v>
      </c>
      <c r="B63" s="59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>
        <v>12627</v>
      </c>
      <c r="P63" s="38">
        <v>12278</v>
      </c>
      <c r="Q63" s="38">
        <v>12019</v>
      </c>
      <c r="R63" s="38">
        <v>9439</v>
      </c>
      <c r="S63" s="38">
        <v>9002</v>
      </c>
      <c r="T63" s="38">
        <v>8624</v>
      </c>
      <c r="U63" s="38">
        <v>7358</v>
      </c>
      <c r="V63" s="38">
        <v>7217</v>
      </c>
      <c r="W63" s="38">
        <v>5766</v>
      </c>
      <c r="X63" s="38">
        <v>5624</v>
      </c>
      <c r="Y63" s="38">
        <v>5495</v>
      </c>
      <c r="Z63" s="38">
        <v>5226</v>
      </c>
      <c r="AA63" s="38">
        <v>5186</v>
      </c>
      <c r="AB63" s="38">
        <v>5122</v>
      </c>
      <c r="AC63" s="38">
        <v>5067</v>
      </c>
      <c r="AD63" s="38">
        <v>5797</v>
      </c>
      <c r="AE63" s="38">
        <v>5744</v>
      </c>
      <c r="AF63" s="38">
        <v>5698</v>
      </c>
      <c r="AG63" s="38">
        <v>5608</v>
      </c>
      <c r="AH63" s="38">
        <v>11132</v>
      </c>
    </row>
    <row r="64" spans="1:34" ht="15" hidden="1" customHeight="1" outlineLevel="1" x14ac:dyDescent="0.25">
      <c r="A64" t="s">
        <v>19</v>
      </c>
      <c r="B64" s="59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>
        <v>353</v>
      </c>
      <c r="P64" s="38">
        <v>571</v>
      </c>
      <c r="Q64" s="38">
        <v>564</v>
      </c>
      <c r="R64" s="38">
        <v>299</v>
      </c>
      <c r="S64" s="38">
        <v>528</v>
      </c>
      <c r="T64" s="38">
        <v>699</v>
      </c>
      <c r="U64" s="38">
        <v>368</v>
      </c>
      <c r="V64" s="38">
        <v>597</v>
      </c>
      <c r="W64" s="38">
        <v>347</v>
      </c>
      <c r="X64" s="38">
        <v>582</v>
      </c>
      <c r="Y64" s="38">
        <v>841</v>
      </c>
      <c r="Z64" s="38">
        <v>325</v>
      </c>
      <c r="AA64" s="38">
        <v>557</v>
      </c>
      <c r="AB64" s="38">
        <v>667</v>
      </c>
      <c r="AC64" s="38">
        <v>821</v>
      </c>
      <c r="AD64" s="38">
        <v>435</v>
      </c>
      <c r="AE64" s="38">
        <v>604</v>
      </c>
      <c r="AF64" s="38">
        <v>734</v>
      </c>
      <c r="AG64" s="38">
        <v>901</v>
      </c>
      <c r="AH64" s="38">
        <v>9</v>
      </c>
    </row>
    <row r="65" spans="1:34" ht="15" hidden="1" customHeight="1" outlineLevel="1" x14ac:dyDescent="0.25">
      <c r="A65" t="s">
        <v>20</v>
      </c>
      <c r="B65" s="59"/>
      <c r="C65" s="38"/>
      <c r="D65" s="38"/>
      <c r="E65" s="38"/>
      <c r="F65" s="38"/>
      <c r="G65" s="38"/>
      <c r="H65" s="38"/>
      <c r="I65" s="38">
        <v>0</v>
      </c>
      <c r="J65" s="38">
        <v>36</v>
      </c>
      <c r="K65" s="38">
        <v>70</v>
      </c>
      <c r="L65" s="38">
        <v>82</v>
      </c>
      <c r="M65" s="38">
        <v>104</v>
      </c>
      <c r="N65" s="38">
        <v>139</v>
      </c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</row>
    <row r="66" spans="1:34" ht="15" hidden="1" customHeight="1" outlineLevel="1" x14ac:dyDescent="0.25">
      <c r="B66" s="59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</row>
    <row r="67" spans="1:34" ht="15.75" hidden="1" customHeight="1" outlineLevel="1" thickBot="1" x14ac:dyDescent="0.3">
      <c r="A67" s="60" t="s">
        <v>40</v>
      </c>
      <c r="B67" s="61"/>
      <c r="C67" s="52"/>
      <c r="D67" s="52"/>
      <c r="E67" s="52"/>
      <c r="F67" s="52"/>
      <c r="G67" s="52"/>
      <c r="H67" s="52"/>
      <c r="I67" s="52">
        <f t="shared" ref="I67:AH67" si="7">SUM(I56:I66)</f>
        <v>167400</v>
      </c>
      <c r="J67" s="52">
        <f t="shared" si="7"/>
        <v>166442</v>
      </c>
      <c r="K67" s="52">
        <f t="shared" si="7"/>
        <v>164304</v>
      </c>
      <c r="L67" s="52">
        <f t="shared" si="7"/>
        <v>160551</v>
      </c>
      <c r="M67" s="52">
        <f t="shared" si="7"/>
        <v>156084</v>
      </c>
      <c r="N67" s="52">
        <f t="shared" si="7"/>
        <v>154665</v>
      </c>
      <c r="O67" s="52">
        <f t="shared" si="7"/>
        <v>152307</v>
      </c>
      <c r="P67" s="52">
        <f t="shared" si="7"/>
        <v>149976</v>
      </c>
      <c r="Q67" s="52">
        <f t="shared" si="7"/>
        <v>147429</v>
      </c>
      <c r="R67" s="52">
        <f t="shared" si="7"/>
        <v>145442</v>
      </c>
      <c r="S67" s="52">
        <f t="shared" si="7"/>
        <v>142896</v>
      </c>
      <c r="T67" s="52">
        <f t="shared" si="7"/>
        <v>141069</v>
      </c>
      <c r="U67" s="52">
        <f t="shared" si="7"/>
        <v>138851</v>
      </c>
      <c r="V67" s="52">
        <f t="shared" si="7"/>
        <v>137048</v>
      </c>
      <c r="W67" s="52">
        <f t="shared" si="7"/>
        <v>135654</v>
      </c>
      <c r="X67" s="52">
        <f t="shared" si="7"/>
        <v>134602</v>
      </c>
      <c r="Y67" s="52">
        <f t="shared" si="7"/>
        <v>133176</v>
      </c>
      <c r="Z67" s="52">
        <f t="shared" si="7"/>
        <v>131574</v>
      </c>
      <c r="AA67" s="52">
        <f t="shared" si="7"/>
        <v>130742</v>
      </c>
      <c r="AB67" s="52">
        <f t="shared" si="7"/>
        <v>129744</v>
      </c>
      <c r="AC67" s="52">
        <f t="shared" ref="AC67:AG67" si="8">SUM(AC56:AC66)</f>
        <v>129027</v>
      </c>
      <c r="AD67" s="52">
        <f t="shared" si="8"/>
        <v>128717</v>
      </c>
      <c r="AE67" s="52">
        <f t="shared" si="8"/>
        <v>129116</v>
      </c>
      <c r="AF67" s="52">
        <f t="shared" si="8"/>
        <v>129769</v>
      </c>
      <c r="AG67" s="52">
        <f t="shared" si="8"/>
        <v>130293</v>
      </c>
      <c r="AH67" s="52">
        <f t="shared" si="7"/>
        <v>131533</v>
      </c>
    </row>
    <row r="68" spans="1:34" collapsed="1" x14ac:dyDescent="0.25"/>
    <row r="70" spans="1:34" ht="21" x14ac:dyDescent="0.35">
      <c r="A70" s="19" t="s">
        <v>42</v>
      </c>
    </row>
    <row r="72" spans="1:34" ht="15.75" thickBot="1" x14ac:dyDescent="0.3">
      <c r="A72" s="56"/>
      <c r="B72" s="57">
        <v>42035</v>
      </c>
      <c r="C72" s="58">
        <v>42063</v>
      </c>
      <c r="D72" s="58">
        <v>42094</v>
      </c>
      <c r="E72" s="58">
        <v>42124</v>
      </c>
      <c r="F72" s="58">
        <v>42155</v>
      </c>
      <c r="G72" s="58">
        <v>42185</v>
      </c>
      <c r="H72" s="58">
        <v>42216</v>
      </c>
      <c r="I72" s="58">
        <v>42247</v>
      </c>
      <c r="J72" s="58">
        <v>42277</v>
      </c>
      <c r="K72" s="58">
        <v>42308</v>
      </c>
      <c r="L72" s="58">
        <v>42338</v>
      </c>
      <c r="M72" s="58">
        <v>42369</v>
      </c>
      <c r="N72" s="58">
        <v>42400</v>
      </c>
      <c r="O72" s="58">
        <v>42429</v>
      </c>
      <c r="P72" s="58">
        <v>42460</v>
      </c>
      <c r="Q72" s="58">
        <v>42490</v>
      </c>
      <c r="R72" s="58">
        <v>42521</v>
      </c>
      <c r="S72" s="58">
        <v>42551</v>
      </c>
      <c r="T72" s="58">
        <v>42582</v>
      </c>
      <c r="U72" s="58">
        <v>42613</v>
      </c>
      <c r="V72" s="58">
        <v>42643</v>
      </c>
      <c r="W72" s="58">
        <v>42674</v>
      </c>
      <c r="X72" s="58">
        <v>42704</v>
      </c>
      <c r="Y72" s="58">
        <v>42735</v>
      </c>
      <c r="Z72" s="58">
        <v>42766</v>
      </c>
      <c r="AA72" s="58">
        <v>42794</v>
      </c>
      <c r="AB72" s="58">
        <v>42825</v>
      </c>
      <c r="AC72" s="58">
        <f t="shared" ref="AC72:AH72" si="9">+AC55</f>
        <v>42855</v>
      </c>
      <c r="AD72" s="58">
        <f t="shared" si="9"/>
        <v>42886</v>
      </c>
      <c r="AE72" s="58">
        <f t="shared" si="9"/>
        <v>42916</v>
      </c>
      <c r="AF72" s="58">
        <f t="shared" si="9"/>
        <v>42947</v>
      </c>
      <c r="AG72" s="58">
        <f t="shared" si="9"/>
        <v>42978</v>
      </c>
      <c r="AH72" s="58">
        <f t="shared" si="9"/>
        <v>43008</v>
      </c>
    </row>
    <row r="73" spans="1:34" x14ac:dyDescent="0.25">
      <c r="A73" t="s">
        <v>10</v>
      </c>
      <c r="B73" s="59"/>
      <c r="C73" s="38"/>
      <c r="D73" s="38"/>
      <c r="E73" s="38"/>
      <c r="F73" s="38"/>
      <c r="G73" s="38"/>
      <c r="H73" s="38"/>
      <c r="I73" s="65">
        <f>+I56/I40</f>
        <v>0.18840579710144928</v>
      </c>
      <c r="J73" s="65">
        <f t="shared" ref="J73:X81" si="10">+J56/J40</f>
        <v>0.38210434275721367</v>
      </c>
      <c r="K73" s="65">
        <f t="shared" si="10"/>
        <v>0.47436248971757611</v>
      </c>
      <c r="L73" s="65">
        <f t="shared" si="10"/>
        <v>0.50546149645002736</v>
      </c>
      <c r="M73" s="65">
        <f t="shared" si="10"/>
        <v>0.53614457831325302</v>
      </c>
      <c r="N73" s="65">
        <f t="shared" si="10"/>
        <v>0.72980958634274462</v>
      </c>
      <c r="O73" s="65">
        <f t="shared" si="10"/>
        <v>0.71945314725149534</v>
      </c>
      <c r="P73" s="65">
        <f t="shared" si="10"/>
        <v>0.70525291828793779</v>
      </c>
      <c r="Q73" s="65">
        <f t="shared" si="10"/>
        <v>0.63832149200710475</v>
      </c>
      <c r="R73" s="65">
        <f t="shared" si="10"/>
        <v>0.5983658076681333</v>
      </c>
      <c r="S73" s="65">
        <f t="shared" si="10"/>
        <v>0.65843373493975899</v>
      </c>
      <c r="T73" s="65">
        <f t="shared" si="10"/>
        <v>0.69474617601418753</v>
      </c>
      <c r="U73" s="65">
        <f>+U56/U40</f>
        <v>0.5912619606427153</v>
      </c>
      <c r="V73" s="65">
        <f>+V56/V40</f>
        <v>0.60505096607333031</v>
      </c>
      <c r="W73" s="65">
        <f t="shared" ref="W73:AH81" si="11">+W56/W40</f>
        <v>0.72151898734177211</v>
      </c>
      <c r="X73" s="65">
        <f t="shared" si="11"/>
        <v>0.7062563213408467</v>
      </c>
      <c r="Y73" s="65">
        <f t="shared" si="11"/>
        <v>0.72450918302723244</v>
      </c>
      <c r="Z73" s="65">
        <f t="shared" si="11"/>
        <v>0.70593393744519151</v>
      </c>
      <c r="AA73" s="65">
        <f t="shared" si="11"/>
        <v>0.72888592394929952</v>
      </c>
      <c r="AB73" s="65">
        <f t="shared" si="11"/>
        <v>0.68263600553603743</v>
      </c>
      <c r="AC73" s="65">
        <f t="shared" ref="AC73:AG73" si="12">+AC56/AC40</f>
        <v>0.66648740700905262</v>
      </c>
      <c r="AD73" s="65">
        <f t="shared" si="12"/>
        <v>0.64354734807816194</v>
      </c>
      <c r="AE73" s="65">
        <f t="shared" si="12"/>
        <v>0.64913151364764266</v>
      </c>
      <c r="AF73" s="65">
        <f t="shared" si="12"/>
        <v>0.67181595173373998</v>
      </c>
      <c r="AG73" s="65">
        <f t="shared" si="12"/>
        <v>0.68159613590208024</v>
      </c>
      <c r="AH73" s="65">
        <f t="shared" si="11"/>
        <v>0.69792215393620138</v>
      </c>
    </row>
    <row r="74" spans="1:34" x14ac:dyDescent="0.25">
      <c r="A74" t="s">
        <v>11</v>
      </c>
      <c r="B74" s="59"/>
      <c r="C74" s="38"/>
      <c r="D74" s="38"/>
      <c r="E74" s="38"/>
      <c r="F74" s="38"/>
      <c r="G74" s="38"/>
      <c r="H74" s="38"/>
      <c r="I74" s="65">
        <f t="shared" ref="I74:N79" si="13">+I57/I41</f>
        <v>0.99581312309418102</v>
      </c>
      <c r="J74" s="65">
        <f t="shared" si="13"/>
        <v>0.99226824457593688</v>
      </c>
      <c r="K74" s="65">
        <f t="shared" si="13"/>
        <v>0.99130090945037563</v>
      </c>
      <c r="L74" s="65">
        <f t="shared" si="13"/>
        <v>0.99161598678882767</v>
      </c>
      <c r="M74" s="65">
        <f t="shared" si="13"/>
        <v>0.99075238352937434</v>
      </c>
      <c r="N74" s="65">
        <f t="shared" si="13"/>
        <v>0.98949553203625074</v>
      </c>
      <c r="O74" s="65">
        <f t="shared" si="10"/>
        <v>0.99863128279218305</v>
      </c>
      <c r="P74" s="65">
        <f t="shared" si="10"/>
        <v>0.99807042932947421</v>
      </c>
      <c r="Q74" s="65">
        <f t="shared" si="10"/>
        <v>0.99811747945763052</v>
      </c>
      <c r="R74" s="65">
        <f t="shared" si="10"/>
        <v>0.99524120105321645</v>
      </c>
      <c r="S74" s="65">
        <f t="shared" si="10"/>
        <v>0.99472461523569833</v>
      </c>
      <c r="T74" s="65">
        <f t="shared" si="10"/>
        <v>0.99667079779349221</v>
      </c>
      <c r="U74" s="65">
        <f t="shared" si="10"/>
        <v>0.99812752783741954</v>
      </c>
      <c r="V74" s="65">
        <f t="shared" si="10"/>
        <v>0.99727425041886519</v>
      </c>
      <c r="W74" s="65">
        <f t="shared" si="10"/>
        <v>0.99875689920938793</v>
      </c>
      <c r="X74" s="65">
        <f t="shared" si="10"/>
        <v>0.99860665323082287</v>
      </c>
      <c r="Y74" s="65">
        <f t="shared" si="11"/>
        <v>0.9981301421091997</v>
      </c>
      <c r="Z74" s="65">
        <f t="shared" si="11"/>
        <v>0.99908156236446666</v>
      </c>
      <c r="AA74" s="65">
        <f t="shared" si="11"/>
        <v>0.99790768288637699</v>
      </c>
      <c r="AB74" s="65">
        <f t="shared" si="11"/>
        <v>0.99639570552147239</v>
      </c>
      <c r="AC74" s="65">
        <f t="shared" ref="AC74:AG74" si="14">+AC57/AC41</f>
        <v>0.99582543666444712</v>
      </c>
      <c r="AD74" s="65">
        <f t="shared" si="14"/>
        <v>0.99681317222148458</v>
      </c>
      <c r="AE74" s="65">
        <f t="shared" si="14"/>
        <v>0.99561088500518713</v>
      </c>
      <c r="AF74" s="65">
        <f t="shared" si="14"/>
        <v>0.99520294219545347</v>
      </c>
      <c r="AG74" s="65">
        <f t="shared" si="14"/>
        <v>0.9943128721330734</v>
      </c>
      <c r="AH74" s="65">
        <f t="shared" si="11"/>
        <v>0.99691019347386656</v>
      </c>
    </row>
    <row r="75" spans="1:34" x14ac:dyDescent="0.25">
      <c r="A75" t="s">
        <v>12</v>
      </c>
      <c r="B75" s="59"/>
      <c r="C75" s="38"/>
      <c r="D75" s="38"/>
      <c r="E75" s="38"/>
      <c r="F75" s="38"/>
      <c r="G75" s="38"/>
      <c r="H75" s="38"/>
      <c r="I75" s="65">
        <f t="shared" si="13"/>
        <v>0.96337669264274495</v>
      </c>
      <c r="J75" s="65">
        <f t="shared" si="13"/>
        <v>0.9521471297205607</v>
      </c>
      <c r="K75" s="65">
        <f t="shared" si="13"/>
        <v>0.94776342542758041</v>
      </c>
      <c r="L75" s="65">
        <f t="shared" si="13"/>
        <v>0.94894949130094519</v>
      </c>
      <c r="M75" s="65">
        <f t="shared" si="13"/>
        <v>0.94423915677247394</v>
      </c>
      <c r="N75" s="65">
        <f t="shared" si="13"/>
        <v>0.93810778878487688</v>
      </c>
      <c r="O75" s="65">
        <f t="shared" si="10"/>
        <v>0.99350535369492721</v>
      </c>
      <c r="P75" s="65">
        <f t="shared" si="10"/>
        <v>0.99151348686527219</v>
      </c>
      <c r="Q75" s="65">
        <f t="shared" si="10"/>
        <v>0.99172560113154173</v>
      </c>
      <c r="R75" s="65">
        <f t="shared" si="10"/>
        <v>0.98833406385919953</v>
      </c>
      <c r="S75" s="65">
        <f t="shared" si="10"/>
        <v>0.98615389823623012</v>
      </c>
      <c r="T75" s="65">
        <f t="shared" si="10"/>
        <v>0.98816588227269631</v>
      </c>
      <c r="U75" s="65">
        <f t="shared" si="10"/>
        <v>0.99133073255309923</v>
      </c>
      <c r="V75" s="65">
        <f t="shared" si="10"/>
        <v>0.98887681159420293</v>
      </c>
      <c r="W75" s="65">
        <f t="shared" si="10"/>
        <v>0.9936522737053507</v>
      </c>
      <c r="X75" s="65">
        <f t="shared" si="10"/>
        <v>0.99313813544099161</v>
      </c>
      <c r="Y75" s="65">
        <f t="shared" si="11"/>
        <v>0.99159754778218534</v>
      </c>
      <c r="Z75" s="65">
        <f t="shared" si="11"/>
        <v>0.99467294799782568</v>
      </c>
      <c r="AA75" s="65">
        <f t="shared" si="11"/>
        <v>0.99369542374723718</v>
      </c>
      <c r="AB75" s="65">
        <f t="shared" si="11"/>
        <v>0.98993532446769861</v>
      </c>
      <c r="AC75" s="65">
        <f t="shared" ref="AC75:AG75" si="15">+AC58/AC42</f>
        <v>0.98685073213375096</v>
      </c>
      <c r="AD75" s="65">
        <f t="shared" si="15"/>
        <v>0.99070686374945116</v>
      </c>
      <c r="AE75" s="65">
        <f t="shared" si="15"/>
        <v>0.98910611451417674</v>
      </c>
      <c r="AF75" s="65">
        <f t="shared" si="15"/>
        <v>0.98797440423654015</v>
      </c>
      <c r="AG75" s="65">
        <f t="shared" si="15"/>
        <v>0.98617256637168138</v>
      </c>
      <c r="AH75" s="65">
        <f t="shared" si="11"/>
        <v>0.99015308869913066</v>
      </c>
    </row>
    <row r="76" spans="1:34" x14ac:dyDescent="0.25">
      <c r="A76" t="s">
        <v>13</v>
      </c>
      <c r="B76" s="59"/>
      <c r="C76" s="38"/>
      <c r="D76" s="38"/>
      <c r="E76" s="38"/>
      <c r="F76" s="38"/>
      <c r="G76" s="38"/>
      <c r="H76" s="38"/>
      <c r="I76" s="65">
        <f t="shared" si="13"/>
        <v>0.66233991000346137</v>
      </c>
      <c r="J76" s="65">
        <f t="shared" si="13"/>
        <v>0.65364583333333337</v>
      </c>
      <c r="K76" s="65">
        <f t="shared" si="13"/>
        <v>0.65569753194468761</v>
      </c>
      <c r="L76" s="65">
        <f t="shared" si="13"/>
        <v>0.66412484483064371</v>
      </c>
      <c r="M76" s="65">
        <f t="shared" si="13"/>
        <v>0.66672639311951265</v>
      </c>
      <c r="N76" s="65">
        <f t="shared" si="13"/>
        <v>0.66317689530685919</v>
      </c>
      <c r="O76" s="65">
        <f t="shared" si="10"/>
        <v>0.84001299826689779</v>
      </c>
      <c r="P76" s="65">
        <f t="shared" si="10"/>
        <v>0.83273852876911869</v>
      </c>
      <c r="Q76" s="65">
        <f t="shared" si="10"/>
        <v>0.83151434975930616</v>
      </c>
      <c r="R76" s="65">
        <f t="shared" si="10"/>
        <v>0.82726399763628311</v>
      </c>
      <c r="S76" s="65">
        <f t="shared" si="10"/>
        <v>0.81899374813932713</v>
      </c>
      <c r="T76" s="65">
        <f t="shared" si="10"/>
        <v>0.80626991773512191</v>
      </c>
      <c r="U76" s="65">
        <f t="shared" si="10"/>
        <v>0.83610379517291999</v>
      </c>
      <c r="V76" s="65">
        <f t="shared" si="10"/>
        <v>0.83156885810133752</v>
      </c>
      <c r="W76" s="65">
        <f t="shared" si="10"/>
        <v>0.85146896399381489</v>
      </c>
      <c r="X76" s="65">
        <f t="shared" si="10"/>
        <v>0.84912124582869852</v>
      </c>
      <c r="Y76" s="65">
        <f t="shared" si="11"/>
        <v>0.84815296916378657</v>
      </c>
      <c r="Z76" s="65">
        <f t="shared" si="11"/>
        <v>0.8601869971732985</v>
      </c>
      <c r="AA76" s="65">
        <f t="shared" si="11"/>
        <v>0.85762238981646977</v>
      </c>
      <c r="AB76" s="65">
        <f t="shared" si="11"/>
        <v>0.85272815065185903</v>
      </c>
      <c r="AC76" s="65">
        <f t="shared" ref="AC76:AG76" si="16">+AC59/AC43</f>
        <v>0.85141218005295671</v>
      </c>
      <c r="AD76" s="65">
        <f t="shared" si="16"/>
        <v>0.84999782163551607</v>
      </c>
      <c r="AE76" s="65">
        <f t="shared" si="16"/>
        <v>0.84920113810461806</v>
      </c>
      <c r="AF76" s="65">
        <f t="shared" si="16"/>
        <v>0.84720327421555253</v>
      </c>
      <c r="AG76" s="65">
        <f t="shared" si="16"/>
        <v>0.84366564892251872</v>
      </c>
      <c r="AH76" s="65">
        <f t="shared" si="11"/>
        <v>0.47290616518030243</v>
      </c>
    </row>
    <row r="77" spans="1:34" x14ac:dyDescent="0.25">
      <c r="A77" t="s">
        <v>14</v>
      </c>
      <c r="B77" s="59"/>
      <c r="C77" s="38"/>
      <c r="D77" s="38"/>
      <c r="E77" s="38"/>
      <c r="F77" s="38"/>
      <c r="G77" s="38"/>
      <c r="H77" s="38"/>
      <c r="I77" s="65">
        <f t="shared" si="13"/>
        <v>0.99636246059332312</v>
      </c>
      <c r="J77" s="65">
        <f t="shared" si="13"/>
        <v>0.99321705426356588</v>
      </c>
      <c r="K77" s="65">
        <f t="shared" si="13"/>
        <v>0.99246475449684002</v>
      </c>
      <c r="L77" s="65">
        <f t="shared" si="13"/>
        <v>0.99194073591663956</v>
      </c>
      <c r="M77" s="65">
        <f t="shared" si="13"/>
        <v>0.98961569910057234</v>
      </c>
      <c r="N77" s="65">
        <f t="shared" si="13"/>
        <v>0.9874121301291483</v>
      </c>
      <c r="O77" s="65">
        <f t="shared" si="10"/>
        <v>0.99857031453080325</v>
      </c>
      <c r="P77" s="65">
        <f t="shared" si="10"/>
        <v>0.99726455646737011</v>
      </c>
      <c r="Q77" s="65">
        <f t="shared" si="10"/>
        <v>0.99738766980146287</v>
      </c>
      <c r="R77" s="65">
        <f t="shared" si="10"/>
        <v>0.99110625682633802</v>
      </c>
      <c r="S77" s="65">
        <f t="shared" si="10"/>
        <v>0.99061326658322901</v>
      </c>
      <c r="T77" s="65">
        <f t="shared" si="10"/>
        <v>0.99448471478096434</v>
      </c>
      <c r="U77" s="65">
        <f t="shared" si="10"/>
        <v>0.99746493155315197</v>
      </c>
      <c r="V77" s="65">
        <f t="shared" si="10"/>
        <v>0.99627308148399119</v>
      </c>
      <c r="W77" s="65">
        <f t="shared" si="10"/>
        <v>0.99919983996799355</v>
      </c>
      <c r="X77" s="65">
        <f t="shared" si="10"/>
        <v>0.99899919935948756</v>
      </c>
      <c r="Y77" s="65">
        <f t="shared" si="11"/>
        <v>0.98604377846334657</v>
      </c>
      <c r="Z77" s="65">
        <f t="shared" si="11"/>
        <v>0.99411094224924013</v>
      </c>
      <c r="AA77" s="65">
        <f t="shared" si="11"/>
        <v>0.99050151975683887</v>
      </c>
      <c r="AB77" s="65">
        <f t="shared" si="11"/>
        <v>0.98933739527798936</v>
      </c>
      <c r="AC77" s="65">
        <f t="shared" ref="AC77:AG77" si="17">+AC60/AC44</f>
        <v>0.98721618011829804</v>
      </c>
      <c r="AD77" s="65">
        <f t="shared" si="17"/>
        <v>0.97846351655416264</v>
      </c>
      <c r="AE77" s="65">
        <f t="shared" si="17"/>
        <v>0.97467741935483876</v>
      </c>
      <c r="AF77" s="65">
        <f t="shared" si="17"/>
        <v>0.9720869847452126</v>
      </c>
      <c r="AG77" s="65">
        <f t="shared" si="17"/>
        <v>0.96979591836734691</v>
      </c>
      <c r="AH77" s="65">
        <f t="shared" si="11"/>
        <v>0.98643067846607668</v>
      </c>
    </row>
    <row r="78" spans="1:34" x14ac:dyDescent="0.25">
      <c r="A78" t="s">
        <v>15</v>
      </c>
      <c r="B78" s="59"/>
      <c r="C78" s="38"/>
      <c r="D78" s="38"/>
      <c r="E78" s="38"/>
      <c r="F78" s="38"/>
      <c r="G78" s="38"/>
      <c r="H78" s="38"/>
      <c r="I78" s="65">
        <f t="shared" si="13"/>
        <v>0.56207859621406608</v>
      </c>
      <c r="J78" s="65">
        <f t="shared" si="13"/>
        <v>0.56715129036368017</v>
      </c>
      <c r="K78" s="65">
        <f t="shared" si="13"/>
        <v>0.56443056387439039</v>
      </c>
      <c r="L78" s="65">
        <f t="shared" si="13"/>
        <v>0.5546493135094912</v>
      </c>
      <c r="M78" s="65">
        <f t="shared" si="13"/>
        <v>0.54991124260355029</v>
      </c>
      <c r="N78" s="65">
        <f t="shared" si="13"/>
        <v>0.54470138930654954</v>
      </c>
      <c r="O78" s="65">
        <f t="shared" si="10"/>
        <v>0.99623853598749001</v>
      </c>
      <c r="P78" s="65">
        <f t="shared" si="10"/>
        <v>0.99254526091586792</v>
      </c>
      <c r="Q78" s="65">
        <f t="shared" si="10"/>
        <v>0.99291301153796296</v>
      </c>
      <c r="R78" s="65">
        <f t="shared" si="10"/>
        <v>0.98494568028970508</v>
      </c>
      <c r="S78" s="65">
        <f t="shared" si="10"/>
        <v>0.98050052137643373</v>
      </c>
      <c r="T78" s="65">
        <f t="shared" si="10"/>
        <v>0.98010266179816907</v>
      </c>
      <c r="U78" s="65">
        <f t="shared" si="10"/>
        <v>0.9555129627761525</v>
      </c>
      <c r="V78" s="65">
        <f t="shared" si="10"/>
        <v>0.94996182234665305</v>
      </c>
      <c r="W78" s="65">
        <f t="shared" si="10"/>
        <v>0.96116672419744564</v>
      </c>
      <c r="X78" s="65">
        <f t="shared" si="10"/>
        <v>0.95629299878591667</v>
      </c>
      <c r="Y78" s="65">
        <f t="shared" si="11"/>
        <v>0.94738545172146005</v>
      </c>
      <c r="Z78" s="65">
        <f t="shared" si="11"/>
        <v>0.9611217335882728</v>
      </c>
      <c r="AA78" s="65">
        <f t="shared" si="11"/>
        <v>0.95730308437420342</v>
      </c>
      <c r="AB78" s="65">
        <f t="shared" si="11"/>
        <v>0.95039784394250515</v>
      </c>
      <c r="AC78" s="65">
        <f t="shared" ref="AC78:AG78" si="18">+AC61/AC45</f>
        <v>0.94444085117392151</v>
      </c>
      <c r="AD78" s="65">
        <f t="shared" si="18"/>
        <v>0.95651053411506992</v>
      </c>
      <c r="AE78" s="65">
        <f t="shared" si="18"/>
        <v>0.95048026998961577</v>
      </c>
      <c r="AF78" s="65">
        <f t="shared" si="18"/>
        <v>0.94392707240293805</v>
      </c>
      <c r="AG78" s="65">
        <f t="shared" si="18"/>
        <v>0.93534166054371781</v>
      </c>
      <c r="AH78" s="65">
        <f t="shared" si="11"/>
        <v>0.4577468884494591</v>
      </c>
    </row>
    <row r="79" spans="1:34" x14ac:dyDescent="0.25">
      <c r="A79" t="s">
        <v>16</v>
      </c>
      <c r="B79" s="59"/>
      <c r="C79" s="38"/>
      <c r="D79" s="38"/>
      <c r="E79" s="38"/>
      <c r="F79" s="38"/>
      <c r="G79" s="38"/>
      <c r="H79" s="38"/>
      <c r="I79" s="65">
        <f t="shared" si="13"/>
        <v>0.63755044889218349</v>
      </c>
      <c r="J79" s="65">
        <f t="shared" si="13"/>
        <v>0.61333159177986762</v>
      </c>
      <c r="K79" s="65">
        <f t="shared" si="13"/>
        <v>0.58106607440310942</v>
      </c>
      <c r="L79" s="65">
        <f t="shared" si="13"/>
        <v>0.53926411290322585</v>
      </c>
      <c r="M79" s="65">
        <f t="shared" si="13"/>
        <v>0.44784837286923351</v>
      </c>
      <c r="N79" s="65">
        <f t="shared" si="13"/>
        <v>0.42576944427311419</v>
      </c>
      <c r="O79" s="65">
        <f t="shared" si="10"/>
        <v>0.9950187649266462</v>
      </c>
      <c r="P79" s="65">
        <f t="shared" si="10"/>
        <v>0.98695353627832461</v>
      </c>
      <c r="Q79" s="65">
        <f t="shared" si="10"/>
        <v>0.98613264427217917</v>
      </c>
      <c r="R79" s="65">
        <f t="shared" si="10"/>
        <v>0.72162980209545979</v>
      </c>
      <c r="S79" s="65">
        <f t="shared" si="10"/>
        <v>0.69357595254850712</v>
      </c>
      <c r="T79" s="65">
        <f t="shared" si="10"/>
        <v>0.66220901436354629</v>
      </c>
      <c r="U79" s="65">
        <f t="shared" si="10"/>
        <v>0.69231097639072703</v>
      </c>
      <c r="V79" s="65">
        <f t="shared" si="10"/>
        <v>0.65957835173861457</v>
      </c>
      <c r="W79" s="65">
        <f t="shared" si="10"/>
        <v>0.69810370867595239</v>
      </c>
      <c r="X79" s="65">
        <f t="shared" si="10"/>
        <v>0.6726754795922909</v>
      </c>
      <c r="Y79" s="65">
        <f t="shared" si="11"/>
        <v>0.63756272401433689</v>
      </c>
      <c r="Z79" s="65">
        <f t="shared" si="11"/>
        <v>0.6687742292781983</v>
      </c>
      <c r="AA79" s="65">
        <f t="shared" si="11"/>
        <v>0.64197107134101494</v>
      </c>
      <c r="AB79" s="65">
        <f t="shared" si="11"/>
        <v>0.61630198071139686</v>
      </c>
      <c r="AC79" s="65">
        <f t="shared" ref="AC79:AG79" si="19">+AC62/AC46</f>
        <v>0.58637764084507038</v>
      </c>
      <c r="AD79" s="65">
        <f t="shared" si="19"/>
        <v>0.61443387608146594</v>
      </c>
      <c r="AE79" s="65">
        <f t="shared" si="19"/>
        <v>0.58818888763665056</v>
      </c>
      <c r="AF79" s="65">
        <f t="shared" si="19"/>
        <v>0.55772667699273204</v>
      </c>
      <c r="AG79" s="65">
        <f t="shared" si="19"/>
        <v>0.52498902614911891</v>
      </c>
      <c r="AH79" s="65">
        <f t="shared" si="11"/>
        <v>0.57665950700623914</v>
      </c>
    </row>
    <row r="80" spans="1:34" x14ac:dyDescent="0.25">
      <c r="A80" t="s">
        <v>18</v>
      </c>
      <c r="B80" s="59"/>
      <c r="C80" s="38"/>
      <c r="D80" s="38"/>
      <c r="E80" s="38"/>
      <c r="F80" s="38"/>
      <c r="G80" s="38"/>
      <c r="H80" s="38"/>
      <c r="I80" s="65"/>
      <c r="J80" s="65"/>
      <c r="K80" s="65"/>
      <c r="L80" s="65"/>
      <c r="M80" s="65"/>
      <c r="N80" s="65"/>
      <c r="O80" s="65">
        <f t="shared" si="10"/>
        <v>0.48366338529896197</v>
      </c>
      <c r="P80" s="65">
        <f t="shared" si="10"/>
        <v>0.47624219386369809</v>
      </c>
      <c r="Q80" s="65">
        <f t="shared" si="10"/>
        <v>0.47227788911155644</v>
      </c>
      <c r="R80" s="65">
        <f t="shared" si="10"/>
        <v>0.66706713780918725</v>
      </c>
      <c r="S80" s="65">
        <f t="shared" si="10"/>
        <v>0.65057454650574542</v>
      </c>
      <c r="T80" s="65">
        <f t="shared" si="10"/>
        <v>0.63114754098360659</v>
      </c>
      <c r="U80" s="65">
        <f t="shared" si="10"/>
        <v>0.75404796064767365</v>
      </c>
      <c r="V80" s="65">
        <f t="shared" si="10"/>
        <v>0.75098855359001038</v>
      </c>
      <c r="W80" s="65">
        <f t="shared" si="10"/>
        <v>0.71158830062939649</v>
      </c>
      <c r="X80" s="65">
        <f t="shared" si="10"/>
        <v>0.70671022870067857</v>
      </c>
      <c r="Y80" s="65">
        <f t="shared" si="11"/>
        <v>0.70142966556037789</v>
      </c>
      <c r="Z80" s="65">
        <f t="shared" si="11"/>
        <v>0.69319538400318348</v>
      </c>
      <c r="AA80" s="65">
        <f t="shared" si="11"/>
        <v>0.69415071610226209</v>
      </c>
      <c r="AB80" s="65">
        <f t="shared" si="11"/>
        <v>0.69592391304347823</v>
      </c>
      <c r="AC80" s="65">
        <f t="shared" ref="AC80:AG80" si="20">+AC63/AC47</f>
        <v>0.69668637426096525</v>
      </c>
      <c r="AD80" s="65">
        <f t="shared" si="20"/>
        <v>0.70893970893970892</v>
      </c>
      <c r="AE80" s="65">
        <f t="shared" si="20"/>
        <v>0.7098368759268413</v>
      </c>
      <c r="AF80" s="65">
        <f t="shared" si="20"/>
        <v>0.71056241426611799</v>
      </c>
      <c r="AG80" s="65">
        <f t="shared" si="20"/>
        <v>0.70399196585488322</v>
      </c>
      <c r="AH80" s="65">
        <f t="shared" si="11"/>
        <v>0.93459827050625477</v>
      </c>
    </row>
    <row r="81" spans="1:35" x14ac:dyDescent="0.25">
      <c r="A81" t="s">
        <v>19</v>
      </c>
      <c r="B81" s="59"/>
      <c r="C81" s="38"/>
      <c r="D81" s="38"/>
      <c r="E81" s="38"/>
      <c r="F81" s="38"/>
      <c r="G81" s="38"/>
      <c r="H81" s="38"/>
      <c r="I81" s="65"/>
      <c r="J81" s="65"/>
      <c r="K81" s="65"/>
      <c r="L81" s="65"/>
      <c r="M81" s="65"/>
      <c r="N81" s="65"/>
      <c r="O81" s="65">
        <f t="shared" si="10"/>
        <v>1.3151521925412616E-2</v>
      </c>
      <c r="P81" s="65">
        <f t="shared" si="10"/>
        <v>2.1319493708695816E-2</v>
      </c>
      <c r="Q81" s="65">
        <f t="shared" si="10"/>
        <v>2.1098309142600628E-2</v>
      </c>
      <c r="R81" s="65">
        <f t="shared" si="10"/>
        <v>1.0018428547495392E-2</v>
      </c>
      <c r="S81" s="65">
        <f t="shared" si="10"/>
        <v>1.767482341914103E-2</v>
      </c>
      <c r="T81" s="65">
        <f t="shared" si="10"/>
        <v>2.3408459194266769E-2</v>
      </c>
      <c r="U81" s="65">
        <f t="shared" si="10"/>
        <v>1.1621664298120954E-2</v>
      </c>
      <c r="V81" s="65">
        <f t="shared" si="10"/>
        <v>1.8885233455649752E-2</v>
      </c>
      <c r="W81" s="65">
        <f t="shared" si="10"/>
        <v>1.0390465924062762E-2</v>
      </c>
      <c r="X81" s="65">
        <f t="shared" si="10"/>
        <v>1.7387147850506379E-2</v>
      </c>
      <c r="Y81" s="65">
        <f t="shared" si="11"/>
        <v>2.5103728246918002E-2</v>
      </c>
      <c r="Z81" s="65">
        <f t="shared" si="11"/>
        <v>9.4091080165600305E-3</v>
      </c>
      <c r="AA81" s="65">
        <f t="shared" si="11"/>
        <v>1.6092684618051543E-2</v>
      </c>
      <c r="AB81" s="65">
        <f t="shared" si="11"/>
        <v>1.9392353539758687E-2</v>
      </c>
      <c r="AC81" s="65">
        <f t="shared" ref="AC81:AG81" si="21">+AC64/AC48</f>
        <v>2.3897540387134333E-2</v>
      </c>
      <c r="AD81" s="65">
        <f t="shared" si="21"/>
        <v>1.2427861265070568E-2</v>
      </c>
      <c r="AE81" s="65">
        <f t="shared" si="21"/>
        <v>1.7269478198713367E-2</v>
      </c>
      <c r="AF81" s="65">
        <f t="shared" si="21"/>
        <v>2.1015260400263407E-2</v>
      </c>
      <c r="AG81" s="65">
        <f t="shared" si="21"/>
        <v>2.580478863558254E-2</v>
      </c>
      <c r="AH81" s="65">
        <f t="shared" si="11"/>
        <v>5.7692307692307696E-2</v>
      </c>
    </row>
    <row r="82" spans="1:35" x14ac:dyDescent="0.25">
      <c r="A82" t="s">
        <v>20</v>
      </c>
      <c r="B82" s="59"/>
      <c r="C82" s="38"/>
      <c r="D82" s="38"/>
      <c r="E82" s="38"/>
      <c r="F82" s="38"/>
      <c r="G82" s="38"/>
      <c r="H82" s="38"/>
      <c r="I82" s="65">
        <f t="shared" ref="I82:N82" si="22">+I65/I49</f>
        <v>0</v>
      </c>
      <c r="J82" s="65">
        <f t="shared" si="22"/>
        <v>1.7673048600883652E-2</v>
      </c>
      <c r="K82" s="65">
        <f t="shared" si="22"/>
        <v>3.3931168201648085E-2</v>
      </c>
      <c r="L82" s="65">
        <f t="shared" si="22"/>
        <v>3.9461020211742061E-2</v>
      </c>
      <c r="M82" s="65">
        <f t="shared" si="22"/>
        <v>4.9665711556829036E-2</v>
      </c>
      <c r="N82" s="65">
        <f t="shared" si="22"/>
        <v>0.90849673202614378</v>
      </c>
      <c r="O82" s="65"/>
      <c r="P82" s="65"/>
      <c r="Q82" s="65"/>
      <c r="R82" s="65"/>
      <c r="S82" s="65"/>
      <c r="T82" s="65"/>
      <c r="U82" s="65"/>
      <c r="V82" s="65"/>
      <c r="W82" s="65"/>
      <c r="X82" s="65"/>
    </row>
    <row r="83" spans="1:35" x14ac:dyDescent="0.25">
      <c r="B83" s="59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</row>
    <row r="84" spans="1:35" ht="15.75" thickBot="1" x14ac:dyDescent="0.3">
      <c r="A84" s="60" t="s">
        <v>40</v>
      </c>
      <c r="B84" s="61"/>
      <c r="C84" s="52"/>
      <c r="D84" s="52"/>
      <c r="E84" s="52"/>
      <c r="F84" s="52"/>
      <c r="G84" s="52"/>
      <c r="H84" s="52"/>
      <c r="I84" s="66">
        <f t="shared" ref="I84:P84" si="23">+I67/I51</f>
        <v>0.78093292094103817</v>
      </c>
      <c r="J84" s="66">
        <f t="shared" si="23"/>
        <v>0.77705103246077212</v>
      </c>
      <c r="K84" s="66">
        <f t="shared" si="23"/>
        <v>0.77440518834131444</v>
      </c>
      <c r="L84" s="66">
        <f t="shared" si="23"/>
        <v>0.77099390604065521</v>
      </c>
      <c r="M84" s="66">
        <f t="shared" si="23"/>
        <v>0.76532773702585022</v>
      </c>
      <c r="N84" s="66">
        <f t="shared" si="23"/>
        <v>0.77402549307122948</v>
      </c>
      <c r="O84" s="66">
        <f t="shared" si="23"/>
        <v>0.76882732719847757</v>
      </c>
      <c r="P84" s="66">
        <f t="shared" si="23"/>
        <v>0.7644815985319604</v>
      </c>
      <c r="Q84" s="66">
        <f>+Q67/Q51</f>
        <v>0.76035875272055864</v>
      </c>
      <c r="R84" s="66">
        <f>+R67/R51</f>
        <v>0.75545259527433084</v>
      </c>
      <c r="S84" s="66">
        <f>+S67/S51</f>
        <v>0.75117094479869206</v>
      </c>
      <c r="T84" s="66">
        <f>+T67/T51</f>
        <v>0.74675637476245171</v>
      </c>
      <c r="U84" s="66">
        <f t="shared" ref="U84:X84" si="24">+U67/U51</f>
        <v>0.74241152346987338</v>
      </c>
      <c r="V84" s="66">
        <f t="shared" si="24"/>
        <v>0.73761430362919067</v>
      </c>
      <c r="W84" s="66">
        <f t="shared" si="24"/>
        <v>0.73698564645290277</v>
      </c>
      <c r="X84" s="66">
        <f t="shared" si="24"/>
        <v>0.73307445551240924</v>
      </c>
      <c r="Y84" s="66">
        <f t="shared" ref="Y84:AH84" si="25">+Y67/Y51</f>
        <v>0.7295995792541623</v>
      </c>
      <c r="Z84" s="66">
        <f t="shared" si="25"/>
        <v>0.72560124854547758</v>
      </c>
      <c r="AA84" s="66">
        <f t="shared" si="25"/>
        <v>0.72369892282655623</v>
      </c>
      <c r="AB84" s="66">
        <f t="shared" si="25"/>
        <v>0.71803556308213379</v>
      </c>
      <c r="AC84" s="66">
        <f t="shared" si="25"/>
        <v>0.71355413857750394</v>
      </c>
      <c r="AD84" s="66">
        <f t="shared" ref="AD84:AG84" si="26">+AD67/AD51</f>
        <v>0.71198937964986031</v>
      </c>
      <c r="AE84" s="66">
        <f t="shared" si="26"/>
        <v>0.70860316554343294</v>
      </c>
      <c r="AF84" s="66">
        <f t="shared" si="26"/>
        <v>0.70656038505305918</v>
      </c>
      <c r="AG84" s="66">
        <f t="shared" si="26"/>
        <v>0.70308554037427962</v>
      </c>
      <c r="AH84" s="66">
        <f t="shared" si="25"/>
        <v>0.70458696921486386</v>
      </c>
    </row>
    <row r="85" spans="1:35" ht="15.75" thickTop="1" x14ac:dyDescent="0.25"/>
    <row r="89" spans="1:35" ht="21" x14ac:dyDescent="0.35">
      <c r="A89" s="67" t="s">
        <v>43</v>
      </c>
    </row>
    <row r="90" spans="1:35" ht="15.75" thickBot="1" x14ac:dyDescent="0.3">
      <c r="A90" s="56"/>
      <c r="B90" s="57">
        <v>42035</v>
      </c>
      <c r="C90" s="58">
        <v>42063</v>
      </c>
      <c r="D90" s="58">
        <v>42094</v>
      </c>
      <c r="E90" s="58">
        <v>42124</v>
      </c>
      <c r="F90" s="58">
        <v>42155</v>
      </c>
      <c r="G90" s="58">
        <v>42185</v>
      </c>
      <c r="H90" s="58">
        <v>42216</v>
      </c>
      <c r="I90" s="58">
        <v>42247</v>
      </c>
      <c r="J90" s="58">
        <v>42277</v>
      </c>
      <c r="K90" s="58">
        <v>42308</v>
      </c>
      <c r="L90" s="58">
        <v>42338</v>
      </c>
      <c r="M90" s="58">
        <v>42369</v>
      </c>
      <c r="N90" s="58">
        <v>42400</v>
      </c>
      <c r="O90" s="58">
        <v>42429</v>
      </c>
      <c r="P90" s="58">
        <v>42460</v>
      </c>
      <c r="Q90" s="58">
        <v>42490</v>
      </c>
      <c r="R90" s="58">
        <v>42521</v>
      </c>
      <c r="S90" s="58">
        <v>42551</v>
      </c>
      <c r="T90" s="58">
        <v>42582</v>
      </c>
      <c r="U90" s="58">
        <v>42613</v>
      </c>
      <c r="V90" s="58">
        <v>42643</v>
      </c>
      <c r="W90" s="58">
        <v>42674</v>
      </c>
      <c r="X90" s="58">
        <v>42704</v>
      </c>
      <c r="Y90" s="58">
        <v>42735</v>
      </c>
      <c r="Z90" s="58">
        <v>42766</v>
      </c>
      <c r="AA90" s="58">
        <v>42794</v>
      </c>
      <c r="AB90" s="58">
        <v>42825</v>
      </c>
      <c r="AC90" s="58">
        <f t="shared" ref="AC90:AH90" si="27">+AC72</f>
        <v>42855</v>
      </c>
      <c r="AD90" s="58">
        <f t="shared" si="27"/>
        <v>42886</v>
      </c>
      <c r="AE90" s="58">
        <f t="shared" si="27"/>
        <v>42916</v>
      </c>
      <c r="AF90" s="58">
        <f t="shared" si="27"/>
        <v>42947</v>
      </c>
      <c r="AG90" s="58">
        <f t="shared" si="27"/>
        <v>42978</v>
      </c>
      <c r="AH90" s="58">
        <f t="shared" si="27"/>
        <v>43008</v>
      </c>
    </row>
    <row r="91" spans="1:35" x14ac:dyDescent="0.25">
      <c r="A91" t="s">
        <v>10</v>
      </c>
      <c r="B91" s="59"/>
      <c r="C91" s="38"/>
      <c r="D91" s="38"/>
      <c r="E91" s="38"/>
      <c r="F91" s="38"/>
      <c r="G91" s="38"/>
      <c r="H91" s="38"/>
      <c r="I91" s="38">
        <v>87265.84</v>
      </c>
      <c r="J91" s="38">
        <v>159817</v>
      </c>
      <c r="K91" s="38">
        <v>89061</v>
      </c>
      <c r="L91" s="38">
        <v>90638</v>
      </c>
      <c r="M91" s="38">
        <v>94602.659999999989</v>
      </c>
      <c r="N91" s="38">
        <v>872458.32999999961</v>
      </c>
      <c r="O91" s="38">
        <v>398855.89000000013</v>
      </c>
      <c r="P91" s="38">
        <v>261857.62000000005</v>
      </c>
      <c r="Q91" s="38">
        <v>459235.70999999973</v>
      </c>
      <c r="R91" s="38">
        <v>396447.38999999996</v>
      </c>
      <c r="S91" s="38">
        <v>443073.55</v>
      </c>
      <c r="T91" s="38">
        <v>541141.58000000007</v>
      </c>
      <c r="U91" s="38">
        <v>705816.4800000001</v>
      </c>
      <c r="V91" s="38">
        <v>778562.47000000044</v>
      </c>
      <c r="W91" s="38">
        <v>2037405.14</v>
      </c>
      <c r="X91" s="38">
        <v>1559673.93</v>
      </c>
      <c r="Y91" s="38">
        <v>1486275.47</v>
      </c>
      <c r="Z91" s="38">
        <v>1138849.6999999997</v>
      </c>
      <c r="AA91" s="38">
        <v>1038385.7199999997</v>
      </c>
      <c r="AB91" s="38">
        <v>1346481.86</v>
      </c>
      <c r="AC91" s="38">
        <v>1428503.2000000002</v>
      </c>
      <c r="AD91" s="38">
        <v>1423326.7699999998</v>
      </c>
      <c r="AE91" s="38">
        <v>1606470.13</v>
      </c>
      <c r="AF91" s="38">
        <v>2069348.1200000003</v>
      </c>
      <c r="AG91" s="38">
        <v>2416545.2199999886</v>
      </c>
      <c r="AH91" s="38">
        <v>2348554.1799999899</v>
      </c>
      <c r="AI91" s="38"/>
    </row>
    <row r="92" spans="1:35" x14ac:dyDescent="0.25">
      <c r="A92" t="s">
        <v>11</v>
      </c>
      <c r="B92" s="59"/>
      <c r="C92" s="38"/>
      <c r="D92" s="38"/>
      <c r="E92" s="38"/>
      <c r="F92" s="38"/>
      <c r="G92" s="38"/>
      <c r="H92" s="38"/>
      <c r="I92" s="38">
        <v>12641851.150000006</v>
      </c>
      <c r="J92" s="38">
        <v>17273419</v>
      </c>
      <c r="K92" s="38">
        <v>15251416</v>
      </c>
      <c r="L92" s="38">
        <v>15833540</v>
      </c>
      <c r="M92" s="38">
        <v>16142275.780000007</v>
      </c>
      <c r="N92" s="38">
        <v>11703055.62999999</v>
      </c>
      <c r="O92" s="38">
        <v>11972308.079999998</v>
      </c>
      <c r="P92" s="38">
        <v>11809431.050000038</v>
      </c>
      <c r="Q92" s="38">
        <v>11249765.120000048</v>
      </c>
      <c r="R92" s="38">
        <v>13215262.319999995</v>
      </c>
      <c r="S92" s="38">
        <v>14487751.960000001</v>
      </c>
      <c r="T92" s="38">
        <v>17489088.400000002</v>
      </c>
      <c r="U92" s="38">
        <v>14850783.779999996</v>
      </c>
      <c r="V92" s="38">
        <v>14245880.090000205</v>
      </c>
      <c r="W92" s="38">
        <v>14204722.470000001</v>
      </c>
      <c r="X92" s="38">
        <v>15622558.16</v>
      </c>
      <c r="Y92" s="38">
        <v>16597274.769999998</v>
      </c>
      <c r="Z92" s="38">
        <v>12040282.120000008</v>
      </c>
      <c r="AA92" s="38">
        <v>11961774.219999999</v>
      </c>
      <c r="AB92" s="38">
        <v>14486306.100000009</v>
      </c>
      <c r="AC92" s="38">
        <v>14722244.65</v>
      </c>
      <c r="AD92" s="38">
        <v>14436689.529999999</v>
      </c>
      <c r="AE92" s="38">
        <v>13677885.540000001</v>
      </c>
      <c r="AF92" s="38">
        <v>13868109.819999998</v>
      </c>
      <c r="AG92" s="38">
        <v>13334756.120000355</v>
      </c>
      <c r="AH92" s="38">
        <v>12677525.290000208</v>
      </c>
      <c r="AI92" s="38"/>
    </row>
    <row r="93" spans="1:35" x14ac:dyDescent="0.25">
      <c r="A93" t="s">
        <v>12</v>
      </c>
      <c r="B93" s="59"/>
      <c r="C93" s="38"/>
      <c r="D93" s="38"/>
      <c r="E93" s="38"/>
      <c r="F93" s="38"/>
      <c r="G93" s="38"/>
      <c r="H93" s="38"/>
      <c r="I93" s="38">
        <v>3651137.2599999993</v>
      </c>
      <c r="J93" s="38">
        <v>5187822</v>
      </c>
      <c r="K93" s="38">
        <v>4368648</v>
      </c>
      <c r="L93" s="38">
        <v>4626275</v>
      </c>
      <c r="M93" s="38">
        <v>4497337.8599999975</v>
      </c>
      <c r="N93" s="38">
        <v>3405257.5299999975</v>
      </c>
      <c r="O93" s="38">
        <v>5050258.8499999987</v>
      </c>
      <c r="P93" s="38">
        <v>4715540.9299999746</v>
      </c>
      <c r="Q93" s="38">
        <v>4714693.7299999855</v>
      </c>
      <c r="R93" s="38">
        <v>5462263.209999999</v>
      </c>
      <c r="S93" s="38">
        <v>5684465.3399999989</v>
      </c>
      <c r="T93" s="38">
        <v>6206421.4199999999</v>
      </c>
      <c r="U93" s="38">
        <v>5218429.1599999992</v>
      </c>
      <c r="V93" s="38">
        <v>5516965.2699999837</v>
      </c>
      <c r="W93" s="38">
        <v>5326591.79</v>
      </c>
      <c r="X93" s="38">
        <v>6408247.1699999999</v>
      </c>
      <c r="Y93" s="38">
        <v>7140952.5899999989</v>
      </c>
      <c r="Z93" s="38">
        <v>4760948.7399999993</v>
      </c>
      <c r="AA93" s="38">
        <v>4721286.2299999986</v>
      </c>
      <c r="AB93" s="38">
        <v>5898624.7799999975</v>
      </c>
      <c r="AC93" s="38">
        <v>6435113.0600000024</v>
      </c>
      <c r="AD93" s="38">
        <v>6004784.9000000004</v>
      </c>
      <c r="AE93" s="38">
        <v>5974683.9099999992</v>
      </c>
      <c r="AF93" s="38">
        <v>5578030.3599999994</v>
      </c>
      <c r="AG93" s="38">
        <v>6144285.4199999757</v>
      </c>
      <c r="AH93" s="38">
        <v>5958832.9999999739</v>
      </c>
      <c r="AI93" s="38"/>
    </row>
    <row r="94" spans="1:35" x14ac:dyDescent="0.25">
      <c r="A94" t="s">
        <v>13</v>
      </c>
      <c r="B94" s="59"/>
      <c r="C94" s="38"/>
      <c r="D94" s="38"/>
      <c r="E94" s="38"/>
      <c r="F94" s="38"/>
      <c r="G94" s="38"/>
      <c r="H94" s="38"/>
      <c r="I94" s="38">
        <v>293850.07000000012</v>
      </c>
      <c r="J94" s="38">
        <v>505070</v>
      </c>
      <c r="K94" s="38">
        <v>449718</v>
      </c>
      <c r="L94" s="38">
        <v>434440</v>
      </c>
      <c r="M94" s="38">
        <v>397114.46000000008</v>
      </c>
      <c r="N94" s="38">
        <v>650144.43999999994</v>
      </c>
      <c r="O94" s="38">
        <v>3043770.12</v>
      </c>
      <c r="P94" s="38">
        <v>3061927.6500000111</v>
      </c>
      <c r="Q94" s="38">
        <v>2304829.6800000118</v>
      </c>
      <c r="R94" s="38">
        <v>2919716.0300000007</v>
      </c>
      <c r="S94" s="38">
        <v>3222070</v>
      </c>
      <c r="T94" s="38">
        <v>3358673.0400000005</v>
      </c>
      <c r="U94" s="38">
        <v>2693384.1600000006</v>
      </c>
      <c r="V94" s="38">
        <v>2947091.5199999996</v>
      </c>
      <c r="W94" s="38">
        <v>2878164.3199999994</v>
      </c>
      <c r="X94" s="38">
        <v>3141353.9099999997</v>
      </c>
      <c r="Y94" s="38">
        <v>3698298.92</v>
      </c>
      <c r="Z94" s="38">
        <v>2749313.87</v>
      </c>
      <c r="AA94" s="38">
        <v>2827357.5400000005</v>
      </c>
      <c r="AB94" s="38">
        <v>3445176.1300000004</v>
      </c>
      <c r="AC94" s="38">
        <v>3247186.4199999995</v>
      </c>
      <c r="AD94" s="38">
        <v>3279491.9</v>
      </c>
      <c r="AE94" s="38">
        <v>3156244.5799999996</v>
      </c>
      <c r="AF94" s="38">
        <v>3051551.4299999997</v>
      </c>
      <c r="AG94" s="38">
        <v>3301477.109999998</v>
      </c>
      <c r="AH94" s="38">
        <v>3997711.489999996</v>
      </c>
      <c r="AI94" s="38"/>
    </row>
    <row r="95" spans="1:35" x14ac:dyDescent="0.25">
      <c r="A95" t="s">
        <v>14</v>
      </c>
      <c r="B95" s="59"/>
      <c r="C95" s="38"/>
      <c r="D95" s="38"/>
      <c r="E95" s="38"/>
      <c r="F95" s="38"/>
      <c r="G95" s="38"/>
      <c r="H95" s="38"/>
      <c r="I95" s="38">
        <v>1913698.09</v>
      </c>
      <c r="J95" s="38">
        <v>1719512</v>
      </c>
      <c r="K95" s="38">
        <v>1641064</v>
      </c>
      <c r="L95" s="38">
        <v>1729302</v>
      </c>
      <c r="M95" s="38">
        <v>1584216.8099999998</v>
      </c>
      <c r="N95" s="38">
        <v>1456323.7099999986</v>
      </c>
      <c r="O95" s="38">
        <v>1338122.6900000002</v>
      </c>
      <c r="P95" s="38">
        <v>1211927.9200000013</v>
      </c>
      <c r="Q95" s="38">
        <v>1073086.9399999997</v>
      </c>
      <c r="R95" s="38">
        <v>1003388.9799999997</v>
      </c>
      <c r="S95" s="38">
        <v>829340.07999999961</v>
      </c>
      <c r="T95" s="38">
        <v>825747.12000000011</v>
      </c>
      <c r="U95" s="38">
        <v>1063324.8000000003</v>
      </c>
      <c r="V95" s="38">
        <v>932558.22999999719</v>
      </c>
      <c r="W95" s="38">
        <v>1130141.1500000004</v>
      </c>
      <c r="X95" s="38">
        <v>1116794.6500000001</v>
      </c>
      <c r="Y95" s="38">
        <v>1154921.5099999998</v>
      </c>
      <c r="Z95" s="38">
        <v>716805.03999999992</v>
      </c>
      <c r="AA95" s="38">
        <v>676991.94000000006</v>
      </c>
      <c r="AB95" s="38">
        <v>793302.61000000022</v>
      </c>
      <c r="AC95" s="38">
        <v>749460.06999999983</v>
      </c>
      <c r="AD95" s="38">
        <v>1036346.5799999996</v>
      </c>
      <c r="AE95" s="38">
        <v>866167.17000000016</v>
      </c>
      <c r="AF95" s="38">
        <v>870896.74000000022</v>
      </c>
      <c r="AG95" s="38">
        <v>838064.60999999428</v>
      </c>
      <c r="AH95" s="38">
        <v>261653.89999999976</v>
      </c>
      <c r="AI95" s="38"/>
    </row>
    <row r="96" spans="1:35" x14ac:dyDescent="0.25">
      <c r="A96" t="s">
        <v>15</v>
      </c>
      <c r="B96" s="59"/>
      <c r="C96" s="38"/>
      <c r="D96" s="38"/>
      <c r="E96" s="38"/>
      <c r="F96" s="38"/>
      <c r="G96" s="38"/>
      <c r="H96" s="38"/>
      <c r="I96" s="38">
        <v>3945675.6699999995</v>
      </c>
      <c r="J96" s="38">
        <v>3756240</v>
      </c>
      <c r="K96" s="38">
        <v>3117036</v>
      </c>
      <c r="L96" s="38">
        <v>1916092</v>
      </c>
      <c r="M96" s="38">
        <v>1560096.0999999999</v>
      </c>
      <c r="N96" s="38">
        <v>1081451.4100000004</v>
      </c>
      <c r="O96" s="38">
        <v>1113672.6699999995</v>
      </c>
      <c r="P96" s="38">
        <v>1391424.2100000044</v>
      </c>
      <c r="Q96" s="38">
        <v>1258094.7800000077</v>
      </c>
      <c r="R96" s="38">
        <v>1362970.6700000006</v>
      </c>
      <c r="S96" s="38">
        <v>1056723.5500000007</v>
      </c>
      <c r="T96" s="38">
        <v>1008370.7800000003</v>
      </c>
      <c r="U96" s="38">
        <v>1335408.0100000014</v>
      </c>
      <c r="V96" s="38">
        <v>1308072.1099999885</v>
      </c>
      <c r="W96" s="38">
        <v>1399325.8900000001</v>
      </c>
      <c r="X96" s="38">
        <v>1378976.67</v>
      </c>
      <c r="Y96" s="38">
        <v>1628925.9300000011</v>
      </c>
      <c r="Z96" s="38">
        <v>941302.84</v>
      </c>
      <c r="AA96" s="38">
        <v>984286.74</v>
      </c>
      <c r="AB96" s="38">
        <v>1070697.3299999998</v>
      </c>
      <c r="AC96" s="38">
        <v>1044304.78</v>
      </c>
      <c r="AD96" s="38">
        <v>1169611.7199999997</v>
      </c>
      <c r="AE96" s="38">
        <v>1031918.9799999996</v>
      </c>
      <c r="AF96" s="38">
        <v>1097910.07</v>
      </c>
      <c r="AG96" s="38">
        <v>1049030.2499999972</v>
      </c>
      <c r="AH96" s="38">
        <v>1325818.4199999985</v>
      </c>
      <c r="AI96" s="38"/>
    </row>
    <row r="97" spans="1:35" x14ac:dyDescent="0.25">
      <c r="A97" t="s">
        <v>16</v>
      </c>
      <c r="B97" s="59"/>
      <c r="C97" s="38"/>
      <c r="D97" s="38"/>
      <c r="E97" s="38"/>
      <c r="F97" s="38"/>
      <c r="G97" s="38"/>
      <c r="H97" s="38"/>
      <c r="I97" s="38">
        <v>434864.8000000001</v>
      </c>
      <c r="J97" s="38">
        <v>437153</v>
      </c>
      <c r="K97" s="38">
        <v>247665</v>
      </c>
      <c r="L97" s="38">
        <v>161481</v>
      </c>
      <c r="M97" s="38">
        <v>122393.04</v>
      </c>
      <c r="N97" s="38">
        <v>80709.87000000001</v>
      </c>
      <c r="O97" s="38">
        <v>89879.35</v>
      </c>
      <c r="P97" s="38">
        <v>185750.45000000362</v>
      </c>
      <c r="Q97" s="38">
        <v>179604.80000000182</v>
      </c>
      <c r="R97" s="38">
        <v>261090.36000000002</v>
      </c>
      <c r="S97" s="38">
        <v>219689.57000000012</v>
      </c>
      <c r="T97" s="38">
        <v>220953.64000000004</v>
      </c>
      <c r="U97" s="38">
        <v>346435.56999999989</v>
      </c>
      <c r="V97" s="38">
        <v>330963.05000000063</v>
      </c>
      <c r="W97" s="38">
        <v>357767.39999999979</v>
      </c>
      <c r="X97" s="38">
        <v>352527.43000000017</v>
      </c>
      <c r="Y97" s="38">
        <v>467843.11999999994</v>
      </c>
      <c r="Z97" s="38">
        <v>307100.76999999996</v>
      </c>
      <c r="AA97" s="38">
        <v>256077.93999999997</v>
      </c>
      <c r="AB97" s="38">
        <v>299607.13000000006</v>
      </c>
      <c r="AC97" s="38">
        <v>325582.49000000011</v>
      </c>
      <c r="AD97" s="38">
        <v>267453.7</v>
      </c>
      <c r="AE97" s="38">
        <v>269271.60999999993</v>
      </c>
      <c r="AF97" s="38">
        <v>285217.14999999979</v>
      </c>
      <c r="AG97" s="38">
        <v>298592.86999999988</v>
      </c>
      <c r="AH97" s="38">
        <v>251883.15000000052</v>
      </c>
      <c r="AI97" s="38"/>
    </row>
    <row r="98" spans="1:35" x14ac:dyDescent="0.25">
      <c r="A98" t="s">
        <v>18</v>
      </c>
      <c r="B98" s="59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>
        <v>1029523.3600000006</v>
      </c>
      <c r="P98" s="38">
        <v>1078746.270000007</v>
      </c>
      <c r="Q98" s="38">
        <v>1007548.3300000073</v>
      </c>
      <c r="R98" s="38">
        <v>687759.13999999978</v>
      </c>
      <c r="S98" s="38">
        <v>575042.36</v>
      </c>
      <c r="T98" s="38">
        <v>560334.82999999984</v>
      </c>
      <c r="U98" s="38">
        <v>732453.07999999984</v>
      </c>
      <c r="V98" s="38">
        <v>665927.55000000016</v>
      </c>
      <c r="W98" s="38">
        <v>793234.76999999979</v>
      </c>
      <c r="X98" s="38">
        <v>594457.69999999984</v>
      </c>
      <c r="Y98" s="38">
        <v>688920.01</v>
      </c>
      <c r="Z98" s="38">
        <v>422204.90000000008</v>
      </c>
      <c r="AA98" s="38">
        <v>508502.99000000005</v>
      </c>
      <c r="AB98" s="38">
        <v>490223.55000000016</v>
      </c>
      <c r="AC98" s="38">
        <v>457201.87000000005</v>
      </c>
      <c r="AD98" s="38">
        <v>694199.29</v>
      </c>
      <c r="AE98" s="38">
        <v>594627.72</v>
      </c>
      <c r="AF98" s="38">
        <v>571672.09999999986</v>
      </c>
      <c r="AG98" s="38">
        <v>572348.28999999911</v>
      </c>
      <c r="AH98" s="38">
        <v>1779321.3799999892</v>
      </c>
      <c r="AI98" s="38"/>
    </row>
    <row r="99" spans="1:35" x14ac:dyDescent="0.25">
      <c r="A99" t="s">
        <v>19</v>
      </c>
      <c r="B99" s="59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>
        <v>104100.46</v>
      </c>
      <c r="P99" s="38">
        <v>122948.89000000003</v>
      </c>
      <c r="Q99" s="38">
        <v>126985.19000000003</v>
      </c>
      <c r="R99" s="38">
        <v>96816.93</v>
      </c>
      <c r="S99" s="38">
        <v>132030.71000000002</v>
      </c>
      <c r="T99" s="38">
        <v>129032.69000000003</v>
      </c>
      <c r="U99" s="38">
        <v>120308.04999999999</v>
      </c>
      <c r="V99" s="38">
        <v>148750.40999999989</v>
      </c>
      <c r="W99" s="38">
        <v>236278.23</v>
      </c>
      <c r="X99" s="38">
        <v>157570.69</v>
      </c>
      <c r="Y99" s="38">
        <v>225130.65999999997</v>
      </c>
      <c r="Z99" s="38">
        <v>153874.27999999997</v>
      </c>
      <c r="AA99" s="38">
        <v>109388.56</v>
      </c>
      <c r="AB99" s="38">
        <v>136686.68</v>
      </c>
      <c r="AC99" s="38">
        <v>156670.38</v>
      </c>
      <c r="AD99" s="38">
        <v>210679.91999999995</v>
      </c>
      <c r="AE99" s="38">
        <v>244620.62</v>
      </c>
      <c r="AF99" s="38">
        <v>243630.53999999995</v>
      </c>
      <c r="AG99" s="38">
        <v>261618.11000000019</v>
      </c>
      <c r="AH99" s="38">
        <v>162207.71000000002</v>
      </c>
      <c r="AI99" s="38"/>
    </row>
    <row r="100" spans="1:35" x14ac:dyDescent="0.25">
      <c r="A100" t="s">
        <v>20</v>
      </c>
      <c r="B100" s="59"/>
      <c r="C100" s="38"/>
      <c r="D100" s="38"/>
      <c r="E100" s="38"/>
      <c r="F100" s="38"/>
      <c r="G100" s="38"/>
      <c r="H100" s="38"/>
      <c r="I100" s="38">
        <v>0</v>
      </c>
      <c r="J100" s="38">
        <v>213286</v>
      </c>
      <c r="K100" s="38">
        <v>674945</v>
      </c>
      <c r="L100" s="38">
        <v>570638</v>
      </c>
      <c r="M100" s="38">
        <v>605124.7799999998</v>
      </c>
      <c r="N100" s="38">
        <v>48195.96</v>
      </c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</row>
    <row r="101" spans="1:35" x14ac:dyDescent="0.25">
      <c r="B101" s="59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</row>
    <row r="102" spans="1:35" ht="15.75" thickBot="1" x14ac:dyDescent="0.3">
      <c r="A102" s="60" t="s">
        <v>40</v>
      </c>
      <c r="B102" s="61"/>
      <c r="C102" s="52"/>
      <c r="D102" s="52"/>
      <c r="E102" s="52"/>
      <c r="F102" s="52"/>
      <c r="G102" s="52"/>
      <c r="H102" s="52"/>
      <c r="I102" s="52">
        <f t="shared" ref="I102:AH102" si="28">SUM(I91:I101)</f>
        <v>22968342.880000006</v>
      </c>
      <c r="J102" s="52">
        <f t="shared" si="28"/>
        <v>29252319</v>
      </c>
      <c r="K102" s="52">
        <f t="shared" si="28"/>
        <v>25839553</v>
      </c>
      <c r="L102" s="52">
        <f t="shared" si="28"/>
        <v>25362406</v>
      </c>
      <c r="M102" s="52">
        <f t="shared" si="28"/>
        <v>25003161.490000006</v>
      </c>
      <c r="N102" s="52">
        <f t="shared" si="28"/>
        <v>19297596.879999988</v>
      </c>
      <c r="O102" s="52">
        <f t="shared" si="28"/>
        <v>24140491.469999999</v>
      </c>
      <c r="P102" s="52">
        <f t="shared" si="28"/>
        <v>23839554.990000039</v>
      </c>
      <c r="Q102" s="52">
        <f t="shared" si="28"/>
        <v>22373844.280000061</v>
      </c>
      <c r="R102" s="52">
        <f t="shared" si="28"/>
        <v>25405715.029999997</v>
      </c>
      <c r="S102" s="52">
        <f t="shared" si="28"/>
        <v>26650187.120000001</v>
      </c>
      <c r="T102" s="52">
        <f t="shared" si="28"/>
        <v>30339763.500000007</v>
      </c>
      <c r="U102" s="52">
        <f t="shared" si="28"/>
        <v>27066343.089999996</v>
      </c>
      <c r="V102" s="52">
        <f t="shared" si="28"/>
        <v>26874770.700000174</v>
      </c>
      <c r="W102" s="52">
        <f t="shared" si="28"/>
        <v>28363631.160000004</v>
      </c>
      <c r="X102" s="52">
        <f t="shared" si="28"/>
        <v>30332160.309999995</v>
      </c>
      <c r="Y102" s="52">
        <f t="shared" si="28"/>
        <v>33088542.98</v>
      </c>
      <c r="Z102" s="52">
        <f t="shared" si="28"/>
        <v>23230682.260000005</v>
      </c>
      <c r="AA102" s="52">
        <f t="shared" si="28"/>
        <v>23084051.879999992</v>
      </c>
      <c r="AB102" s="52">
        <f t="shared" si="28"/>
        <v>27967106.170000002</v>
      </c>
      <c r="AC102" s="52">
        <f t="shared" ref="AC102:AG102" si="29">SUM(AC91:AC101)</f>
        <v>28566266.920000002</v>
      </c>
      <c r="AD102" s="52">
        <f t="shared" si="29"/>
        <v>28522584.309999995</v>
      </c>
      <c r="AE102" s="52">
        <f t="shared" si="29"/>
        <v>27421890.260000002</v>
      </c>
      <c r="AF102" s="52">
        <f t="shared" si="29"/>
        <v>27636366.329999998</v>
      </c>
      <c r="AG102" s="52">
        <f t="shared" si="29"/>
        <v>28216718.000000309</v>
      </c>
      <c r="AH102" s="52">
        <f t="shared" si="28"/>
        <v>28763508.520000152</v>
      </c>
    </row>
    <row r="103" spans="1:35" s="3" customFormat="1" ht="15.75" thickTop="1" x14ac:dyDescent="0.25">
      <c r="A103" s="17"/>
      <c r="B103" s="6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</row>
    <row r="104" spans="1:35" s="3" customFormat="1" x14ac:dyDescent="0.25">
      <c r="A104" s="17"/>
      <c r="B104" s="6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</row>
    <row r="105" spans="1:35" s="3" customFormat="1" x14ac:dyDescent="0.25">
      <c r="A105" s="17"/>
      <c r="B105" s="6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</row>
    <row r="106" spans="1:35" s="3" customFormat="1" x14ac:dyDescent="0.25">
      <c r="A106" s="17"/>
      <c r="B106" s="6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</row>
    <row r="107" spans="1:35" s="3" customFormat="1" x14ac:dyDescent="0.25">
      <c r="A107" s="17"/>
      <c r="B107" s="6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</row>
    <row r="108" spans="1:35" s="3" customFormat="1" x14ac:dyDescent="0.25">
      <c r="A108" s="17"/>
      <c r="B108" s="6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</row>
    <row r="109" spans="1:35" s="3" customFormat="1" x14ac:dyDescent="0.25">
      <c r="A109" s="17"/>
      <c r="B109" s="6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</row>
    <row r="110" spans="1:35" s="3" customFormat="1" x14ac:dyDescent="0.25">
      <c r="A110" s="17"/>
      <c r="B110" s="6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</row>
    <row r="111" spans="1:35" s="3" customFormat="1" x14ac:dyDescent="0.25">
      <c r="A111" s="17"/>
      <c r="B111" s="6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</row>
    <row r="112" spans="1:35" s="3" customFormat="1" x14ac:dyDescent="0.25">
      <c r="A112" s="17"/>
      <c r="B112" s="6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</row>
    <row r="113" spans="1:34" s="3" customFormat="1" x14ac:dyDescent="0.25">
      <c r="A113" s="17"/>
      <c r="B113" s="6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</row>
    <row r="114" spans="1:34" s="3" customFormat="1" x14ac:dyDescent="0.25">
      <c r="A114" s="17"/>
      <c r="B114" s="6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</row>
    <row r="115" spans="1:34" s="3" customFormat="1" x14ac:dyDescent="0.25">
      <c r="A115" s="17"/>
      <c r="B115" s="6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</row>
    <row r="116" spans="1:34" s="3" customFormat="1" x14ac:dyDescent="0.25">
      <c r="A116" s="17"/>
      <c r="B116" s="6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</row>
    <row r="117" spans="1:34" s="3" customFormat="1" x14ac:dyDescent="0.25">
      <c r="A117" s="17"/>
      <c r="B117" s="6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</row>
    <row r="118" spans="1:34" s="3" customFormat="1" x14ac:dyDescent="0.25">
      <c r="A118" s="17"/>
      <c r="B118" s="6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</row>
    <row r="119" spans="1:34" s="3" customFormat="1" x14ac:dyDescent="0.25">
      <c r="A119" s="17"/>
      <c r="B119" s="6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</row>
    <row r="121" spans="1:34" ht="21" hidden="1" customHeight="1" outlineLevel="1" x14ac:dyDescent="0.35">
      <c r="A121" s="19" t="s">
        <v>44</v>
      </c>
    </row>
    <row r="122" spans="1:34" ht="15.75" hidden="1" customHeight="1" outlineLevel="1" thickBot="1" x14ac:dyDescent="0.3">
      <c r="A122" s="56"/>
      <c r="B122" s="57">
        <v>42035</v>
      </c>
      <c r="C122" s="58">
        <v>42063</v>
      </c>
      <c r="D122" s="58">
        <v>42094</v>
      </c>
      <c r="E122" s="58">
        <v>42124</v>
      </c>
      <c r="F122" s="58">
        <v>42155</v>
      </c>
      <c r="G122" s="58">
        <v>42185</v>
      </c>
      <c r="H122" s="58">
        <v>42216</v>
      </c>
      <c r="I122" s="58">
        <v>42247</v>
      </c>
      <c r="J122" s="58">
        <v>42277</v>
      </c>
      <c r="K122" s="58">
        <v>42308</v>
      </c>
      <c r="L122" s="58">
        <v>42338</v>
      </c>
      <c r="M122" s="58">
        <v>42369</v>
      </c>
      <c r="N122" s="58">
        <v>42400</v>
      </c>
      <c r="O122" s="58">
        <v>42429</v>
      </c>
      <c r="P122" s="58">
        <v>42460</v>
      </c>
      <c r="Q122" s="58">
        <v>42490</v>
      </c>
      <c r="R122" s="58">
        <v>42521</v>
      </c>
      <c r="S122" s="58">
        <v>42551</v>
      </c>
      <c r="T122" s="58">
        <v>42582</v>
      </c>
      <c r="U122" s="58">
        <v>42613</v>
      </c>
      <c r="V122" s="58">
        <v>42643</v>
      </c>
      <c r="W122" s="58">
        <v>42674</v>
      </c>
      <c r="X122" s="58">
        <v>42704</v>
      </c>
      <c r="Y122" s="58">
        <v>42735</v>
      </c>
      <c r="Z122" s="58">
        <v>42766</v>
      </c>
      <c r="AA122" s="58">
        <v>42794</v>
      </c>
      <c r="AB122" s="58">
        <v>42825</v>
      </c>
      <c r="AC122" s="58">
        <f t="shared" ref="AC122:AH122" si="30">+AC90</f>
        <v>42855</v>
      </c>
      <c r="AD122" s="58">
        <f t="shared" si="30"/>
        <v>42886</v>
      </c>
      <c r="AE122" s="58">
        <f t="shared" si="30"/>
        <v>42916</v>
      </c>
      <c r="AF122" s="58">
        <f t="shared" si="30"/>
        <v>42947</v>
      </c>
      <c r="AG122" s="58">
        <f t="shared" si="30"/>
        <v>42978</v>
      </c>
      <c r="AH122" s="58">
        <f t="shared" si="30"/>
        <v>43008</v>
      </c>
    </row>
    <row r="123" spans="1:34" ht="15" hidden="1" customHeight="1" outlineLevel="1" x14ac:dyDescent="0.25">
      <c r="A123" t="s">
        <v>10</v>
      </c>
      <c r="B123" s="59"/>
      <c r="C123" s="38"/>
      <c r="D123" s="38"/>
      <c r="E123" s="38"/>
      <c r="F123" s="38"/>
      <c r="G123" s="38"/>
      <c r="H123" s="38"/>
      <c r="I123" s="38">
        <v>346</v>
      </c>
      <c r="J123" s="38">
        <v>549</v>
      </c>
      <c r="K123" s="38">
        <v>495</v>
      </c>
      <c r="L123" s="38">
        <v>495</v>
      </c>
      <c r="M123" s="38">
        <v>506</v>
      </c>
      <c r="N123" s="38">
        <v>1689</v>
      </c>
      <c r="O123" s="38">
        <v>1877</v>
      </c>
      <c r="P123" s="38">
        <v>1939</v>
      </c>
      <c r="Q123" s="38">
        <v>2500</v>
      </c>
      <c r="R123" s="38">
        <v>1628</v>
      </c>
      <c r="S123" s="38">
        <v>2073</v>
      </c>
      <c r="T123" s="38">
        <v>2462</v>
      </c>
      <c r="U123" s="38">
        <v>2976</v>
      </c>
      <c r="V123" s="38">
        <v>3450</v>
      </c>
      <c r="W123" s="38">
        <v>4476</v>
      </c>
      <c r="X123" s="38">
        <v>4318</v>
      </c>
      <c r="Y123" s="38">
        <v>4830</v>
      </c>
      <c r="Z123" s="38">
        <v>5088</v>
      </c>
      <c r="AA123" s="38">
        <v>4599</v>
      </c>
      <c r="AB123" s="38">
        <v>5194</v>
      </c>
      <c r="AC123" s="38">
        <v>5898</v>
      </c>
      <c r="AD123" s="38">
        <v>4863</v>
      </c>
      <c r="AE123" s="38">
        <v>6217</v>
      </c>
      <c r="AF123" s="38">
        <v>8004</v>
      </c>
      <c r="AG123" s="38">
        <v>9667</v>
      </c>
      <c r="AH123" s="38">
        <v>9512</v>
      </c>
    </row>
    <row r="124" spans="1:34" ht="15" hidden="1" customHeight="1" outlineLevel="1" x14ac:dyDescent="0.25">
      <c r="A124" t="s">
        <v>11</v>
      </c>
      <c r="B124" s="59"/>
      <c r="C124" s="38"/>
      <c r="D124" s="38"/>
      <c r="E124" s="38"/>
      <c r="F124" s="38"/>
      <c r="G124" s="38"/>
      <c r="H124" s="38"/>
      <c r="I124" s="38">
        <v>61357</v>
      </c>
      <c r="J124" s="38">
        <v>60837</v>
      </c>
      <c r="K124" s="38">
        <v>59727</v>
      </c>
      <c r="L124" s="38">
        <v>59727</v>
      </c>
      <c r="M124" s="38">
        <v>58436</v>
      </c>
      <c r="N124" s="38">
        <v>37719</v>
      </c>
      <c r="O124" s="38">
        <v>37348</v>
      </c>
      <c r="P124" s="38">
        <v>37171</v>
      </c>
      <c r="Q124" s="38">
        <v>36534</v>
      </c>
      <c r="R124" s="38">
        <v>37656</v>
      </c>
      <c r="S124" s="38">
        <v>37391</v>
      </c>
      <c r="T124" s="38">
        <v>37766</v>
      </c>
      <c r="U124" s="38">
        <v>37945</v>
      </c>
      <c r="V124" s="38">
        <v>37718</v>
      </c>
      <c r="W124" s="38">
        <v>37273</v>
      </c>
      <c r="X124" s="38">
        <v>38228</v>
      </c>
      <c r="Y124" s="38">
        <v>38063</v>
      </c>
      <c r="Z124" s="38">
        <v>37186</v>
      </c>
      <c r="AA124" s="38">
        <v>36726</v>
      </c>
      <c r="AB124" s="38">
        <v>36870</v>
      </c>
      <c r="AC124" s="38">
        <v>36207</v>
      </c>
      <c r="AD124" s="38">
        <v>35545</v>
      </c>
      <c r="AE124" s="38">
        <v>35159</v>
      </c>
      <c r="AF124" s="38">
        <v>35008</v>
      </c>
      <c r="AG124" s="38">
        <v>34725</v>
      </c>
      <c r="AH124" s="38">
        <v>32551</v>
      </c>
    </row>
    <row r="125" spans="1:34" ht="15" hidden="1" customHeight="1" outlineLevel="1" x14ac:dyDescent="0.25">
      <c r="A125" t="s">
        <v>12</v>
      </c>
      <c r="B125" s="59"/>
      <c r="C125" s="38"/>
      <c r="D125" s="38"/>
      <c r="E125" s="38"/>
      <c r="F125" s="38"/>
      <c r="G125" s="38"/>
      <c r="H125" s="38"/>
      <c r="I125" s="38">
        <v>26000</v>
      </c>
      <c r="J125" s="38">
        <v>25791</v>
      </c>
      <c r="K125" s="38">
        <v>25295</v>
      </c>
      <c r="L125" s="38">
        <v>25295</v>
      </c>
      <c r="M125" s="38">
        <v>24913</v>
      </c>
      <c r="N125" s="38">
        <v>24550</v>
      </c>
      <c r="O125" s="38">
        <v>24955</v>
      </c>
      <c r="P125" s="38">
        <v>24579</v>
      </c>
      <c r="Q125" s="38">
        <v>24035</v>
      </c>
      <c r="R125" s="38">
        <v>23799</v>
      </c>
      <c r="S125" s="38">
        <v>23571</v>
      </c>
      <c r="T125" s="38">
        <v>23520</v>
      </c>
      <c r="U125" s="38">
        <v>23519</v>
      </c>
      <c r="V125" s="38">
        <v>23298</v>
      </c>
      <c r="W125" s="38">
        <v>22892</v>
      </c>
      <c r="X125" s="38">
        <v>23977</v>
      </c>
      <c r="Y125" s="38">
        <v>23901</v>
      </c>
      <c r="Z125" s="38">
        <v>22827</v>
      </c>
      <c r="AA125" s="38">
        <v>23191</v>
      </c>
      <c r="AB125" s="38">
        <v>23110</v>
      </c>
      <c r="AC125" s="38">
        <v>22726</v>
      </c>
      <c r="AD125" s="38">
        <v>23621</v>
      </c>
      <c r="AE125" s="38">
        <v>23323</v>
      </c>
      <c r="AF125" s="38">
        <v>22926</v>
      </c>
      <c r="AG125" s="38">
        <v>22823</v>
      </c>
      <c r="AH125" s="38">
        <v>22504</v>
      </c>
    </row>
    <row r="126" spans="1:34" ht="15" hidden="1" customHeight="1" outlineLevel="1" x14ac:dyDescent="0.25">
      <c r="A126" t="s">
        <v>13</v>
      </c>
      <c r="B126" s="59"/>
      <c r="C126" s="38"/>
      <c r="D126" s="38"/>
      <c r="E126" s="38"/>
      <c r="F126" s="38"/>
      <c r="G126" s="38"/>
      <c r="H126" s="38"/>
      <c r="I126" s="38">
        <v>2505</v>
      </c>
      <c r="J126" s="38">
        <v>2460</v>
      </c>
      <c r="K126" s="38">
        <v>2508</v>
      </c>
      <c r="L126" s="38">
        <v>2508</v>
      </c>
      <c r="M126" s="38">
        <v>2404</v>
      </c>
      <c r="N126" s="38">
        <v>17752</v>
      </c>
      <c r="O126" s="38">
        <v>18688</v>
      </c>
      <c r="P126" s="38">
        <v>18551</v>
      </c>
      <c r="Q126" s="38">
        <v>17556</v>
      </c>
      <c r="R126" s="38">
        <v>16251</v>
      </c>
      <c r="S126" s="38">
        <v>15894</v>
      </c>
      <c r="T126" s="38">
        <v>15936</v>
      </c>
      <c r="U126" s="38">
        <v>14925</v>
      </c>
      <c r="V126" s="38">
        <v>14721</v>
      </c>
      <c r="W126" s="38">
        <v>14378</v>
      </c>
      <c r="X126" s="38">
        <v>14897</v>
      </c>
      <c r="Y126" s="38">
        <v>14690</v>
      </c>
      <c r="Z126" s="38">
        <v>14009</v>
      </c>
      <c r="AA126" s="38">
        <v>14843</v>
      </c>
      <c r="AB126" s="38">
        <v>14659</v>
      </c>
      <c r="AC126" s="38">
        <v>14483</v>
      </c>
      <c r="AD126" s="38">
        <v>15375</v>
      </c>
      <c r="AE126" s="38">
        <v>15157</v>
      </c>
      <c r="AF126" s="38">
        <v>15012</v>
      </c>
      <c r="AG126" s="38">
        <v>14897</v>
      </c>
      <c r="AH126" s="38">
        <v>16002</v>
      </c>
    </row>
    <row r="127" spans="1:34" ht="15" hidden="1" customHeight="1" outlineLevel="1" x14ac:dyDescent="0.25">
      <c r="A127" t="s">
        <v>14</v>
      </c>
      <c r="B127" s="59"/>
      <c r="C127" s="38"/>
      <c r="D127" s="38"/>
      <c r="E127" s="38"/>
      <c r="F127" s="38"/>
      <c r="G127" s="38"/>
      <c r="H127" s="38"/>
      <c r="I127" s="38">
        <v>11569</v>
      </c>
      <c r="J127" s="38">
        <v>11191</v>
      </c>
      <c r="K127" s="38">
        <v>10698</v>
      </c>
      <c r="L127" s="38">
        <v>10698</v>
      </c>
      <c r="M127" s="38">
        <v>9577</v>
      </c>
      <c r="N127" s="38">
        <v>6472</v>
      </c>
      <c r="O127" s="38">
        <v>6728</v>
      </c>
      <c r="P127" s="38">
        <v>6581</v>
      </c>
      <c r="Q127" s="38">
        <v>6329</v>
      </c>
      <c r="R127" s="38">
        <v>5025</v>
      </c>
      <c r="S127" s="38">
        <v>4723</v>
      </c>
      <c r="T127" s="38">
        <v>4474</v>
      </c>
      <c r="U127" s="38">
        <v>5228</v>
      </c>
      <c r="V127" s="38">
        <v>4978</v>
      </c>
      <c r="W127" s="38">
        <v>4716</v>
      </c>
      <c r="X127" s="38">
        <v>4435</v>
      </c>
      <c r="Y127" s="38">
        <v>4254</v>
      </c>
      <c r="Z127" s="38">
        <v>4695</v>
      </c>
      <c r="AA127" s="38">
        <v>4536</v>
      </c>
      <c r="AB127" s="38">
        <v>4236</v>
      </c>
      <c r="AC127" s="38">
        <v>3970</v>
      </c>
      <c r="AD127" s="38">
        <v>5135</v>
      </c>
      <c r="AE127" s="38">
        <v>4950</v>
      </c>
      <c r="AF127" s="38">
        <v>4710</v>
      </c>
      <c r="AG127" s="38">
        <v>4548</v>
      </c>
      <c r="AH127" s="38">
        <v>1409</v>
      </c>
    </row>
    <row r="128" spans="1:34" ht="15" hidden="1" customHeight="1" outlineLevel="1" x14ac:dyDescent="0.25">
      <c r="A128" t="s">
        <v>15</v>
      </c>
      <c r="B128" s="59"/>
      <c r="C128" s="38"/>
      <c r="D128" s="38"/>
      <c r="E128" s="38"/>
      <c r="F128" s="38"/>
      <c r="G128" s="38"/>
      <c r="H128" s="38"/>
      <c r="I128" s="38">
        <v>29263</v>
      </c>
      <c r="J128" s="38">
        <v>27884</v>
      </c>
      <c r="K128" s="38">
        <v>26473</v>
      </c>
      <c r="L128" s="38">
        <v>26473</v>
      </c>
      <c r="M128" s="38">
        <v>22002</v>
      </c>
      <c r="N128" s="38">
        <v>23896</v>
      </c>
      <c r="O128" s="38">
        <v>12485</v>
      </c>
      <c r="P128" s="38">
        <v>14536</v>
      </c>
      <c r="Q128" s="38">
        <v>13772</v>
      </c>
      <c r="R128" s="38">
        <v>11585</v>
      </c>
      <c r="S128" s="38">
        <v>10382</v>
      </c>
      <c r="T128" s="38">
        <v>9434</v>
      </c>
      <c r="U128" s="38">
        <v>11079</v>
      </c>
      <c r="V128" s="38">
        <v>10900</v>
      </c>
      <c r="W128" s="38">
        <v>10355</v>
      </c>
      <c r="X128" s="38">
        <v>10081</v>
      </c>
      <c r="Y128" s="38">
        <v>9563</v>
      </c>
      <c r="Z128" s="38">
        <v>8335</v>
      </c>
      <c r="AA128" s="38">
        <v>9348</v>
      </c>
      <c r="AB128" s="38">
        <v>8436</v>
      </c>
      <c r="AC128" s="38">
        <v>8012</v>
      </c>
      <c r="AD128" s="38">
        <v>8032</v>
      </c>
      <c r="AE128" s="38">
        <v>7969</v>
      </c>
      <c r="AF128" s="38">
        <v>7651</v>
      </c>
      <c r="AG128" s="38">
        <v>7410</v>
      </c>
      <c r="AH128" s="38">
        <v>9596</v>
      </c>
    </row>
    <row r="129" spans="1:34" ht="15" hidden="1" customHeight="1" outlineLevel="1" x14ac:dyDescent="0.25">
      <c r="A129" t="s">
        <v>16</v>
      </c>
      <c r="B129" s="59"/>
      <c r="C129" s="38"/>
      <c r="D129" s="38"/>
      <c r="E129" s="38"/>
      <c r="F129" s="38"/>
      <c r="G129" s="38"/>
      <c r="H129" s="38"/>
      <c r="I129" s="38">
        <v>3935</v>
      </c>
      <c r="J129" s="38">
        <v>3818</v>
      </c>
      <c r="K129" s="38">
        <v>3528</v>
      </c>
      <c r="L129" s="38">
        <v>3528</v>
      </c>
      <c r="M129" s="38">
        <v>2769</v>
      </c>
      <c r="N129" s="38">
        <v>3396</v>
      </c>
      <c r="O129" s="38">
        <v>1796</v>
      </c>
      <c r="P129" s="38">
        <v>3423</v>
      </c>
      <c r="Q129" s="38">
        <v>3176</v>
      </c>
      <c r="R129" s="38">
        <v>3768</v>
      </c>
      <c r="S129" s="38">
        <v>3282</v>
      </c>
      <c r="T129" s="38">
        <v>3013</v>
      </c>
      <c r="U129" s="38">
        <v>3944</v>
      </c>
      <c r="V129" s="38">
        <v>3943</v>
      </c>
      <c r="W129" s="38">
        <v>3768</v>
      </c>
      <c r="X129" s="38">
        <v>3617</v>
      </c>
      <c r="Y129" s="38">
        <v>3600</v>
      </c>
      <c r="Z129" s="38">
        <v>3517</v>
      </c>
      <c r="AA129" s="38">
        <v>3240</v>
      </c>
      <c r="AB129" s="38">
        <v>2931</v>
      </c>
      <c r="AC129" s="38">
        <v>3027</v>
      </c>
      <c r="AD129" s="38">
        <v>2373</v>
      </c>
      <c r="AE129" s="38">
        <v>2482</v>
      </c>
      <c r="AF129" s="38">
        <v>2399</v>
      </c>
      <c r="AG129" s="38">
        <v>2422</v>
      </c>
      <c r="AH129" s="38">
        <v>2391</v>
      </c>
    </row>
    <row r="130" spans="1:34" ht="15" hidden="1" customHeight="1" outlineLevel="1" x14ac:dyDescent="0.25">
      <c r="A130" t="s">
        <v>18</v>
      </c>
      <c r="B130" s="59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>
        <v>8269</v>
      </c>
      <c r="P130" s="38">
        <v>8712</v>
      </c>
      <c r="Q130" s="38">
        <v>8350</v>
      </c>
      <c r="R130" s="38">
        <v>5676</v>
      </c>
      <c r="S130" s="38">
        <v>5325</v>
      </c>
      <c r="T130" s="38">
        <v>5054</v>
      </c>
      <c r="U130" s="38">
        <v>5185</v>
      </c>
      <c r="V130" s="38">
        <v>5104</v>
      </c>
      <c r="W130" s="38">
        <v>4931</v>
      </c>
      <c r="X130" s="38">
        <v>4022</v>
      </c>
      <c r="Y130" s="38">
        <v>3919</v>
      </c>
      <c r="Z130" s="38">
        <v>3661</v>
      </c>
      <c r="AA130" s="38">
        <v>3744</v>
      </c>
      <c r="AB130" s="38">
        <v>3576</v>
      </c>
      <c r="AC130" s="38">
        <v>3465</v>
      </c>
      <c r="AD130" s="38">
        <v>4126</v>
      </c>
      <c r="AE130" s="38">
        <v>4104</v>
      </c>
      <c r="AF130" s="38">
        <v>3959</v>
      </c>
      <c r="AG130" s="38">
        <v>3856</v>
      </c>
      <c r="AH130" s="38">
        <v>9267</v>
      </c>
    </row>
    <row r="131" spans="1:34" ht="15" hidden="1" customHeight="1" outlineLevel="1" x14ac:dyDescent="0.25">
      <c r="A131" t="s">
        <v>19</v>
      </c>
      <c r="B131" s="59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>
        <v>342</v>
      </c>
      <c r="P131" s="38">
        <v>521</v>
      </c>
      <c r="Q131" s="38">
        <v>642</v>
      </c>
      <c r="R131" s="38">
        <v>311</v>
      </c>
      <c r="S131" s="38">
        <v>520</v>
      </c>
      <c r="T131" s="38">
        <v>631</v>
      </c>
      <c r="U131" s="38">
        <v>380</v>
      </c>
      <c r="V131" s="38">
        <v>608</v>
      </c>
      <c r="W131" s="38">
        <v>755</v>
      </c>
      <c r="X131" s="38">
        <v>503</v>
      </c>
      <c r="Y131" s="38">
        <v>819</v>
      </c>
      <c r="Z131" s="38">
        <v>897</v>
      </c>
      <c r="AA131" s="38">
        <v>408</v>
      </c>
      <c r="AB131" s="38">
        <v>626</v>
      </c>
      <c r="AC131" s="38">
        <v>803</v>
      </c>
      <c r="AD131" s="38">
        <v>624</v>
      </c>
      <c r="AE131" s="38">
        <v>962</v>
      </c>
      <c r="AF131" s="38">
        <v>1157</v>
      </c>
      <c r="AG131" s="38">
        <v>1342</v>
      </c>
      <c r="AH131" s="38">
        <v>468</v>
      </c>
    </row>
    <row r="132" spans="1:34" ht="15" hidden="1" customHeight="1" outlineLevel="1" x14ac:dyDescent="0.25">
      <c r="A132" t="s">
        <v>20</v>
      </c>
      <c r="B132" s="59"/>
      <c r="C132" s="38"/>
      <c r="D132" s="38"/>
      <c r="E132" s="38"/>
      <c r="F132" s="38"/>
      <c r="G132" s="38"/>
      <c r="H132" s="38"/>
      <c r="I132" s="38">
        <v>0</v>
      </c>
      <c r="J132" s="38">
        <v>658</v>
      </c>
      <c r="K132" s="38">
        <v>2806</v>
      </c>
      <c r="L132" s="38">
        <v>2809</v>
      </c>
      <c r="M132" s="38">
        <v>2911</v>
      </c>
      <c r="N132" s="38">
        <v>229</v>
      </c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</row>
    <row r="133" spans="1:34" ht="15" hidden="1" customHeight="1" outlineLevel="1" x14ac:dyDescent="0.25">
      <c r="B133" s="59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</row>
    <row r="134" spans="1:34" ht="15.75" hidden="1" customHeight="1" outlineLevel="1" thickBot="1" x14ac:dyDescent="0.3">
      <c r="A134" s="60" t="s">
        <v>40</v>
      </c>
      <c r="B134" s="61"/>
      <c r="C134" s="52"/>
      <c r="D134" s="52"/>
      <c r="E134" s="52"/>
      <c r="F134" s="52"/>
      <c r="G134" s="52"/>
      <c r="H134" s="52"/>
      <c r="I134" s="52">
        <f t="shared" ref="I134:AH134" si="31">SUM(I123:I133)</f>
        <v>134975</v>
      </c>
      <c r="J134" s="52">
        <f t="shared" si="31"/>
        <v>133188</v>
      </c>
      <c r="K134" s="52">
        <f t="shared" si="31"/>
        <v>131530</v>
      </c>
      <c r="L134" s="52">
        <f t="shared" si="31"/>
        <v>131533</v>
      </c>
      <c r="M134" s="52">
        <f t="shared" si="31"/>
        <v>123518</v>
      </c>
      <c r="N134" s="52">
        <f t="shared" si="31"/>
        <v>115703</v>
      </c>
      <c r="O134" s="52">
        <f t="shared" si="31"/>
        <v>112488</v>
      </c>
      <c r="P134" s="52">
        <f t="shared" si="31"/>
        <v>116013</v>
      </c>
      <c r="Q134" s="52">
        <f t="shared" si="31"/>
        <v>112894</v>
      </c>
      <c r="R134" s="52">
        <f t="shared" si="31"/>
        <v>105699</v>
      </c>
      <c r="S134" s="52">
        <f t="shared" si="31"/>
        <v>103161</v>
      </c>
      <c r="T134" s="52">
        <f t="shared" si="31"/>
        <v>102290</v>
      </c>
      <c r="U134" s="52">
        <f t="shared" si="31"/>
        <v>105181</v>
      </c>
      <c r="V134" s="52">
        <f t="shared" si="31"/>
        <v>104720</v>
      </c>
      <c r="W134" s="52">
        <f t="shared" si="31"/>
        <v>103544</v>
      </c>
      <c r="X134" s="52">
        <f t="shared" si="31"/>
        <v>104078</v>
      </c>
      <c r="Y134" s="52">
        <f t="shared" si="31"/>
        <v>103639</v>
      </c>
      <c r="Z134" s="52">
        <f t="shared" si="31"/>
        <v>100215</v>
      </c>
      <c r="AA134" s="52">
        <f t="shared" si="31"/>
        <v>100635</v>
      </c>
      <c r="AB134" s="52">
        <f t="shared" si="31"/>
        <v>99638</v>
      </c>
      <c r="AC134" s="52">
        <f t="shared" ref="AC134:AG134" si="32">SUM(AC123:AC133)</f>
        <v>98591</v>
      </c>
      <c r="AD134" s="52">
        <f t="shared" si="32"/>
        <v>99694</v>
      </c>
      <c r="AE134" s="52">
        <f t="shared" si="32"/>
        <v>100323</v>
      </c>
      <c r="AF134" s="52">
        <f t="shared" si="32"/>
        <v>100826</v>
      </c>
      <c r="AG134" s="52">
        <f t="shared" si="32"/>
        <v>101690</v>
      </c>
      <c r="AH134" s="52">
        <f t="shared" si="31"/>
        <v>103700</v>
      </c>
    </row>
    <row r="135" spans="1:34" collapsed="1" x14ac:dyDescent="0.25"/>
    <row r="136" spans="1:34" ht="21" x14ac:dyDescent="0.35">
      <c r="A136" s="19" t="s">
        <v>44</v>
      </c>
    </row>
    <row r="137" spans="1:34" ht="15.75" thickBot="1" x14ac:dyDescent="0.3">
      <c r="A137" s="56"/>
      <c r="B137" s="57">
        <v>42035</v>
      </c>
      <c r="C137" s="58">
        <v>42063</v>
      </c>
      <c r="D137" s="58">
        <v>42094</v>
      </c>
      <c r="E137" s="58">
        <v>42124</v>
      </c>
      <c r="F137" s="58">
        <v>42155</v>
      </c>
      <c r="G137" s="58">
        <v>42185</v>
      </c>
      <c r="H137" s="58">
        <v>42216</v>
      </c>
      <c r="I137" s="58">
        <v>42247</v>
      </c>
      <c r="J137" s="58">
        <v>42277</v>
      </c>
      <c r="K137" s="58">
        <v>42308</v>
      </c>
      <c r="L137" s="58">
        <v>42338</v>
      </c>
      <c r="M137" s="58">
        <v>42369</v>
      </c>
      <c r="N137" s="58">
        <v>42400</v>
      </c>
      <c r="O137" s="58">
        <v>42429</v>
      </c>
      <c r="P137" s="58">
        <v>42460</v>
      </c>
      <c r="Q137" s="58">
        <v>42490</v>
      </c>
      <c r="R137" s="58">
        <v>42521</v>
      </c>
      <c r="S137" s="58">
        <v>42551</v>
      </c>
      <c r="T137" s="58">
        <v>42582</v>
      </c>
      <c r="U137" s="58">
        <v>42613</v>
      </c>
      <c r="V137" s="58">
        <v>42643</v>
      </c>
      <c r="W137" s="58">
        <v>42674</v>
      </c>
      <c r="X137" s="58">
        <v>42704</v>
      </c>
      <c r="Y137" s="58">
        <v>42735</v>
      </c>
      <c r="Z137" s="58">
        <v>42766</v>
      </c>
      <c r="AA137" s="58">
        <v>42794</v>
      </c>
      <c r="AB137" s="58">
        <v>42825</v>
      </c>
      <c r="AC137" s="58">
        <f t="shared" ref="AC137:AH137" si="33">+AC122</f>
        <v>42855</v>
      </c>
      <c r="AD137" s="58">
        <f t="shared" si="33"/>
        <v>42886</v>
      </c>
      <c r="AE137" s="58">
        <f t="shared" si="33"/>
        <v>42916</v>
      </c>
      <c r="AF137" s="58">
        <f t="shared" si="33"/>
        <v>42947</v>
      </c>
      <c r="AG137" s="58">
        <f t="shared" si="33"/>
        <v>42978</v>
      </c>
      <c r="AH137" s="58">
        <f t="shared" si="33"/>
        <v>43008</v>
      </c>
    </row>
    <row r="138" spans="1:34" x14ac:dyDescent="0.25">
      <c r="A138" t="s">
        <v>10</v>
      </c>
      <c r="B138" s="59"/>
      <c r="C138" s="38"/>
      <c r="D138" s="38"/>
      <c r="E138" s="38"/>
      <c r="F138" s="38"/>
      <c r="G138" s="38"/>
      <c r="H138" s="38"/>
      <c r="I138" s="65">
        <f t="shared" ref="I138:AH146" si="34">+I123/I40</f>
        <v>0.17291354322838581</v>
      </c>
      <c r="J138" s="65">
        <f t="shared" si="34"/>
        <v>0.16001165840862722</v>
      </c>
      <c r="K138" s="65">
        <f t="shared" si="34"/>
        <v>0.13572799561283247</v>
      </c>
      <c r="L138" s="65">
        <f t="shared" si="34"/>
        <v>0.13517203713817585</v>
      </c>
      <c r="M138" s="65">
        <f t="shared" si="34"/>
        <v>0.13253012048192772</v>
      </c>
      <c r="N138" s="65">
        <f t="shared" si="34"/>
        <v>0.55449770190413661</v>
      </c>
      <c r="O138" s="65">
        <f t="shared" si="34"/>
        <v>0.53460552549131302</v>
      </c>
      <c r="P138" s="65">
        <f t="shared" si="34"/>
        <v>0.47154669260700388</v>
      </c>
      <c r="Q138" s="65">
        <f t="shared" si="34"/>
        <v>0.55506216696269983</v>
      </c>
      <c r="R138" s="65">
        <f t="shared" si="34"/>
        <v>0.51162790697674421</v>
      </c>
      <c r="S138" s="65">
        <f t="shared" si="34"/>
        <v>0.62439759036144582</v>
      </c>
      <c r="T138" s="65">
        <f t="shared" si="34"/>
        <v>0.54577698958102416</v>
      </c>
      <c r="U138" s="65">
        <f t="shared" si="34"/>
        <v>0.5372810976710598</v>
      </c>
      <c r="V138" s="65">
        <f t="shared" si="34"/>
        <v>0.52487448653582836</v>
      </c>
      <c r="W138" s="65">
        <f t="shared" si="34"/>
        <v>0.7980032091281869</v>
      </c>
      <c r="X138" s="65">
        <f t="shared" si="34"/>
        <v>0.62389828059528973</v>
      </c>
      <c r="Y138" s="65">
        <f t="shared" si="34"/>
        <v>0.61177960734642178</v>
      </c>
      <c r="Z138" s="65">
        <f t="shared" si="34"/>
        <v>0.74364220988015195</v>
      </c>
      <c r="AA138" s="65">
        <f t="shared" si="34"/>
        <v>0.61360907271514342</v>
      </c>
      <c r="AB138" s="65">
        <f t="shared" si="34"/>
        <v>0.55296497391674648</v>
      </c>
      <c r="AC138" s="65">
        <f t="shared" ref="AC138:AG138" si="35">+AC123/AC40</f>
        <v>0.52863673030384517</v>
      </c>
      <c r="AD138" s="65">
        <f t="shared" si="35"/>
        <v>0.52211724286021044</v>
      </c>
      <c r="AE138" s="65">
        <f t="shared" si="35"/>
        <v>0.51422663358147225</v>
      </c>
      <c r="AF138" s="65">
        <f t="shared" si="35"/>
        <v>0.53066366107538288</v>
      </c>
      <c r="AG138" s="65">
        <f t="shared" si="35"/>
        <v>0.53059992315714366</v>
      </c>
      <c r="AH138" s="65">
        <f t="shared" si="34"/>
        <v>0.55674568334796604</v>
      </c>
    </row>
    <row r="139" spans="1:34" x14ac:dyDescent="0.25">
      <c r="A139" t="s">
        <v>11</v>
      </c>
      <c r="B139" s="59"/>
      <c r="C139" s="38"/>
      <c r="D139" s="38"/>
      <c r="E139" s="38"/>
      <c r="F139" s="38"/>
      <c r="G139" s="38"/>
      <c r="H139" s="38"/>
      <c r="I139" s="65">
        <f t="shared" si="34"/>
        <v>0.96941209928428107</v>
      </c>
      <c r="J139" s="65">
        <f t="shared" si="34"/>
        <v>0.9599526627218935</v>
      </c>
      <c r="K139" s="65">
        <f t="shared" si="34"/>
        <v>0.94467378410438907</v>
      </c>
      <c r="L139" s="65">
        <f t="shared" si="34"/>
        <v>0.94839385807517029</v>
      </c>
      <c r="M139" s="65">
        <f t="shared" si="34"/>
        <v>0.93010966622630398</v>
      </c>
      <c r="N139" s="65">
        <f t="shared" si="34"/>
        <v>0.59761391723176371</v>
      </c>
      <c r="O139" s="65">
        <f t="shared" si="34"/>
        <v>0.94664537551010064</v>
      </c>
      <c r="P139" s="65">
        <f t="shared" si="34"/>
        <v>0.94373778150151066</v>
      </c>
      <c r="Q139" s="65">
        <f t="shared" si="34"/>
        <v>0.92940547966114628</v>
      </c>
      <c r="R139" s="65">
        <f t="shared" si="34"/>
        <v>0.90963113269077467</v>
      </c>
      <c r="S139" s="65">
        <f t="shared" si="34"/>
        <v>0.90482528312844834</v>
      </c>
      <c r="T139" s="65">
        <f t="shared" si="34"/>
        <v>0.91774197467862262</v>
      </c>
      <c r="U139" s="65">
        <f t="shared" si="34"/>
        <v>0.94734608278823584</v>
      </c>
      <c r="V139" s="65">
        <f t="shared" si="34"/>
        <v>0.94320938258020959</v>
      </c>
      <c r="W139" s="65">
        <f t="shared" si="34"/>
        <v>0.92668191536969813</v>
      </c>
      <c r="X139" s="65">
        <f t="shared" si="34"/>
        <v>0.95115821950187851</v>
      </c>
      <c r="Y139" s="65">
        <f t="shared" si="34"/>
        <v>0.94896534530042387</v>
      </c>
      <c r="Z139" s="65">
        <f t="shared" si="34"/>
        <v>0.94869505319284642</v>
      </c>
      <c r="AA139" s="65">
        <f t="shared" si="34"/>
        <v>0.93710290627950299</v>
      </c>
      <c r="AB139" s="65">
        <f t="shared" si="34"/>
        <v>0.94248466257668717</v>
      </c>
      <c r="AC139" s="65">
        <f t="shared" ref="AC139:AG139" si="36">+AC124/AC41</f>
        <v>0.92729088767095225</v>
      </c>
      <c r="AD139" s="65">
        <f t="shared" si="36"/>
        <v>0.94396494489443628</v>
      </c>
      <c r="AE139" s="65">
        <f t="shared" si="36"/>
        <v>0.93525390365227568</v>
      </c>
      <c r="AF139" s="65">
        <f t="shared" si="36"/>
        <v>0.9329744423420302</v>
      </c>
      <c r="AG139" s="65">
        <f t="shared" si="36"/>
        <v>0.92716204309401118</v>
      </c>
      <c r="AH139" s="65">
        <f t="shared" si="34"/>
        <v>0.93996534796419284</v>
      </c>
    </row>
    <row r="140" spans="1:34" x14ac:dyDescent="0.25">
      <c r="A140" t="s">
        <v>12</v>
      </c>
      <c r="B140" s="59"/>
      <c r="C140" s="38"/>
      <c r="D140" s="38"/>
      <c r="E140" s="38"/>
      <c r="F140" s="38"/>
      <c r="G140" s="38"/>
      <c r="H140" s="38"/>
      <c r="I140" s="65">
        <f t="shared" si="34"/>
        <v>0.77039319683546181</v>
      </c>
      <c r="J140" s="65">
        <f t="shared" si="34"/>
        <v>0.76752075707526113</v>
      </c>
      <c r="K140" s="65">
        <f t="shared" si="34"/>
        <v>0.75633895467049395</v>
      </c>
      <c r="L140" s="65">
        <f t="shared" si="34"/>
        <v>0.76139305279633973</v>
      </c>
      <c r="M140" s="65">
        <f t="shared" si="34"/>
        <v>0.7545735401017688</v>
      </c>
      <c r="N140" s="65">
        <f t="shared" si="34"/>
        <v>0.7437365566966585</v>
      </c>
      <c r="O140" s="65">
        <f t="shared" si="34"/>
        <v>0.87607512725996139</v>
      </c>
      <c r="P140" s="65">
        <f t="shared" si="34"/>
        <v>0.86551869849989438</v>
      </c>
      <c r="Q140" s="65">
        <f t="shared" si="34"/>
        <v>0.84989391796322489</v>
      </c>
      <c r="R140" s="65">
        <f t="shared" si="34"/>
        <v>0.8024208503321083</v>
      </c>
      <c r="S140" s="65">
        <f t="shared" si="34"/>
        <v>0.79796201631741093</v>
      </c>
      <c r="T140" s="65">
        <f t="shared" si="34"/>
        <v>0.80212809494577453</v>
      </c>
      <c r="U140" s="65">
        <f t="shared" si="34"/>
        <v>0.84955208784857683</v>
      </c>
      <c r="V140" s="65">
        <f t="shared" si="34"/>
        <v>0.84413043478260874</v>
      </c>
      <c r="W140" s="65">
        <f t="shared" si="34"/>
        <v>0.82097260077463774</v>
      </c>
      <c r="X140" s="65">
        <f t="shared" si="34"/>
        <v>0.86139752110652057</v>
      </c>
      <c r="Y140" s="65">
        <f t="shared" si="34"/>
        <v>0.86191849981968982</v>
      </c>
      <c r="Z140" s="65">
        <f t="shared" si="34"/>
        <v>0.82721507519478166</v>
      </c>
      <c r="AA140" s="65">
        <f t="shared" si="34"/>
        <v>0.8402840682633429</v>
      </c>
      <c r="AB140" s="65">
        <f t="shared" si="34"/>
        <v>0.83969188285735052</v>
      </c>
      <c r="AC140" s="65">
        <f t="shared" ref="AC140:AG140" si="37">+AC125/AC42</f>
        <v>0.82778465797333722</v>
      </c>
      <c r="AD140" s="65">
        <f t="shared" si="37"/>
        <v>0.86422508415044641</v>
      </c>
      <c r="AE140" s="65">
        <f t="shared" si="37"/>
        <v>0.85548178850456658</v>
      </c>
      <c r="AF140" s="65">
        <f t="shared" si="37"/>
        <v>0.84311562224183578</v>
      </c>
      <c r="AG140" s="65">
        <f t="shared" si="37"/>
        <v>0.8415560471976401</v>
      </c>
      <c r="AH140" s="65">
        <f t="shared" si="34"/>
        <v>0.86560504654204173</v>
      </c>
    </row>
    <row r="141" spans="1:34" x14ac:dyDescent="0.25">
      <c r="A141" t="s">
        <v>13</v>
      </c>
      <c r="B141" s="59"/>
      <c r="C141" s="38"/>
      <c r="D141" s="38"/>
      <c r="E141" s="38"/>
      <c r="F141" s="38"/>
      <c r="G141" s="38"/>
      <c r="H141" s="38"/>
      <c r="I141" s="65">
        <f t="shared" si="34"/>
        <v>0.43354101765316716</v>
      </c>
      <c r="J141" s="65">
        <f t="shared" si="34"/>
        <v>0.42708333333333331</v>
      </c>
      <c r="K141" s="65">
        <f t="shared" si="34"/>
        <v>0.43899877472431298</v>
      </c>
      <c r="L141" s="65">
        <f t="shared" si="34"/>
        <v>0.44475970916829227</v>
      </c>
      <c r="M141" s="65">
        <f t="shared" si="34"/>
        <v>0.43074717792510303</v>
      </c>
      <c r="N141" s="65">
        <f t="shared" si="34"/>
        <v>3.2043321299638987</v>
      </c>
      <c r="O141" s="65">
        <f t="shared" si="34"/>
        <v>0.67475447718082038</v>
      </c>
      <c r="P141" s="65">
        <f t="shared" si="34"/>
        <v>0.67556445739257098</v>
      </c>
      <c r="Q141" s="65">
        <f t="shared" si="34"/>
        <v>0.64513284092161838</v>
      </c>
      <c r="R141" s="65">
        <f t="shared" si="34"/>
        <v>0.60019943861722558</v>
      </c>
      <c r="S141" s="65">
        <f t="shared" si="34"/>
        <v>0.59147067579636792</v>
      </c>
      <c r="T141" s="65">
        <f t="shared" si="34"/>
        <v>0.59052842214481582</v>
      </c>
      <c r="U141" s="65">
        <f t="shared" si="34"/>
        <v>0.64440222788307933</v>
      </c>
      <c r="V141" s="65">
        <f t="shared" si="34"/>
        <v>0.64135407136322053</v>
      </c>
      <c r="W141" s="65">
        <f t="shared" si="34"/>
        <v>0.63521095648332226</v>
      </c>
      <c r="X141" s="65">
        <f t="shared" si="34"/>
        <v>0.66282536151279203</v>
      </c>
      <c r="Y141" s="65">
        <f t="shared" si="34"/>
        <v>0.65936532160330352</v>
      </c>
      <c r="Z141" s="65">
        <f t="shared" si="34"/>
        <v>0.60921939552076543</v>
      </c>
      <c r="AA141" s="65">
        <f t="shared" si="34"/>
        <v>0.64706395222110813</v>
      </c>
      <c r="AB141" s="65">
        <f t="shared" si="34"/>
        <v>0.64347482551248847</v>
      </c>
      <c r="AC141" s="65">
        <f t="shared" ref="AC141:AG141" si="38">+AC126/AC43</f>
        <v>0.63914386584289495</v>
      </c>
      <c r="AD141" s="65">
        <f t="shared" si="38"/>
        <v>0.66984707881322703</v>
      </c>
      <c r="AE141" s="65">
        <f t="shared" si="38"/>
        <v>0.66347121908513895</v>
      </c>
      <c r="AF141" s="65">
        <f t="shared" si="38"/>
        <v>0.66065220261409141</v>
      </c>
      <c r="AG141" s="65">
        <f t="shared" si="38"/>
        <v>0.65918845966635686</v>
      </c>
      <c r="AH141" s="65">
        <f t="shared" si="34"/>
        <v>0.38779565723148507</v>
      </c>
    </row>
    <row r="142" spans="1:34" x14ac:dyDescent="0.25">
      <c r="A142" t="s">
        <v>14</v>
      </c>
      <c r="B142" s="59"/>
      <c r="C142" s="38"/>
      <c r="D142" s="38"/>
      <c r="E142" s="38"/>
      <c r="F142" s="38"/>
      <c r="G142" s="38"/>
      <c r="H142" s="38"/>
      <c r="I142" s="65">
        <f t="shared" si="34"/>
        <v>0.93517096435211378</v>
      </c>
      <c r="J142" s="65">
        <f t="shared" si="34"/>
        <v>0.90366602067183466</v>
      </c>
      <c r="K142" s="65">
        <f t="shared" si="34"/>
        <v>0.86679630529897911</v>
      </c>
      <c r="L142" s="65">
        <f t="shared" si="34"/>
        <v>0.87088896125040705</v>
      </c>
      <c r="M142" s="65">
        <f t="shared" si="34"/>
        <v>0.7830744071954211</v>
      </c>
      <c r="N142" s="65">
        <f t="shared" si="34"/>
        <v>0.52901749223475558</v>
      </c>
      <c r="O142" s="65">
        <f t="shared" si="34"/>
        <v>0.87444762152326483</v>
      </c>
      <c r="P142" s="65">
        <f t="shared" si="34"/>
        <v>0.85723589943988532</v>
      </c>
      <c r="Q142" s="65">
        <f t="shared" si="34"/>
        <v>0.82667189132706376</v>
      </c>
      <c r="R142" s="65">
        <f t="shared" si="34"/>
        <v>0.78405367452020591</v>
      </c>
      <c r="S142" s="65">
        <f t="shared" si="34"/>
        <v>0.73889236545682102</v>
      </c>
      <c r="T142" s="65">
        <f t="shared" si="34"/>
        <v>0.70501103057043812</v>
      </c>
      <c r="U142" s="65">
        <f t="shared" si="34"/>
        <v>0.88355585600811226</v>
      </c>
      <c r="V142" s="65">
        <f t="shared" si="34"/>
        <v>0.84330001694053869</v>
      </c>
      <c r="W142" s="65">
        <f t="shared" si="34"/>
        <v>0.94338867773554713</v>
      </c>
      <c r="X142" s="65">
        <f t="shared" si="34"/>
        <v>0.88771016813450765</v>
      </c>
      <c r="Y142" s="65">
        <f t="shared" si="34"/>
        <v>0.62494490965182903</v>
      </c>
      <c r="Z142" s="65">
        <f t="shared" si="34"/>
        <v>0.89190729483282671</v>
      </c>
      <c r="AA142" s="65">
        <f t="shared" si="34"/>
        <v>0.86170212765957444</v>
      </c>
      <c r="AB142" s="65">
        <f t="shared" si="34"/>
        <v>0.80654988575780651</v>
      </c>
      <c r="AC142" s="65">
        <f t="shared" ref="AC142:AG142" si="39">+AC127/AC44</f>
        <v>0.75748902881129554</v>
      </c>
      <c r="AD142" s="65">
        <f t="shared" si="39"/>
        <v>0.82529733204757316</v>
      </c>
      <c r="AE142" s="65">
        <f t="shared" si="39"/>
        <v>0.79838709677419351</v>
      </c>
      <c r="AF142" s="65">
        <f t="shared" si="39"/>
        <v>0.76436222005842258</v>
      </c>
      <c r="AG142" s="65">
        <f t="shared" si="39"/>
        <v>0.74253061224489791</v>
      </c>
      <c r="AH142" s="65">
        <f t="shared" si="34"/>
        <v>0.83126843657817107</v>
      </c>
    </row>
    <row r="143" spans="1:34" x14ac:dyDescent="0.25">
      <c r="A143" t="s">
        <v>15</v>
      </c>
      <c r="B143" s="59"/>
      <c r="C143" s="38"/>
      <c r="D143" s="38"/>
      <c r="E143" s="38"/>
      <c r="F143" s="38"/>
      <c r="G143" s="38"/>
      <c r="H143" s="38"/>
      <c r="I143" s="65">
        <f t="shared" si="34"/>
        <v>0.41277117950743364</v>
      </c>
      <c r="J143" s="65">
        <f t="shared" si="34"/>
        <v>0.39473944987896203</v>
      </c>
      <c r="K143" s="65">
        <f t="shared" si="34"/>
        <v>0.37752773737200879</v>
      </c>
      <c r="L143" s="65">
        <f t="shared" si="34"/>
        <v>0.38625851729722632</v>
      </c>
      <c r="M143" s="65">
        <f t="shared" si="34"/>
        <v>0.32547337278106508</v>
      </c>
      <c r="N143" s="65">
        <f t="shared" si="34"/>
        <v>0.3592951223912913</v>
      </c>
      <c r="O143" s="65">
        <f t="shared" si="34"/>
        <v>0.52766155276615523</v>
      </c>
      <c r="P143" s="65">
        <f t="shared" si="34"/>
        <v>0.61921192758253463</v>
      </c>
      <c r="Q143" s="65">
        <f t="shared" si="34"/>
        <v>0.59513417743399166</v>
      </c>
      <c r="R143" s="65">
        <f t="shared" si="34"/>
        <v>0.59932747025349198</v>
      </c>
      <c r="S143" s="65">
        <f t="shared" si="34"/>
        <v>0.54129301355578729</v>
      </c>
      <c r="T143" s="65">
        <f t="shared" si="34"/>
        <v>0.49923268243636554</v>
      </c>
      <c r="U143" s="65">
        <f t="shared" si="34"/>
        <v>0.55881166145465555</v>
      </c>
      <c r="V143" s="65">
        <f t="shared" si="34"/>
        <v>0.55484856197505728</v>
      </c>
      <c r="W143" s="65">
        <f t="shared" si="34"/>
        <v>0.59573121620066738</v>
      </c>
      <c r="X143" s="65">
        <f t="shared" si="34"/>
        <v>0.58281782968144769</v>
      </c>
      <c r="Y143" s="65">
        <f t="shared" si="34"/>
        <v>0.6188842868237121</v>
      </c>
      <c r="Z143" s="65">
        <f t="shared" si="34"/>
        <v>0.53123008285532181</v>
      </c>
      <c r="AA143" s="65">
        <f t="shared" si="34"/>
        <v>0.59571756308947232</v>
      </c>
      <c r="AB143" s="65">
        <f t="shared" si="34"/>
        <v>0.54132443531827512</v>
      </c>
      <c r="AC143" s="65">
        <f t="shared" ref="AC143:AG143" si="40">+AC128/AC45</f>
        <v>0.51820710173986162</v>
      </c>
      <c r="AD143" s="65">
        <f t="shared" si="40"/>
        <v>0.51749242961149411</v>
      </c>
      <c r="AE143" s="65">
        <f t="shared" si="40"/>
        <v>0.51719885773624097</v>
      </c>
      <c r="AF143" s="65">
        <f t="shared" si="40"/>
        <v>0.50177072402938094</v>
      </c>
      <c r="AG143" s="65">
        <f t="shared" si="40"/>
        <v>0.49495691670563091</v>
      </c>
      <c r="AH143" s="65">
        <f t="shared" si="34"/>
        <v>0.27905083168547168</v>
      </c>
    </row>
    <row r="144" spans="1:34" x14ac:dyDescent="0.25">
      <c r="A144" t="s">
        <v>16</v>
      </c>
      <c r="B144" s="59"/>
      <c r="C144" s="38"/>
      <c r="D144" s="38"/>
      <c r="E144" s="38"/>
      <c r="F144" s="38"/>
      <c r="G144" s="38"/>
      <c r="H144" s="38"/>
      <c r="I144" s="65">
        <f t="shared" si="34"/>
        <v>0.1620541965241743</v>
      </c>
      <c r="J144" s="65">
        <f t="shared" si="34"/>
        <v>0.16623127830024381</v>
      </c>
      <c r="K144" s="65">
        <f t="shared" si="34"/>
        <v>0.16324264297612437</v>
      </c>
      <c r="L144" s="65">
        <f t="shared" si="34"/>
        <v>0.17782258064516129</v>
      </c>
      <c r="M144" s="65">
        <f t="shared" si="34"/>
        <v>0.16503754917153415</v>
      </c>
      <c r="N144" s="65">
        <f t="shared" si="34"/>
        <v>0.20946154320606922</v>
      </c>
      <c r="O144" s="65">
        <f t="shared" si="34"/>
        <v>0.12255203002388264</v>
      </c>
      <c r="P144" s="65">
        <f t="shared" si="34"/>
        <v>0.26115815976195927</v>
      </c>
      <c r="Q144" s="65">
        <f t="shared" si="34"/>
        <v>0.273557278208441</v>
      </c>
      <c r="R144" s="65">
        <f t="shared" si="34"/>
        <v>0.17545983701979045</v>
      </c>
      <c r="S144" s="65">
        <f t="shared" si="34"/>
        <v>0.16497436412988842</v>
      </c>
      <c r="T144" s="65">
        <f t="shared" si="34"/>
        <v>0.16581365912718068</v>
      </c>
      <c r="U144" s="65">
        <f t="shared" si="34"/>
        <v>0.16838150535798146</v>
      </c>
      <c r="V144" s="65">
        <f t="shared" si="34"/>
        <v>0.17993063794834352</v>
      </c>
      <c r="W144" s="65">
        <f t="shared" si="34"/>
        <v>0.15808021480114112</v>
      </c>
      <c r="X144" s="65">
        <f t="shared" si="34"/>
        <v>0.16099167668135489</v>
      </c>
      <c r="Y144" s="65">
        <f t="shared" si="34"/>
        <v>0.17204301075268819</v>
      </c>
      <c r="Z144" s="65">
        <f t="shared" si="34"/>
        <v>0.16231308842532768</v>
      </c>
      <c r="AA144" s="65">
        <f t="shared" si="34"/>
        <v>0.15886246629075754</v>
      </c>
      <c r="AB144" s="65">
        <f t="shared" si="34"/>
        <v>0.15197552628849942</v>
      </c>
      <c r="AC144" s="65">
        <f t="shared" ref="AC144:AG144" si="41">+AC129/AC46</f>
        <v>0.16653829225352113</v>
      </c>
      <c r="AD144" s="65">
        <f t="shared" si="41"/>
        <v>0.12751894244720297</v>
      </c>
      <c r="AE144" s="65">
        <f t="shared" si="41"/>
        <v>0.13986250422630453</v>
      </c>
      <c r="AF144" s="65">
        <f t="shared" si="41"/>
        <v>0.14291671631121172</v>
      </c>
      <c r="AG144" s="65">
        <f t="shared" si="41"/>
        <v>0.15187809619364143</v>
      </c>
      <c r="AH144" s="65">
        <f t="shared" si="34"/>
        <v>0.12227677201595581</v>
      </c>
    </row>
    <row r="145" spans="1:34" x14ac:dyDescent="0.25">
      <c r="A145" t="s">
        <v>18</v>
      </c>
      <c r="B145" s="59"/>
      <c r="C145" s="38"/>
      <c r="D145" s="38"/>
      <c r="E145" s="38"/>
      <c r="F145" s="38"/>
      <c r="G145" s="38"/>
      <c r="H145" s="38"/>
      <c r="I145" s="65"/>
      <c r="J145" s="65"/>
      <c r="K145" s="65"/>
      <c r="L145" s="65"/>
      <c r="M145" s="65"/>
      <c r="N145" s="65"/>
      <c r="O145" s="65">
        <f t="shared" si="34"/>
        <v>0.31673497529398248</v>
      </c>
      <c r="P145" s="65">
        <f t="shared" si="34"/>
        <v>0.33792327683177537</v>
      </c>
      <c r="Q145" s="65">
        <f t="shared" si="34"/>
        <v>0.32810719478172029</v>
      </c>
      <c r="R145" s="65">
        <f t="shared" si="34"/>
        <v>0.40113074204946997</v>
      </c>
      <c r="S145" s="65">
        <f t="shared" si="34"/>
        <v>0.38483775384837754</v>
      </c>
      <c r="T145" s="65">
        <f t="shared" si="34"/>
        <v>0.36987704918032788</v>
      </c>
      <c r="U145" s="65">
        <f t="shared" si="34"/>
        <v>0.53135888501742157</v>
      </c>
      <c r="V145" s="65">
        <f t="shared" si="34"/>
        <v>0.53111342351716961</v>
      </c>
      <c r="W145" s="65">
        <f t="shared" si="34"/>
        <v>0.60854004689621133</v>
      </c>
      <c r="X145" s="65">
        <f t="shared" si="34"/>
        <v>0.50540336768032168</v>
      </c>
      <c r="Y145" s="65">
        <f t="shared" si="34"/>
        <v>0.50025529742149599</v>
      </c>
      <c r="Z145" s="65">
        <f t="shared" si="34"/>
        <v>0.48560817084493962</v>
      </c>
      <c r="AA145" s="65">
        <f t="shared" si="34"/>
        <v>0.50113773256592153</v>
      </c>
      <c r="AB145" s="65">
        <f t="shared" si="34"/>
        <v>0.48586956521739133</v>
      </c>
      <c r="AC145" s="65">
        <f t="shared" ref="AC145:AG145" si="42">+AC130/AC47</f>
        <v>0.47641963426371509</v>
      </c>
      <c r="AD145" s="65">
        <f t="shared" si="42"/>
        <v>0.50458603399779867</v>
      </c>
      <c r="AE145" s="65">
        <f t="shared" si="42"/>
        <v>0.50716757291151759</v>
      </c>
      <c r="AF145" s="65">
        <f t="shared" si="42"/>
        <v>0.49370245666541962</v>
      </c>
      <c r="AG145" s="65">
        <f t="shared" si="42"/>
        <v>0.48405724328395683</v>
      </c>
      <c r="AH145" s="65">
        <f t="shared" si="34"/>
        <v>0.77802031735370669</v>
      </c>
    </row>
    <row r="146" spans="1:34" x14ac:dyDescent="0.25">
      <c r="A146" t="s">
        <v>19</v>
      </c>
      <c r="B146" s="59"/>
      <c r="C146" s="38"/>
      <c r="D146" s="38"/>
      <c r="E146" s="38"/>
      <c r="F146" s="38"/>
      <c r="G146" s="38"/>
      <c r="H146" s="38"/>
      <c r="I146" s="65"/>
      <c r="J146" s="65"/>
      <c r="K146" s="65"/>
      <c r="L146" s="65"/>
      <c r="M146" s="65"/>
      <c r="N146" s="65"/>
      <c r="O146" s="65">
        <f t="shared" si="34"/>
        <v>1.2741701128870013E-2</v>
      </c>
      <c r="P146" s="65">
        <f t="shared" si="34"/>
        <v>1.9452637867303887E-2</v>
      </c>
      <c r="Q146" s="65">
        <f t="shared" si="34"/>
        <v>2.4016160407002843E-2</v>
      </c>
      <c r="R146" s="65">
        <f t="shared" si="34"/>
        <v>1.0420505947394873E-2</v>
      </c>
      <c r="S146" s="65">
        <f t="shared" si="34"/>
        <v>1.7407023064305562E-2</v>
      </c>
      <c r="T146" s="65">
        <f t="shared" si="34"/>
        <v>2.113124141857272E-2</v>
      </c>
      <c r="U146" s="65">
        <f t="shared" si="34"/>
        <v>1.2000631612190116E-2</v>
      </c>
      <c r="V146" s="65">
        <f t="shared" si="34"/>
        <v>1.923320258129824E-2</v>
      </c>
      <c r="W146" s="65">
        <f t="shared" si="34"/>
        <v>2.2607497903940593E-2</v>
      </c>
      <c r="X146" s="65">
        <f t="shared" si="34"/>
        <v>1.5027036716159292E-2</v>
      </c>
      <c r="Y146" s="65">
        <f t="shared" si="34"/>
        <v>2.4447031431897557E-2</v>
      </c>
      <c r="Z146" s="65">
        <f t="shared" si="34"/>
        <v>2.5969138125705685E-2</v>
      </c>
      <c r="AA146" s="65">
        <f t="shared" si="34"/>
        <v>1.1787819253438114E-2</v>
      </c>
      <c r="AB146" s="65">
        <f t="shared" si="34"/>
        <v>1.8200319813926443E-2</v>
      </c>
      <c r="AC146" s="65">
        <f t="shared" ref="AC146:AG146" si="43">+AC131/AC48</f>
        <v>2.3373599184980352E-2</v>
      </c>
      <c r="AD146" s="65">
        <f t="shared" si="43"/>
        <v>1.7827552711273641E-2</v>
      </c>
      <c r="AE146" s="65">
        <f t="shared" si="43"/>
        <v>2.7505360972122944E-2</v>
      </c>
      <c r="AF146" s="65">
        <f t="shared" si="43"/>
        <v>3.3126234718126375E-2</v>
      </c>
      <c r="AG146" s="65">
        <f t="shared" si="43"/>
        <v>3.8435101386183987E-2</v>
      </c>
      <c r="AH146" s="65">
        <f t="shared" si="34"/>
        <v>3</v>
      </c>
    </row>
    <row r="147" spans="1:34" x14ac:dyDescent="0.25">
      <c r="A147" t="s">
        <v>20</v>
      </c>
      <c r="B147" s="59"/>
      <c r="C147" s="38"/>
      <c r="D147" s="38"/>
      <c r="E147" s="38"/>
      <c r="F147" s="38"/>
      <c r="G147" s="38"/>
      <c r="H147" s="38"/>
      <c r="I147" s="65">
        <f t="shared" ref="I147:N147" si="44">+I132/I49</f>
        <v>0</v>
      </c>
      <c r="J147" s="65">
        <f t="shared" si="44"/>
        <v>0.32302405498281789</v>
      </c>
      <c r="K147" s="65">
        <f t="shared" si="44"/>
        <v>1.3601551139117789</v>
      </c>
      <c r="L147" s="65">
        <f t="shared" si="44"/>
        <v>1.3517805582290665</v>
      </c>
      <c r="M147" s="65">
        <f t="shared" si="44"/>
        <v>1.3901623686723974</v>
      </c>
      <c r="N147" s="65">
        <f t="shared" si="44"/>
        <v>1.4967320261437909</v>
      </c>
      <c r="O147" s="65"/>
      <c r="P147" s="65"/>
      <c r="Q147" s="65"/>
      <c r="R147" s="65"/>
      <c r="S147" s="65"/>
    </row>
    <row r="148" spans="1:34" x14ac:dyDescent="0.25">
      <c r="B148" s="59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</row>
    <row r="149" spans="1:34" ht="15.75" thickBot="1" x14ac:dyDescent="0.3">
      <c r="A149" s="60" t="s">
        <v>40</v>
      </c>
      <c r="B149" s="61"/>
      <c r="C149" s="52"/>
      <c r="D149" s="52"/>
      <c r="E149" s="52"/>
      <c r="F149" s="52"/>
      <c r="G149" s="52"/>
      <c r="H149" s="52"/>
      <c r="I149" s="66">
        <f t="shared" ref="I149:AH149" si="45">+I134/I51</f>
        <v>0.6296679868818198</v>
      </c>
      <c r="J149" s="66">
        <f t="shared" si="45"/>
        <v>0.6218014257902772</v>
      </c>
      <c r="K149" s="66">
        <f t="shared" si="45"/>
        <v>0.61993326043512686</v>
      </c>
      <c r="L149" s="66">
        <f t="shared" si="45"/>
        <v>0.63164440858820869</v>
      </c>
      <c r="M149" s="66">
        <f t="shared" si="45"/>
        <v>0.60564664809947832</v>
      </c>
      <c r="N149" s="66">
        <f t="shared" si="45"/>
        <v>0.57903903032244186</v>
      </c>
      <c r="O149" s="66">
        <f t="shared" si="45"/>
        <v>0.56782582797837489</v>
      </c>
      <c r="P149" s="66">
        <f t="shared" si="45"/>
        <v>0.59135997553267405</v>
      </c>
      <c r="Q149" s="66">
        <f t="shared" si="45"/>
        <v>0.58224596944722373</v>
      </c>
      <c r="R149" s="66">
        <f t="shared" si="45"/>
        <v>0.54902011707692067</v>
      </c>
      <c r="S149" s="66">
        <f t="shared" si="45"/>
        <v>0.54229331707240147</v>
      </c>
      <c r="T149" s="66">
        <f t="shared" si="45"/>
        <v>0.54147764267451526</v>
      </c>
      <c r="U149" s="66">
        <f t="shared" si="45"/>
        <v>0.56238404080694226</v>
      </c>
      <c r="V149" s="66">
        <f t="shared" si="45"/>
        <v>0.56361982572564973</v>
      </c>
      <c r="W149" s="66">
        <f t="shared" si="45"/>
        <v>0.56253735073288924</v>
      </c>
      <c r="X149" s="66">
        <f t="shared" si="45"/>
        <v>0.56683350307440106</v>
      </c>
      <c r="Y149" s="66">
        <f t="shared" si="45"/>
        <v>0.56778226402897014</v>
      </c>
      <c r="Z149" s="66">
        <f t="shared" si="45"/>
        <v>0.55266336147707784</v>
      </c>
      <c r="AA149" s="66">
        <f t="shared" si="45"/>
        <v>0.55704701701557635</v>
      </c>
      <c r="AB149" s="66">
        <f t="shared" si="45"/>
        <v>0.55142147177809875</v>
      </c>
      <c r="AC149" s="66">
        <f t="shared" ref="AC149:AG149" si="46">+AC134/AC51</f>
        <v>0.54523484291268254</v>
      </c>
      <c r="AD149" s="66">
        <f t="shared" si="46"/>
        <v>0.55145061813756668</v>
      </c>
      <c r="AE149" s="66">
        <f t="shared" si="46"/>
        <v>0.55058393519636473</v>
      </c>
      <c r="AF149" s="66">
        <f t="shared" si="46"/>
        <v>0.548972847007835</v>
      </c>
      <c r="AG149" s="66">
        <f t="shared" si="46"/>
        <v>0.54873837121457403</v>
      </c>
      <c r="AH149" s="66">
        <f t="shared" si="45"/>
        <v>0.55549306035429424</v>
      </c>
    </row>
    <row r="150" spans="1:34" ht="15.75" thickTop="1" x14ac:dyDescent="0.25"/>
    <row r="152" spans="1:34" ht="42" hidden="1" outlineLevel="1" x14ac:dyDescent="0.35">
      <c r="A152" s="217" t="s">
        <v>45</v>
      </c>
    </row>
    <row r="153" spans="1:34" ht="15.75" hidden="1" customHeight="1" outlineLevel="1" thickBot="1" x14ac:dyDescent="0.3">
      <c r="A153" s="56"/>
      <c r="B153" s="57">
        <v>42035</v>
      </c>
      <c r="C153" s="58">
        <v>42063</v>
      </c>
      <c r="D153" s="58">
        <v>42094</v>
      </c>
      <c r="E153" s="58">
        <v>42124</v>
      </c>
      <c r="F153" s="58">
        <v>42155</v>
      </c>
      <c r="G153" s="58">
        <v>42185</v>
      </c>
      <c r="H153" s="58">
        <v>42216</v>
      </c>
      <c r="I153" s="58">
        <v>42247</v>
      </c>
      <c r="J153" s="58">
        <v>42277</v>
      </c>
      <c r="K153" s="58">
        <v>42308</v>
      </c>
      <c r="L153" s="58">
        <v>42338</v>
      </c>
      <c r="M153" s="58">
        <v>42369</v>
      </c>
      <c r="N153" s="58">
        <v>42400</v>
      </c>
      <c r="O153" s="58">
        <v>42429</v>
      </c>
      <c r="P153" s="58">
        <v>42460</v>
      </c>
      <c r="Q153" s="58">
        <v>42490</v>
      </c>
      <c r="R153" s="58">
        <v>42521</v>
      </c>
      <c r="S153" s="58">
        <v>42551</v>
      </c>
      <c r="T153" s="58">
        <v>42582</v>
      </c>
      <c r="U153" s="58">
        <v>42613</v>
      </c>
      <c r="V153" s="58">
        <v>42643</v>
      </c>
      <c r="W153" s="58">
        <v>42674</v>
      </c>
      <c r="X153" s="58">
        <v>42704</v>
      </c>
      <c r="Y153" s="58">
        <v>42705</v>
      </c>
      <c r="Z153" s="58">
        <v>42736</v>
      </c>
      <c r="AA153" s="58">
        <v>42794</v>
      </c>
      <c r="AB153" s="58">
        <v>42825</v>
      </c>
      <c r="AC153" s="58">
        <f t="shared" ref="AC153:AH153" si="47">+AC137</f>
        <v>42855</v>
      </c>
      <c r="AD153" s="58">
        <f t="shared" si="47"/>
        <v>42886</v>
      </c>
      <c r="AE153" s="58">
        <f t="shared" si="47"/>
        <v>42916</v>
      </c>
      <c r="AF153" s="58">
        <f t="shared" si="47"/>
        <v>42947</v>
      </c>
      <c r="AG153" s="58">
        <f t="shared" si="47"/>
        <v>42978</v>
      </c>
      <c r="AH153" s="58">
        <f t="shared" si="47"/>
        <v>43008</v>
      </c>
    </row>
    <row r="154" spans="1:34" ht="15" hidden="1" customHeight="1" outlineLevel="1" x14ac:dyDescent="0.25">
      <c r="A154" t="s">
        <v>10</v>
      </c>
      <c r="B154" s="59"/>
      <c r="C154" s="38"/>
      <c r="D154" s="38"/>
      <c r="E154" s="38"/>
      <c r="F154" s="38"/>
      <c r="G154" s="38"/>
      <c r="H154" s="38"/>
      <c r="I154" s="38">
        <v>64</v>
      </c>
      <c r="J154" s="38">
        <v>98</v>
      </c>
      <c r="K154" s="38">
        <v>128</v>
      </c>
      <c r="L154" s="38">
        <v>142</v>
      </c>
      <c r="M154" s="38">
        <v>159</v>
      </c>
      <c r="N154" s="38">
        <v>595</v>
      </c>
      <c r="O154" s="38">
        <v>571</v>
      </c>
      <c r="P154" s="38">
        <v>586</v>
      </c>
      <c r="Q154" s="38">
        <v>766</v>
      </c>
      <c r="R154" s="38">
        <v>450</v>
      </c>
      <c r="S154" s="38">
        <v>623</v>
      </c>
      <c r="T154" s="38">
        <v>730</v>
      </c>
      <c r="U154" s="38">
        <v>886</v>
      </c>
      <c r="V154" s="38">
        <v>1035</v>
      </c>
      <c r="W154" s="38">
        <v>1152</v>
      </c>
      <c r="X154" s="38">
        <v>1125</v>
      </c>
      <c r="Y154" s="38">
        <v>1363</v>
      </c>
      <c r="Z154" s="38">
        <v>1727</v>
      </c>
      <c r="AA154" s="38">
        <v>1380</v>
      </c>
      <c r="AB154" s="38">
        <v>1426</v>
      </c>
      <c r="AC154" s="38">
        <v>1663</v>
      </c>
      <c r="AD154" s="38">
        <v>1023</v>
      </c>
      <c r="AE154" s="38">
        <v>1417</v>
      </c>
      <c r="AF154" s="38">
        <v>1644</v>
      </c>
      <c r="AG154" s="38">
        <v>2069</v>
      </c>
      <c r="AH154" s="38">
        <v>1759</v>
      </c>
    </row>
    <row r="155" spans="1:34" ht="15" hidden="1" customHeight="1" outlineLevel="1" x14ac:dyDescent="0.25">
      <c r="A155" t="s">
        <v>11</v>
      </c>
      <c r="B155" s="59"/>
      <c r="C155" s="38"/>
      <c r="D155" s="38"/>
      <c r="E155" s="38"/>
      <c r="F155" s="38"/>
      <c r="G155" s="38"/>
      <c r="H155" s="38"/>
      <c r="I155" s="38">
        <v>18269</v>
      </c>
      <c r="J155" s="38">
        <v>15912</v>
      </c>
      <c r="K155" s="38">
        <v>15544</v>
      </c>
      <c r="L155" s="38">
        <v>15076</v>
      </c>
      <c r="M155" s="38">
        <v>14208</v>
      </c>
      <c r="N155" s="38">
        <v>6357</v>
      </c>
      <c r="O155" s="38">
        <v>4943</v>
      </c>
      <c r="P155" s="38">
        <v>4756</v>
      </c>
      <c r="Q155" s="38">
        <v>5711</v>
      </c>
      <c r="R155" s="38">
        <v>4291</v>
      </c>
      <c r="S155" s="38">
        <v>4550</v>
      </c>
      <c r="T155" s="38">
        <v>4093</v>
      </c>
      <c r="U155" s="38">
        <v>4650</v>
      </c>
      <c r="V155" s="38">
        <v>4767</v>
      </c>
      <c r="W155" s="38">
        <v>4810</v>
      </c>
      <c r="X155" s="38">
        <v>4188</v>
      </c>
      <c r="Y155" s="38">
        <v>3971</v>
      </c>
      <c r="Z155" s="38">
        <v>5565</v>
      </c>
      <c r="AA155" s="38">
        <v>4951</v>
      </c>
      <c r="AB155" s="38">
        <v>4239</v>
      </c>
      <c r="AC155" s="38">
        <v>4373</v>
      </c>
      <c r="AD155" s="38">
        <v>4245</v>
      </c>
      <c r="AE155" s="38">
        <v>4663</v>
      </c>
      <c r="AF155" s="38">
        <v>4398</v>
      </c>
      <c r="AG155" s="38">
        <v>4701</v>
      </c>
      <c r="AH155" s="38">
        <v>4283</v>
      </c>
    </row>
    <row r="156" spans="1:34" ht="15" hidden="1" customHeight="1" outlineLevel="1" x14ac:dyDescent="0.25">
      <c r="A156" t="s">
        <v>12</v>
      </c>
      <c r="B156" s="59"/>
      <c r="C156" s="38"/>
      <c r="D156" s="38"/>
      <c r="E156" s="38"/>
      <c r="F156" s="38"/>
      <c r="G156" s="38"/>
      <c r="H156" s="38"/>
      <c r="I156" s="38">
        <v>11120</v>
      </c>
      <c r="J156" s="38">
        <v>9648</v>
      </c>
      <c r="K156" s="38">
        <v>9601</v>
      </c>
      <c r="L156" s="38">
        <v>9768</v>
      </c>
      <c r="M156" s="38">
        <v>9163</v>
      </c>
      <c r="N156" s="38">
        <v>9901</v>
      </c>
      <c r="O156" s="38">
        <v>8916</v>
      </c>
      <c r="P156" s="38">
        <v>8727</v>
      </c>
      <c r="Q156" s="38">
        <v>9252</v>
      </c>
      <c r="R156" s="38">
        <v>7561</v>
      </c>
      <c r="S156" s="38">
        <v>7721</v>
      </c>
      <c r="T156" s="38">
        <v>7385</v>
      </c>
      <c r="U156" s="38">
        <v>8738</v>
      </c>
      <c r="V156" s="38">
        <v>8508</v>
      </c>
      <c r="W156" s="38">
        <v>8481</v>
      </c>
      <c r="X156" s="38">
        <v>7938</v>
      </c>
      <c r="Y156" s="38">
        <v>7170</v>
      </c>
      <c r="Z156" s="38">
        <v>9090</v>
      </c>
      <c r="AA156" s="38">
        <v>8904</v>
      </c>
      <c r="AB156" s="38">
        <v>7956</v>
      </c>
      <c r="AC156" s="38">
        <v>7667</v>
      </c>
      <c r="AD156" s="38">
        <v>7639</v>
      </c>
      <c r="AE156" s="38">
        <v>8071</v>
      </c>
      <c r="AF156" s="38">
        <v>7780</v>
      </c>
      <c r="AG156" s="38">
        <v>7469</v>
      </c>
      <c r="AH156" s="38">
        <v>7526</v>
      </c>
    </row>
    <row r="157" spans="1:34" ht="15" hidden="1" customHeight="1" outlineLevel="1" x14ac:dyDescent="0.25">
      <c r="A157" t="s">
        <v>13</v>
      </c>
      <c r="B157" s="59"/>
      <c r="C157" s="38"/>
      <c r="D157" s="38"/>
      <c r="E157" s="38"/>
      <c r="F157" s="38"/>
      <c r="G157" s="38"/>
      <c r="H157" s="38"/>
      <c r="I157" s="38">
        <v>1293</v>
      </c>
      <c r="J157" s="38">
        <v>1016</v>
      </c>
      <c r="K157" s="38">
        <v>1020</v>
      </c>
      <c r="L157" s="38">
        <v>1071</v>
      </c>
      <c r="M157" s="38">
        <v>1035</v>
      </c>
      <c r="N157" s="38">
        <v>11665</v>
      </c>
      <c r="O157" s="38">
        <v>10871</v>
      </c>
      <c r="P157" s="38">
        <v>10545</v>
      </c>
      <c r="Q157" s="38">
        <v>10715</v>
      </c>
      <c r="R157" s="38">
        <v>8803</v>
      </c>
      <c r="S157" s="38">
        <v>8678</v>
      </c>
      <c r="T157" s="38">
        <v>8418</v>
      </c>
      <c r="U157" s="38">
        <v>8605</v>
      </c>
      <c r="V157" s="38">
        <v>8298</v>
      </c>
      <c r="W157" s="38">
        <v>8103</v>
      </c>
      <c r="X157" s="38">
        <v>8295</v>
      </c>
      <c r="Y157" s="38">
        <v>7508</v>
      </c>
      <c r="Z157" s="38">
        <v>8416</v>
      </c>
      <c r="AA157" s="38">
        <v>9099</v>
      </c>
      <c r="AB157" s="38">
        <v>8260</v>
      </c>
      <c r="AC157" s="38">
        <v>8275</v>
      </c>
      <c r="AD157" s="38">
        <v>8686</v>
      </c>
      <c r="AE157" s="38">
        <v>8861</v>
      </c>
      <c r="AF157" s="38">
        <v>8595</v>
      </c>
      <c r="AG157" s="38">
        <v>8520</v>
      </c>
      <c r="AH157" s="38">
        <v>9034</v>
      </c>
    </row>
    <row r="158" spans="1:34" ht="15" hidden="1" customHeight="1" outlineLevel="1" x14ac:dyDescent="0.25">
      <c r="A158" t="s">
        <v>14</v>
      </c>
      <c r="B158" s="59"/>
      <c r="C158" s="38"/>
      <c r="D158" s="38"/>
      <c r="E158" s="38"/>
      <c r="F158" s="38"/>
      <c r="G158" s="38"/>
      <c r="H158" s="38"/>
      <c r="I158" s="38">
        <v>3971</v>
      </c>
      <c r="J158" s="38">
        <v>3957</v>
      </c>
      <c r="K158" s="38">
        <v>3750</v>
      </c>
      <c r="L158" s="38">
        <v>3434</v>
      </c>
      <c r="M158" s="38">
        <v>3515</v>
      </c>
      <c r="N158" s="38">
        <v>1715</v>
      </c>
      <c r="O158" s="38">
        <v>1396</v>
      </c>
      <c r="P158" s="38">
        <v>1482</v>
      </c>
      <c r="Q158" s="38">
        <v>1656</v>
      </c>
      <c r="R158" s="38">
        <v>983</v>
      </c>
      <c r="S158" s="38">
        <v>1050</v>
      </c>
      <c r="T158" s="38">
        <v>989</v>
      </c>
      <c r="U158" s="38">
        <v>1108</v>
      </c>
      <c r="V158" s="38">
        <v>1077</v>
      </c>
      <c r="W158" s="38">
        <v>1013</v>
      </c>
      <c r="X158" s="38">
        <v>696</v>
      </c>
      <c r="Y158" s="38">
        <v>590</v>
      </c>
      <c r="Z158" s="38">
        <v>1303</v>
      </c>
      <c r="AA158" s="38">
        <v>1008</v>
      </c>
      <c r="AB158" s="38">
        <v>970</v>
      </c>
      <c r="AC158" s="38">
        <v>913</v>
      </c>
      <c r="AD158" s="38">
        <v>1130</v>
      </c>
      <c r="AE158" s="38">
        <v>1307</v>
      </c>
      <c r="AF158" s="38">
        <v>1233</v>
      </c>
      <c r="AG158" s="38">
        <v>1197</v>
      </c>
      <c r="AH158" s="38">
        <v>338</v>
      </c>
    </row>
    <row r="159" spans="1:34" ht="15" hidden="1" customHeight="1" outlineLevel="1" x14ac:dyDescent="0.25">
      <c r="A159" t="s">
        <v>15</v>
      </c>
      <c r="B159" s="59"/>
      <c r="C159" s="38"/>
      <c r="D159" s="38"/>
      <c r="E159" s="38"/>
      <c r="F159" s="38"/>
      <c r="G159" s="38"/>
      <c r="H159" s="38"/>
      <c r="I159" s="38">
        <v>12464</v>
      </c>
      <c r="J159" s="38">
        <v>11447</v>
      </c>
      <c r="K159" s="38">
        <v>11775</v>
      </c>
      <c r="L159" s="38">
        <v>12748</v>
      </c>
      <c r="M159" s="38">
        <v>12182</v>
      </c>
      <c r="N159" s="38">
        <v>13450</v>
      </c>
      <c r="O159" s="38">
        <v>5814</v>
      </c>
      <c r="P159" s="38">
        <v>7166</v>
      </c>
      <c r="Q159" s="38">
        <v>6844</v>
      </c>
      <c r="R159" s="38">
        <v>5130</v>
      </c>
      <c r="S159" s="38">
        <v>4771</v>
      </c>
      <c r="T159" s="38">
        <v>4135</v>
      </c>
      <c r="U159" s="38">
        <v>4702</v>
      </c>
      <c r="V159" s="38">
        <v>4622</v>
      </c>
      <c r="W159" s="38">
        <v>4218</v>
      </c>
      <c r="X159" s="38">
        <v>4041</v>
      </c>
      <c r="Y159" s="38">
        <v>3306</v>
      </c>
      <c r="Z159" s="38">
        <v>3328</v>
      </c>
      <c r="AA159" s="38">
        <v>3789</v>
      </c>
      <c r="AB159" s="38">
        <v>3446</v>
      </c>
      <c r="AC159" s="38">
        <v>3156</v>
      </c>
      <c r="AD159" s="38">
        <v>2943</v>
      </c>
      <c r="AE159" s="38">
        <v>3205</v>
      </c>
      <c r="AF159" s="38">
        <v>3010</v>
      </c>
      <c r="AG159" s="38">
        <v>2992</v>
      </c>
      <c r="AH159" s="38">
        <v>3964</v>
      </c>
    </row>
    <row r="160" spans="1:34" ht="15" hidden="1" customHeight="1" outlineLevel="1" x14ac:dyDescent="0.25">
      <c r="A160" t="s">
        <v>16</v>
      </c>
      <c r="B160" s="59"/>
      <c r="C160" s="38"/>
      <c r="D160" s="38"/>
      <c r="E160" s="38"/>
      <c r="F160" s="38"/>
      <c r="G160" s="38"/>
      <c r="H160" s="38"/>
      <c r="I160" s="38">
        <v>2207</v>
      </c>
      <c r="J160" s="38">
        <v>1962</v>
      </c>
      <c r="K160" s="38">
        <v>2105</v>
      </c>
      <c r="L160" s="38">
        <v>2061</v>
      </c>
      <c r="M160" s="38">
        <v>1868</v>
      </c>
      <c r="N160" s="38">
        <v>2451</v>
      </c>
      <c r="O160" s="38">
        <v>1140</v>
      </c>
      <c r="P160" s="38">
        <v>2361</v>
      </c>
      <c r="Q160" s="38">
        <v>2122</v>
      </c>
      <c r="R160" s="38">
        <v>2398</v>
      </c>
      <c r="S160" s="38">
        <v>2039</v>
      </c>
      <c r="T160" s="38">
        <v>1749</v>
      </c>
      <c r="U160" s="38">
        <v>2291</v>
      </c>
      <c r="V160" s="38">
        <v>2205</v>
      </c>
      <c r="W160" s="38">
        <v>1941</v>
      </c>
      <c r="X160" s="38">
        <v>1939</v>
      </c>
      <c r="Y160" s="38">
        <v>1594</v>
      </c>
      <c r="Z160" s="38">
        <v>1795</v>
      </c>
      <c r="AA160" s="38">
        <v>1638</v>
      </c>
      <c r="AB160" s="38">
        <v>1445</v>
      </c>
      <c r="AC160" s="38">
        <v>1408</v>
      </c>
      <c r="AD160" s="38">
        <v>1106</v>
      </c>
      <c r="AE160" s="38">
        <v>1194</v>
      </c>
      <c r="AF160" s="38">
        <v>1111</v>
      </c>
      <c r="AG160" s="38">
        <v>1100</v>
      </c>
      <c r="AH160" s="38">
        <v>1285</v>
      </c>
    </row>
    <row r="161" spans="1:34" ht="15" hidden="1" customHeight="1" outlineLevel="1" x14ac:dyDescent="0.25">
      <c r="A161" t="s">
        <v>18</v>
      </c>
      <c r="B161" s="59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>
        <v>4086</v>
      </c>
      <c r="P161" s="38">
        <v>159</v>
      </c>
      <c r="Q161" s="38">
        <v>4051</v>
      </c>
      <c r="R161" s="38">
        <v>2869</v>
      </c>
      <c r="S161" s="38">
        <v>2708</v>
      </c>
      <c r="T161" s="38">
        <v>2434</v>
      </c>
      <c r="U161" s="38">
        <v>2509</v>
      </c>
      <c r="V161" s="38">
        <v>2394</v>
      </c>
      <c r="W161" s="38">
        <v>2258</v>
      </c>
      <c r="X161" s="38">
        <v>1933</v>
      </c>
      <c r="Y161" s="38">
        <v>1563</v>
      </c>
      <c r="Z161" s="38">
        <v>1779</v>
      </c>
      <c r="AA161" s="38">
        <v>1749</v>
      </c>
      <c r="AB161" s="38">
        <v>1587</v>
      </c>
      <c r="AC161" s="38">
        <v>1533</v>
      </c>
      <c r="AD161" s="38">
        <v>1725</v>
      </c>
      <c r="AE161" s="38">
        <v>1821</v>
      </c>
      <c r="AF161" s="38">
        <v>1702</v>
      </c>
      <c r="AG161" s="38">
        <v>1599</v>
      </c>
      <c r="AH161" s="38">
        <v>2862</v>
      </c>
    </row>
    <row r="162" spans="1:34" ht="15" hidden="1" customHeight="1" outlineLevel="1" x14ac:dyDescent="0.25">
      <c r="A162" t="s">
        <v>19</v>
      </c>
      <c r="B162" s="59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>
        <v>52</v>
      </c>
      <c r="P162" s="38">
        <v>4335</v>
      </c>
      <c r="Q162" s="38">
        <v>245</v>
      </c>
      <c r="R162" s="38">
        <v>35</v>
      </c>
      <c r="S162" s="38">
        <v>151</v>
      </c>
      <c r="T162" s="38">
        <v>197</v>
      </c>
      <c r="U162" s="38">
        <v>72</v>
      </c>
      <c r="V162" s="38">
        <v>168</v>
      </c>
      <c r="W162" s="38">
        <v>237</v>
      </c>
      <c r="X162" s="38">
        <v>174</v>
      </c>
      <c r="Y162" s="38">
        <v>245</v>
      </c>
      <c r="Z162" s="38">
        <v>352</v>
      </c>
      <c r="AA162" s="38">
        <v>166</v>
      </c>
      <c r="AB162" s="38">
        <v>248</v>
      </c>
      <c r="AC162" s="38">
        <v>319</v>
      </c>
      <c r="AD162" s="38">
        <v>136</v>
      </c>
      <c r="AE162" s="38">
        <v>303</v>
      </c>
      <c r="AF162" s="38">
        <v>371</v>
      </c>
      <c r="AG162" s="38">
        <v>441</v>
      </c>
      <c r="AH162" s="38">
        <v>55</v>
      </c>
    </row>
    <row r="163" spans="1:34" ht="15" hidden="1" customHeight="1" outlineLevel="1" x14ac:dyDescent="0.25">
      <c r="A163" t="s">
        <v>20</v>
      </c>
      <c r="B163" s="59"/>
      <c r="C163" s="38"/>
      <c r="D163" s="38"/>
      <c r="E163" s="38"/>
      <c r="F163" s="38"/>
      <c r="G163" s="38"/>
      <c r="H163" s="38"/>
      <c r="I163" s="38">
        <v>0</v>
      </c>
      <c r="J163" s="38">
        <v>69</v>
      </c>
      <c r="K163" s="38">
        <v>903</v>
      </c>
      <c r="L163" s="38">
        <v>979</v>
      </c>
      <c r="M163" s="38">
        <v>998</v>
      </c>
      <c r="N163" s="38">
        <v>58</v>
      </c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</row>
    <row r="164" spans="1:34" ht="15" hidden="1" customHeight="1" outlineLevel="1" x14ac:dyDescent="0.25">
      <c r="B164" s="59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</row>
    <row r="165" spans="1:34" ht="15.75" hidden="1" customHeight="1" outlineLevel="1" thickBot="1" x14ac:dyDescent="0.3">
      <c r="A165" s="60" t="s">
        <v>40</v>
      </c>
      <c r="B165" s="61"/>
      <c r="C165" s="52"/>
      <c r="D165" s="52"/>
      <c r="E165" s="52"/>
      <c r="F165" s="52"/>
      <c r="G165" s="52"/>
      <c r="H165" s="52"/>
      <c r="I165" s="52">
        <f t="shared" ref="I165:AH165" si="48">SUM(I154:I163)</f>
        <v>49388</v>
      </c>
      <c r="J165" s="52">
        <f t="shared" si="48"/>
        <v>44109</v>
      </c>
      <c r="K165" s="52">
        <f t="shared" si="48"/>
        <v>44826</v>
      </c>
      <c r="L165" s="52">
        <f t="shared" si="48"/>
        <v>45279</v>
      </c>
      <c r="M165" s="52">
        <f t="shared" si="48"/>
        <v>43128</v>
      </c>
      <c r="N165" s="52">
        <f t="shared" si="48"/>
        <v>46192</v>
      </c>
      <c r="O165" s="52">
        <f t="shared" si="48"/>
        <v>37789</v>
      </c>
      <c r="P165" s="52">
        <f t="shared" si="48"/>
        <v>40117</v>
      </c>
      <c r="Q165" s="52">
        <f t="shared" si="48"/>
        <v>41362</v>
      </c>
      <c r="R165" s="52">
        <f t="shared" si="48"/>
        <v>32520</v>
      </c>
      <c r="S165" s="52">
        <f t="shared" si="48"/>
        <v>32291</v>
      </c>
      <c r="T165" s="52">
        <f t="shared" si="48"/>
        <v>30130</v>
      </c>
      <c r="U165" s="52">
        <f t="shared" si="48"/>
        <v>33561</v>
      </c>
      <c r="V165" s="52">
        <f t="shared" si="48"/>
        <v>33074</v>
      </c>
      <c r="W165" s="52">
        <f t="shared" si="48"/>
        <v>32213</v>
      </c>
      <c r="X165" s="52">
        <f t="shared" si="48"/>
        <v>30329</v>
      </c>
      <c r="Y165" s="52">
        <f t="shared" si="48"/>
        <v>27310</v>
      </c>
      <c r="Z165" s="52">
        <f t="shared" si="48"/>
        <v>33355</v>
      </c>
      <c r="AA165" s="52">
        <f t="shared" si="48"/>
        <v>32684</v>
      </c>
      <c r="AB165" s="52">
        <f t="shared" si="48"/>
        <v>29577</v>
      </c>
      <c r="AC165" s="52">
        <f t="shared" ref="AC165:AG165" si="49">SUM(AC154:AC163)</f>
        <v>29307</v>
      </c>
      <c r="AD165" s="52">
        <f t="shared" si="49"/>
        <v>28633</v>
      </c>
      <c r="AE165" s="52">
        <f t="shared" si="49"/>
        <v>30842</v>
      </c>
      <c r="AF165" s="52">
        <f t="shared" si="49"/>
        <v>29844</v>
      </c>
      <c r="AG165" s="52">
        <f t="shared" si="49"/>
        <v>30088</v>
      </c>
      <c r="AH165" s="52">
        <f t="shared" si="48"/>
        <v>31106</v>
      </c>
    </row>
    <row r="166" spans="1:34" ht="15.75" hidden="1" customHeight="1" outlineLevel="1" thickTop="1" x14ac:dyDescent="0.25"/>
    <row r="167" spans="1:34" collapsed="1" x14ac:dyDescent="0.25"/>
    <row r="168" spans="1:34" ht="21" x14ac:dyDescent="0.35">
      <c r="A168" s="19" t="s">
        <v>46</v>
      </c>
    </row>
    <row r="169" spans="1:34" ht="21" x14ac:dyDescent="0.35">
      <c r="A169" s="19" t="s">
        <v>47</v>
      </c>
    </row>
    <row r="170" spans="1:34" ht="15.75" thickBot="1" x14ac:dyDescent="0.3">
      <c r="A170" s="56"/>
      <c r="B170" s="57">
        <v>42035</v>
      </c>
      <c r="C170" s="58">
        <v>42063</v>
      </c>
      <c r="D170" s="58">
        <v>42094</v>
      </c>
      <c r="E170" s="58">
        <v>42124</v>
      </c>
      <c r="F170" s="58">
        <v>42155</v>
      </c>
      <c r="G170" s="58">
        <v>42185</v>
      </c>
      <c r="H170" s="58">
        <v>42216</v>
      </c>
      <c r="I170" s="58">
        <v>42247</v>
      </c>
      <c r="J170" s="58">
        <v>42277</v>
      </c>
      <c r="K170" s="58">
        <v>42308</v>
      </c>
      <c r="L170" s="58">
        <v>42338</v>
      </c>
      <c r="M170" s="58">
        <v>42369</v>
      </c>
      <c r="N170" s="58">
        <v>42400</v>
      </c>
      <c r="O170" s="58">
        <v>42429</v>
      </c>
      <c r="P170" s="58">
        <v>42460</v>
      </c>
      <c r="Q170" s="58">
        <v>42490</v>
      </c>
      <c r="R170" s="58">
        <v>42521</v>
      </c>
      <c r="S170" s="58">
        <v>42551</v>
      </c>
      <c r="T170" s="58">
        <v>42582</v>
      </c>
      <c r="U170" s="58">
        <v>42613</v>
      </c>
      <c r="V170" s="58">
        <v>42643</v>
      </c>
      <c r="W170" s="58">
        <v>42674</v>
      </c>
      <c r="X170" s="58">
        <v>42704</v>
      </c>
      <c r="Y170" s="58">
        <v>42735</v>
      </c>
      <c r="Z170" s="58">
        <v>42766</v>
      </c>
      <c r="AA170" s="58">
        <v>42794</v>
      </c>
      <c r="AB170" s="58">
        <v>42825</v>
      </c>
      <c r="AC170" s="58">
        <f t="shared" ref="AC170:AH170" si="50">+AC153</f>
        <v>42855</v>
      </c>
      <c r="AD170" s="58">
        <f t="shared" si="50"/>
        <v>42886</v>
      </c>
      <c r="AE170" s="58">
        <f t="shared" si="50"/>
        <v>42916</v>
      </c>
      <c r="AF170" s="58">
        <f t="shared" si="50"/>
        <v>42947</v>
      </c>
      <c r="AG170" s="58">
        <f t="shared" si="50"/>
        <v>42978</v>
      </c>
      <c r="AH170" s="58">
        <f t="shared" si="50"/>
        <v>43008</v>
      </c>
    </row>
    <row r="171" spans="1:34" x14ac:dyDescent="0.25">
      <c r="A171" t="s">
        <v>10</v>
      </c>
      <c r="B171" s="59"/>
      <c r="C171" s="38"/>
      <c r="D171" s="38"/>
      <c r="E171" s="38"/>
      <c r="F171" s="38"/>
      <c r="G171" s="38"/>
      <c r="H171" s="38"/>
      <c r="I171" s="65">
        <f t="shared" ref="I171:AH179" si="51">+I154/I123</f>
        <v>0.18497109826589594</v>
      </c>
      <c r="J171" s="65">
        <f t="shared" si="51"/>
        <v>0.1785063752276867</v>
      </c>
      <c r="K171" s="65">
        <f t="shared" si="51"/>
        <v>0.25858585858585859</v>
      </c>
      <c r="L171" s="65">
        <f t="shared" si="51"/>
        <v>0.28686868686868688</v>
      </c>
      <c r="M171" s="65">
        <f t="shared" si="51"/>
        <v>0.31422924901185773</v>
      </c>
      <c r="N171" s="65">
        <f t="shared" si="51"/>
        <v>0.35227945529899346</v>
      </c>
      <c r="O171" s="65">
        <f t="shared" si="51"/>
        <v>0.30420884389984015</v>
      </c>
      <c r="P171" s="65">
        <f t="shared" si="51"/>
        <v>0.30221763795771017</v>
      </c>
      <c r="Q171" s="65">
        <f t="shared" si="51"/>
        <v>0.30640000000000001</v>
      </c>
      <c r="R171" s="65">
        <f t="shared" si="51"/>
        <v>0.2764127764127764</v>
      </c>
      <c r="S171" s="65">
        <f t="shared" si="51"/>
        <v>0.30053063193439461</v>
      </c>
      <c r="T171" s="65">
        <f t="shared" si="51"/>
        <v>0.29650690495532089</v>
      </c>
      <c r="U171" s="65">
        <f t="shared" si="51"/>
        <v>0.29771505376344087</v>
      </c>
      <c r="V171" s="65">
        <f t="shared" si="51"/>
        <v>0.3</v>
      </c>
      <c r="W171" s="65">
        <f t="shared" si="51"/>
        <v>0.25737265415549598</v>
      </c>
      <c r="X171" s="65">
        <f t="shared" si="51"/>
        <v>0.26053728578045393</v>
      </c>
      <c r="Y171" s="65">
        <f t="shared" si="51"/>
        <v>0.2821946169772257</v>
      </c>
      <c r="Z171" s="65">
        <f t="shared" si="51"/>
        <v>0.3394261006289308</v>
      </c>
      <c r="AA171" s="65">
        <f t="shared" si="51"/>
        <v>0.30006523157208087</v>
      </c>
      <c r="AB171" s="65">
        <f t="shared" si="51"/>
        <v>0.27454755487100502</v>
      </c>
      <c r="AC171" s="65">
        <f t="shared" ref="AC171:AG171" si="52">+AC154/AC123</f>
        <v>0.28195998643608</v>
      </c>
      <c r="AD171" s="65">
        <f t="shared" si="52"/>
        <v>0.21036397285626157</v>
      </c>
      <c r="AE171" s="65">
        <f t="shared" si="52"/>
        <v>0.22792343574071094</v>
      </c>
      <c r="AF171" s="65">
        <f t="shared" si="52"/>
        <v>0.20539730134932535</v>
      </c>
      <c r="AG171" s="65">
        <f t="shared" si="52"/>
        <v>0.21402710251370644</v>
      </c>
      <c r="AH171" s="65">
        <f t="shared" si="51"/>
        <v>0.18492430613961311</v>
      </c>
    </row>
    <row r="172" spans="1:34" x14ac:dyDescent="0.25">
      <c r="A172" t="s">
        <v>11</v>
      </c>
      <c r="B172" s="59"/>
      <c r="C172" s="38"/>
      <c r="D172" s="38"/>
      <c r="E172" s="38"/>
      <c r="F172" s="38"/>
      <c r="G172" s="38"/>
      <c r="H172" s="38"/>
      <c r="I172" s="65">
        <f t="shared" si="51"/>
        <v>0.29774923806574638</v>
      </c>
      <c r="J172" s="65">
        <f t="shared" si="51"/>
        <v>0.2615513585482519</v>
      </c>
      <c r="K172" s="65">
        <f t="shared" si="51"/>
        <v>0.26025080784234933</v>
      </c>
      <c r="L172" s="65">
        <f t="shared" si="51"/>
        <v>0.2524151556247593</v>
      </c>
      <c r="M172" s="65">
        <f t="shared" si="51"/>
        <v>0.24313779177219522</v>
      </c>
      <c r="N172" s="65">
        <f t="shared" si="51"/>
        <v>0.16853575121291656</v>
      </c>
      <c r="O172" s="65">
        <f t="shared" si="51"/>
        <v>0.13234979115347542</v>
      </c>
      <c r="P172" s="65">
        <f t="shared" si="51"/>
        <v>0.12794920771569235</v>
      </c>
      <c r="Q172" s="65">
        <f t="shared" si="51"/>
        <v>0.15632014014342804</v>
      </c>
      <c r="R172" s="65">
        <f t="shared" si="51"/>
        <v>0.11395262375185894</v>
      </c>
      <c r="S172" s="65">
        <f t="shared" si="51"/>
        <v>0.12168703698751036</v>
      </c>
      <c r="T172" s="65">
        <f t="shared" si="51"/>
        <v>0.10837790605306361</v>
      </c>
      <c r="U172" s="65">
        <f t="shared" si="51"/>
        <v>0.1225457899591514</v>
      </c>
      <c r="V172" s="65">
        <f t="shared" si="51"/>
        <v>0.12638528023755236</v>
      </c>
      <c r="W172" s="65">
        <f t="shared" si="51"/>
        <v>0.12904783623534463</v>
      </c>
      <c r="X172" s="65">
        <f t="shared" si="51"/>
        <v>0.10955320707334938</v>
      </c>
      <c r="Y172" s="65">
        <f t="shared" si="51"/>
        <v>0.10432703675485379</v>
      </c>
      <c r="Z172" s="65">
        <f t="shared" si="51"/>
        <v>0.14965309525090087</v>
      </c>
      <c r="AA172" s="65">
        <f t="shared" si="51"/>
        <v>0.13480912704895714</v>
      </c>
      <c r="AB172" s="65">
        <f t="shared" si="51"/>
        <v>0.11497152156224573</v>
      </c>
      <c r="AC172" s="65">
        <f t="shared" ref="AC172:AG172" si="53">+AC155/AC124</f>
        <v>0.12077775015880907</v>
      </c>
      <c r="AD172" s="65">
        <f t="shared" si="53"/>
        <v>0.11942607961738641</v>
      </c>
      <c r="AE172" s="65">
        <f t="shared" si="53"/>
        <v>0.1326260701385136</v>
      </c>
      <c r="AF172" s="65">
        <f t="shared" si="53"/>
        <v>0.12562842778793418</v>
      </c>
      <c r="AG172" s="65">
        <f t="shared" si="53"/>
        <v>0.135377969762419</v>
      </c>
      <c r="AH172" s="65">
        <f t="shared" si="51"/>
        <v>0.13157813892046327</v>
      </c>
    </row>
    <row r="173" spans="1:34" x14ac:dyDescent="0.25">
      <c r="A173" t="s">
        <v>12</v>
      </c>
      <c r="B173" s="59"/>
      <c r="C173" s="38"/>
      <c r="D173" s="38"/>
      <c r="E173" s="38"/>
      <c r="F173" s="38"/>
      <c r="G173" s="38"/>
      <c r="H173" s="38"/>
      <c r="I173" s="65">
        <f t="shared" si="51"/>
        <v>0.4276923076923077</v>
      </c>
      <c r="J173" s="65">
        <f t="shared" si="51"/>
        <v>0.37408398278469235</v>
      </c>
      <c r="K173" s="65">
        <f t="shared" si="51"/>
        <v>0.37956117809843842</v>
      </c>
      <c r="L173" s="65">
        <f t="shared" si="51"/>
        <v>0.3861632733741846</v>
      </c>
      <c r="M173" s="65">
        <f t="shared" si="51"/>
        <v>0.36779994380443942</v>
      </c>
      <c r="N173" s="65">
        <f t="shared" si="51"/>
        <v>0.40329938900203666</v>
      </c>
      <c r="O173" s="65">
        <f t="shared" si="51"/>
        <v>0.35728310959727511</v>
      </c>
      <c r="P173" s="65">
        <f t="shared" si="51"/>
        <v>0.3550591968753814</v>
      </c>
      <c r="Q173" s="65">
        <f t="shared" si="51"/>
        <v>0.38493863116288746</v>
      </c>
      <c r="R173" s="65">
        <f t="shared" si="51"/>
        <v>0.31770242447161645</v>
      </c>
      <c r="S173" s="65">
        <f t="shared" si="51"/>
        <v>0.32756353145814771</v>
      </c>
      <c r="T173" s="65">
        <f t="shared" si="51"/>
        <v>0.31398809523809523</v>
      </c>
      <c r="U173" s="65">
        <f t="shared" si="51"/>
        <v>0.37152940176027893</v>
      </c>
      <c r="V173" s="65">
        <f t="shared" si="51"/>
        <v>0.36518156064898277</v>
      </c>
      <c r="W173" s="65">
        <f t="shared" si="51"/>
        <v>0.3704787698759392</v>
      </c>
      <c r="X173" s="65">
        <f t="shared" si="51"/>
        <v>0.331067272803103</v>
      </c>
      <c r="Y173" s="65">
        <f t="shared" si="51"/>
        <v>0.2999874482239237</v>
      </c>
      <c r="Z173" s="65">
        <f t="shared" si="51"/>
        <v>0.39821264292285452</v>
      </c>
      <c r="AA173" s="65">
        <f t="shared" si="51"/>
        <v>0.38394204648354963</v>
      </c>
      <c r="AB173" s="65">
        <f t="shared" si="51"/>
        <v>0.34426655127650369</v>
      </c>
      <c r="AC173" s="65">
        <f t="shared" ref="AC173:AG173" si="54">+AC156/AC125</f>
        <v>0.33736689254598257</v>
      </c>
      <c r="AD173" s="65">
        <f t="shared" si="54"/>
        <v>0.32339867067439992</v>
      </c>
      <c r="AE173" s="65">
        <f t="shared" si="54"/>
        <v>0.34605325215452559</v>
      </c>
      <c r="AF173" s="65">
        <f t="shared" si="54"/>
        <v>0.33935269999127626</v>
      </c>
      <c r="AG173" s="65">
        <f t="shared" si="54"/>
        <v>0.32725759102659596</v>
      </c>
      <c r="AH173" s="65">
        <f t="shared" si="51"/>
        <v>0.33442943476715253</v>
      </c>
    </row>
    <row r="174" spans="1:34" x14ac:dyDescent="0.25">
      <c r="A174" t="s">
        <v>13</v>
      </c>
      <c r="B174" s="59"/>
      <c r="C174" s="38"/>
      <c r="D174" s="38"/>
      <c r="E174" s="38"/>
      <c r="F174" s="38"/>
      <c r="G174" s="38"/>
      <c r="H174" s="38"/>
      <c r="I174" s="65">
        <f t="shared" si="51"/>
        <v>0.51616766467065867</v>
      </c>
      <c r="J174" s="65">
        <f t="shared" si="51"/>
        <v>0.41300813008130083</v>
      </c>
      <c r="K174" s="65">
        <f t="shared" si="51"/>
        <v>0.40669856459330145</v>
      </c>
      <c r="L174" s="65">
        <f t="shared" si="51"/>
        <v>0.42703349282296649</v>
      </c>
      <c r="M174" s="65">
        <f t="shared" si="51"/>
        <v>0.4305324459234609</v>
      </c>
      <c r="N174" s="65">
        <f t="shared" si="51"/>
        <v>0.65710905813429477</v>
      </c>
      <c r="O174" s="65">
        <f t="shared" si="51"/>
        <v>0.58171018835616439</v>
      </c>
      <c r="P174" s="65">
        <f t="shared" si="51"/>
        <v>0.56843296857312275</v>
      </c>
      <c r="Q174" s="65">
        <f t="shared" si="51"/>
        <v>0.61033264980633406</v>
      </c>
      <c r="R174" s="65">
        <f t="shared" si="51"/>
        <v>0.54168974216971266</v>
      </c>
      <c r="S174" s="65">
        <f t="shared" si="51"/>
        <v>0.54599219831382917</v>
      </c>
      <c r="T174" s="65">
        <f t="shared" si="51"/>
        <v>0.52823795180722888</v>
      </c>
      <c r="U174" s="65">
        <f t="shared" si="51"/>
        <v>0.57654941373534341</v>
      </c>
      <c r="V174" s="65">
        <f t="shared" si="51"/>
        <v>0.56368453230079474</v>
      </c>
      <c r="W174" s="65">
        <f t="shared" si="51"/>
        <v>0.56356934205035469</v>
      </c>
      <c r="X174" s="65">
        <f t="shared" si="51"/>
        <v>0.55682352151439884</v>
      </c>
      <c r="Y174" s="65">
        <f t="shared" si="51"/>
        <v>0.51109598366235531</v>
      </c>
      <c r="Z174" s="65">
        <f t="shared" si="51"/>
        <v>0.60075665643514886</v>
      </c>
      <c r="AA174" s="65">
        <f t="shared" si="51"/>
        <v>0.61301623660984972</v>
      </c>
      <c r="AB174" s="65">
        <f t="shared" si="51"/>
        <v>0.56347636264410939</v>
      </c>
      <c r="AC174" s="65">
        <f t="shared" ref="AC174:AG174" si="55">+AC157/AC126</f>
        <v>0.57135952496029829</v>
      </c>
      <c r="AD174" s="65">
        <f t="shared" si="55"/>
        <v>0.56494308943089433</v>
      </c>
      <c r="AE174" s="65">
        <f t="shared" si="55"/>
        <v>0.58461436959820545</v>
      </c>
      <c r="AF174" s="65">
        <f t="shared" si="55"/>
        <v>0.57254196642685851</v>
      </c>
      <c r="AG174" s="65">
        <f t="shared" si="55"/>
        <v>0.57192723367120901</v>
      </c>
      <c r="AH174" s="65">
        <f t="shared" si="51"/>
        <v>0.56455443069616296</v>
      </c>
    </row>
    <row r="175" spans="1:34" x14ac:dyDescent="0.25">
      <c r="A175" t="s">
        <v>14</v>
      </c>
      <c r="B175" s="59"/>
      <c r="C175" s="38"/>
      <c r="D175" s="38"/>
      <c r="E175" s="38"/>
      <c r="F175" s="38"/>
      <c r="G175" s="38"/>
      <c r="H175" s="38"/>
      <c r="I175" s="65">
        <f t="shared" si="51"/>
        <v>0.34324487855475838</v>
      </c>
      <c r="J175" s="65">
        <f t="shared" si="51"/>
        <v>0.35358770440532572</v>
      </c>
      <c r="K175" s="65">
        <f t="shared" si="51"/>
        <v>0.35053280987100394</v>
      </c>
      <c r="L175" s="65">
        <f t="shared" si="51"/>
        <v>0.32099457842587398</v>
      </c>
      <c r="M175" s="65">
        <f t="shared" si="51"/>
        <v>0.3670251644565104</v>
      </c>
      <c r="N175" s="65">
        <f t="shared" si="51"/>
        <v>0.2649876390605686</v>
      </c>
      <c r="O175" s="65">
        <f t="shared" si="51"/>
        <v>0.20749108204518429</v>
      </c>
      <c r="P175" s="65">
        <f t="shared" si="51"/>
        <v>0.22519373955325939</v>
      </c>
      <c r="Q175" s="65">
        <f t="shared" si="51"/>
        <v>0.26165270974877547</v>
      </c>
      <c r="R175" s="65">
        <f t="shared" si="51"/>
        <v>0.19562189054726367</v>
      </c>
      <c r="S175" s="65">
        <f t="shared" si="51"/>
        <v>0.22231632437010374</v>
      </c>
      <c r="T175" s="65">
        <f t="shared" si="51"/>
        <v>0.22105498435404561</v>
      </c>
      <c r="U175" s="65">
        <f t="shared" si="51"/>
        <v>0.21193573068094873</v>
      </c>
      <c r="V175" s="65">
        <f t="shared" si="51"/>
        <v>0.21635194857372439</v>
      </c>
      <c r="W175" s="65">
        <f t="shared" si="51"/>
        <v>0.21480067854113655</v>
      </c>
      <c r="X175" s="65">
        <f t="shared" si="51"/>
        <v>0.15693348365276211</v>
      </c>
      <c r="Y175" s="65">
        <f t="shared" si="51"/>
        <v>0.13869299482839681</v>
      </c>
      <c r="Z175" s="65">
        <f t="shared" si="51"/>
        <v>0.27752928647497338</v>
      </c>
      <c r="AA175" s="65">
        <f t="shared" si="51"/>
        <v>0.22222222222222221</v>
      </c>
      <c r="AB175" s="65">
        <f t="shared" si="51"/>
        <v>0.22898961284230407</v>
      </c>
      <c r="AC175" s="65">
        <f t="shared" ref="AC175:AG175" si="56">+AC158/AC127</f>
        <v>0.22997481108312343</v>
      </c>
      <c r="AD175" s="65">
        <f t="shared" si="56"/>
        <v>0.22005842259006816</v>
      </c>
      <c r="AE175" s="65">
        <f t="shared" si="56"/>
        <v>0.26404040404040402</v>
      </c>
      <c r="AF175" s="65">
        <f t="shared" si="56"/>
        <v>0.26178343949044586</v>
      </c>
      <c r="AG175" s="65">
        <f t="shared" si="56"/>
        <v>0.26319261213720319</v>
      </c>
      <c r="AH175" s="65">
        <f t="shared" si="51"/>
        <v>0.23988644428672817</v>
      </c>
    </row>
    <row r="176" spans="1:34" x14ac:dyDescent="0.25">
      <c r="A176" t="s">
        <v>15</v>
      </c>
      <c r="B176" s="59"/>
      <c r="C176" s="38"/>
      <c r="D176" s="38"/>
      <c r="E176" s="38"/>
      <c r="F176" s="38"/>
      <c r="G176" s="38"/>
      <c r="H176" s="38"/>
      <c r="I176" s="65">
        <f t="shared" si="51"/>
        <v>0.42593035573932952</v>
      </c>
      <c r="J176" s="65">
        <f t="shared" si="51"/>
        <v>0.41052216324774066</v>
      </c>
      <c r="K176" s="65">
        <f t="shared" si="51"/>
        <v>0.44479280776640351</v>
      </c>
      <c r="L176" s="65">
        <f t="shared" si="51"/>
        <v>0.48154723680731309</v>
      </c>
      <c r="M176" s="65">
        <f t="shared" si="51"/>
        <v>0.55367693846013999</v>
      </c>
      <c r="N176" s="65">
        <f t="shared" si="51"/>
        <v>0.56285570806829599</v>
      </c>
      <c r="O176" s="65">
        <f t="shared" si="51"/>
        <v>0.46567881457749299</v>
      </c>
      <c r="P176" s="65">
        <f t="shared" si="51"/>
        <v>0.49298293891029171</v>
      </c>
      <c r="Q176" s="65">
        <f t="shared" si="51"/>
        <v>0.49695033401103689</v>
      </c>
      <c r="R176" s="65">
        <f t="shared" si="51"/>
        <v>0.4428139835994821</v>
      </c>
      <c r="S176" s="65">
        <f t="shared" si="51"/>
        <v>0.45954536698131382</v>
      </c>
      <c r="T176" s="65">
        <f t="shared" si="51"/>
        <v>0.43830824676701291</v>
      </c>
      <c r="U176" s="65">
        <f t="shared" si="51"/>
        <v>0.42440653488582003</v>
      </c>
      <c r="V176" s="65">
        <f t="shared" si="51"/>
        <v>0.42403669724770643</v>
      </c>
      <c r="W176" s="65">
        <f t="shared" si="51"/>
        <v>0.40733944954128443</v>
      </c>
      <c r="X176" s="65">
        <f t="shared" si="51"/>
        <v>0.40085308997123303</v>
      </c>
      <c r="Y176" s="65">
        <f t="shared" si="51"/>
        <v>0.34570741399142529</v>
      </c>
      <c r="Z176" s="65">
        <f t="shared" si="51"/>
        <v>0.39928014397120576</v>
      </c>
      <c r="AA176" s="65">
        <f t="shared" si="51"/>
        <v>0.40532734274711169</v>
      </c>
      <c r="AB176" s="65">
        <f t="shared" si="51"/>
        <v>0.4084874348032243</v>
      </c>
      <c r="AC176" s="65">
        <f t="shared" ref="AC176:AG176" si="57">+AC159/AC128</f>
        <v>0.39390913629555668</v>
      </c>
      <c r="AD176" s="65">
        <f t="shared" si="57"/>
        <v>0.36640936254980078</v>
      </c>
      <c r="AE176" s="65">
        <f t="shared" si="57"/>
        <v>0.40218346091103024</v>
      </c>
      <c r="AF176" s="65">
        <f t="shared" si="57"/>
        <v>0.39341262580054892</v>
      </c>
      <c r="AG176" s="65">
        <f t="shared" si="57"/>
        <v>0.40377867746288798</v>
      </c>
      <c r="AH176" s="65">
        <f t="shared" si="51"/>
        <v>0.41308878699458107</v>
      </c>
    </row>
    <row r="177" spans="1:35" x14ac:dyDescent="0.25">
      <c r="A177" t="s">
        <v>16</v>
      </c>
      <c r="B177" s="59"/>
      <c r="C177" s="38"/>
      <c r="D177" s="38"/>
      <c r="E177" s="38"/>
      <c r="F177" s="38"/>
      <c r="G177" s="38"/>
      <c r="H177" s="38"/>
      <c r="I177" s="65">
        <f t="shared" si="51"/>
        <v>0.56086404066073703</v>
      </c>
      <c r="J177" s="65">
        <f t="shared" si="51"/>
        <v>0.51388161341016236</v>
      </c>
      <c r="K177" s="65">
        <f t="shared" si="51"/>
        <v>0.59665532879818595</v>
      </c>
      <c r="L177" s="65">
        <f t="shared" si="51"/>
        <v>0.58418367346938771</v>
      </c>
      <c r="M177" s="65">
        <f t="shared" si="51"/>
        <v>0.67461177320332255</v>
      </c>
      <c r="N177" s="65">
        <f t="shared" si="51"/>
        <v>0.7217314487632509</v>
      </c>
      <c r="O177" s="65">
        <f t="shared" si="51"/>
        <v>0.63474387527839649</v>
      </c>
      <c r="P177" s="65">
        <f t="shared" si="51"/>
        <v>0.68974583698510084</v>
      </c>
      <c r="Q177" s="65">
        <f t="shared" si="51"/>
        <v>0.66813602015113349</v>
      </c>
      <c r="R177" s="65">
        <f t="shared" si="51"/>
        <v>0.636411889596603</v>
      </c>
      <c r="S177" s="65">
        <f t="shared" si="51"/>
        <v>0.62126751980499695</v>
      </c>
      <c r="T177" s="65">
        <f t="shared" si="51"/>
        <v>0.58048456687686689</v>
      </c>
      <c r="U177" s="65">
        <f t="shared" si="51"/>
        <v>0.58088235294117652</v>
      </c>
      <c r="V177" s="65">
        <f t="shared" si="51"/>
        <v>0.55921886888156225</v>
      </c>
      <c r="W177" s="65">
        <f t="shared" si="51"/>
        <v>0.51512738853503182</v>
      </c>
      <c r="X177" s="65">
        <f t="shared" si="51"/>
        <v>0.53607962399778819</v>
      </c>
      <c r="Y177" s="65">
        <f t="shared" si="51"/>
        <v>0.44277777777777777</v>
      </c>
      <c r="Z177" s="65">
        <f t="shared" si="51"/>
        <v>0.51037816320727891</v>
      </c>
      <c r="AA177" s="65">
        <f t="shared" si="51"/>
        <v>0.50555555555555554</v>
      </c>
      <c r="AB177" s="65">
        <f t="shared" si="51"/>
        <v>0.49300580006823608</v>
      </c>
      <c r="AC177" s="65">
        <f t="shared" ref="AC177:AG177" si="58">+AC160/AC129</f>
        <v>0.46514701024116289</v>
      </c>
      <c r="AD177" s="65">
        <f t="shared" si="58"/>
        <v>0.46607669616519176</v>
      </c>
      <c r="AE177" s="65">
        <f t="shared" si="58"/>
        <v>0.48106365834004833</v>
      </c>
      <c r="AF177" s="65">
        <f t="shared" si="58"/>
        <v>0.46310962901208835</v>
      </c>
      <c r="AG177" s="65">
        <f t="shared" si="58"/>
        <v>0.45417010734929808</v>
      </c>
      <c r="AH177" s="65">
        <f t="shared" si="51"/>
        <v>0.53743203680468421</v>
      </c>
    </row>
    <row r="178" spans="1:35" x14ac:dyDescent="0.25">
      <c r="A178" t="s">
        <v>18</v>
      </c>
      <c r="B178" s="59"/>
      <c r="C178" s="38"/>
      <c r="D178" s="38"/>
      <c r="E178" s="38"/>
      <c r="F178" s="38"/>
      <c r="G178" s="38"/>
      <c r="H178" s="38"/>
      <c r="I178" s="65"/>
      <c r="J178" s="65"/>
      <c r="K178" s="65"/>
      <c r="L178" s="65"/>
      <c r="M178" s="65"/>
      <c r="N178" s="65"/>
      <c r="O178" s="65">
        <f t="shared" si="51"/>
        <v>0.49413472003869874</v>
      </c>
      <c r="P178" s="65">
        <f t="shared" si="51"/>
        <v>1.825068870523416E-2</v>
      </c>
      <c r="Q178" s="65">
        <f t="shared" si="51"/>
        <v>0.48514970059880241</v>
      </c>
      <c r="R178" s="65">
        <f t="shared" si="51"/>
        <v>0.50546159267089497</v>
      </c>
      <c r="S178" s="65">
        <f t="shared" si="51"/>
        <v>0.50854460093896714</v>
      </c>
      <c r="T178" s="65">
        <f t="shared" si="51"/>
        <v>0.48159873367629602</v>
      </c>
      <c r="U178" s="65">
        <f t="shared" si="51"/>
        <v>0.48389585342333657</v>
      </c>
      <c r="V178" s="65">
        <f t="shared" si="51"/>
        <v>0.46904388714733541</v>
      </c>
      <c r="W178" s="65">
        <f t="shared" si="51"/>
        <v>0.45791928614885419</v>
      </c>
      <c r="X178" s="65">
        <f t="shared" si="51"/>
        <v>0.48060666335156638</v>
      </c>
      <c r="Y178" s="65">
        <f t="shared" si="51"/>
        <v>0.39882623118142385</v>
      </c>
      <c r="Z178" s="65">
        <f t="shared" si="51"/>
        <v>0.48593280524446875</v>
      </c>
      <c r="AA178" s="65">
        <f t="shared" si="51"/>
        <v>0.4671474358974359</v>
      </c>
      <c r="AB178" s="65">
        <f t="shared" si="51"/>
        <v>0.44379194630872482</v>
      </c>
      <c r="AC178" s="65">
        <f t="shared" ref="AC178:AG178" si="59">+AC161/AC130</f>
        <v>0.44242424242424244</v>
      </c>
      <c r="AD178" s="65">
        <f t="shared" si="59"/>
        <v>0.41808046534173532</v>
      </c>
      <c r="AE178" s="65">
        <f t="shared" si="59"/>
        <v>0.44371345029239767</v>
      </c>
      <c r="AF178" s="65">
        <f t="shared" si="59"/>
        <v>0.42990654205607476</v>
      </c>
      <c r="AG178" s="65">
        <f t="shared" si="59"/>
        <v>0.41467842323651455</v>
      </c>
      <c r="AH178" s="65">
        <f t="shared" si="51"/>
        <v>0.30883781158951118</v>
      </c>
    </row>
    <row r="179" spans="1:35" x14ac:dyDescent="0.25">
      <c r="A179" t="s">
        <v>19</v>
      </c>
      <c r="B179" s="59"/>
      <c r="C179" s="38"/>
      <c r="D179" s="38"/>
      <c r="E179" s="38"/>
      <c r="F179" s="38"/>
      <c r="G179" s="38"/>
      <c r="H179" s="38"/>
      <c r="I179" s="65"/>
      <c r="J179" s="65"/>
      <c r="K179" s="65"/>
      <c r="L179" s="65"/>
      <c r="M179" s="65"/>
      <c r="N179" s="65"/>
      <c r="O179" s="65">
        <f t="shared" si="51"/>
        <v>0.15204678362573099</v>
      </c>
      <c r="P179" s="65">
        <f t="shared" si="51"/>
        <v>8.320537428023032</v>
      </c>
      <c r="Q179" s="65">
        <f t="shared" si="51"/>
        <v>0.38161993769470404</v>
      </c>
      <c r="R179" s="65">
        <f t="shared" si="51"/>
        <v>0.11254019292604502</v>
      </c>
      <c r="S179" s="65">
        <f t="shared" si="51"/>
        <v>0.29038461538461541</v>
      </c>
      <c r="T179" s="65">
        <f t="shared" si="51"/>
        <v>0.312202852614897</v>
      </c>
      <c r="U179" s="65">
        <f t="shared" si="51"/>
        <v>0.18947368421052632</v>
      </c>
      <c r="V179" s="65">
        <f t="shared" si="51"/>
        <v>0.27631578947368424</v>
      </c>
      <c r="W179" s="65">
        <f t="shared" si="51"/>
        <v>0.31390728476821195</v>
      </c>
      <c r="X179" s="65">
        <f t="shared" si="51"/>
        <v>0.34592445328031807</v>
      </c>
      <c r="Y179" s="65">
        <f t="shared" si="51"/>
        <v>0.29914529914529914</v>
      </c>
      <c r="Z179" s="65">
        <f t="shared" si="51"/>
        <v>0.39241917502787066</v>
      </c>
      <c r="AA179" s="65">
        <f t="shared" si="51"/>
        <v>0.40686274509803921</v>
      </c>
      <c r="AB179" s="65">
        <f t="shared" si="51"/>
        <v>0.3961661341853035</v>
      </c>
      <c r="AC179" s="65">
        <f t="shared" ref="AC179:AG179" si="60">+AC162/AC131</f>
        <v>0.39726027397260272</v>
      </c>
      <c r="AD179" s="65">
        <f t="shared" si="60"/>
        <v>0.21794871794871795</v>
      </c>
      <c r="AE179" s="65">
        <f t="shared" si="60"/>
        <v>0.31496881496881496</v>
      </c>
      <c r="AF179" s="65">
        <f t="shared" si="60"/>
        <v>0.32065687121866898</v>
      </c>
      <c r="AG179" s="65">
        <f t="shared" si="60"/>
        <v>0.32861400894187781</v>
      </c>
      <c r="AH179" s="65">
        <f t="shared" si="51"/>
        <v>0.11752136752136752</v>
      </c>
    </row>
    <row r="180" spans="1:35" x14ac:dyDescent="0.25">
      <c r="A180" t="s">
        <v>20</v>
      </c>
      <c r="B180" s="59"/>
      <c r="C180" s="38"/>
      <c r="D180" s="38"/>
      <c r="E180" s="38"/>
      <c r="F180" s="38"/>
      <c r="G180" s="38"/>
      <c r="H180" s="38"/>
      <c r="I180" s="65"/>
      <c r="J180" s="65">
        <f t="shared" ref="J180:N180" si="61">+J163/J132</f>
        <v>0.10486322188449848</v>
      </c>
      <c r="K180" s="65">
        <f t="shared" si="61"/>
        <v>0.3218104062722737</v>
      </c>
      <c r="L180" s="65">
        <f t="shared" si="61"/>
        <v>0.34852260590957634</v>
      </c>
      <c r="M180" s="65">
        <f t="shared" si="61"/>
        <v>0.34283751288217107</v>
      </c>
      <c r="N180" s="65">
        <f t="shared" si="61"/>
        <v>0.25327510917030566</v>
      </c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</row>
    <row r="181" spans="1:35" x14ac:dyDescent="0.25">
      <c r="B181" s="59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</row>
    <row r="182" spans="1:35" ht="15.75" thickBot="1" x14ac:dyDescent="0.3">
      <c r="A182" s="60" t="s">
        <v>40</v>
      </c>
      <c r="B182" s="61"/>
      <c r="C182" s="52"/>
      <c r="D182" s="52"/>
      <c r="E182" s="52"/>
      <c r="F182" s="52"/>
      <c r="G182" s="52"/>
      <c r="H182" s="52"/>
      <c r="I182" s="66">
        <f t="shared" ref="I182:P182" si="62">+I165/I134</f>
        <v>0.36590479718466384</v>
      </c>
      <c r="J182" s="66">
        <f t="shared" si="62"/>
        <v>0.33117848454815751</v>
      </c>
      <c r="K182" s="66">
        <f t="shared" si="62"/>
        <v>0.3408043792290732</v>
      </c>
      <c r="L182" s="66">
        <f t="shared" si="62"/>
        <v>0.34424060882060015</v>
      </c>
      <c r="M182" s="66">
        <f t="shared" si="62"/>
        <v>0.34916368464515296</v>
      </c>
      <c r="N182" s="66">
        <f t="shared" si="62"/>
        <v>0.39922906061208441</v>
      </c>
      <c r="O182" s="66">
        <f t="shared" si="62"/>
        <v>0.33593805561482115</v>
      </c>
      <c r="P182" s="66">
        <f t="shared" si="62"/>
        <v>0.3457974537336333</v>
      </c>
      <c r="Q182" s="66">
        <f>+Q165/Q134</f>
        <v>0.36637908126206886</v>
      </c>
      <c r="R182" s="66">
        <f>+R165/R134</f>
        <v>0.30766610847784748</v>
      </c>
      <c r="S182" s="66">
        <f>+S165/S134</f>
        <v>0.31301557759230719</v>
      </c>
      <c r="T182" s="66">
        <f t="shared" ref="T182" si="63">+T165/T134</f>
        <v>0.29455469742887869</v>
      </c>
      <c r="U182" s="66">
        <f>+U165/U134</f>
        <v>0.31907854080109527</v>
      </c>
      <c r="V182" s="66">
        <f>+U165/U134</f>
        <v>0.31907854080109527</v>
      </c>
      <c r="W182" s="66">
        <f t="shared" ref="W182:AH182" si="64">+W165/W134</f>
        <v>0.31110445800818975</v>
      </c>
      <c r="X182" s="66">
        <f t="shared" si="64"/>
        <v>0.29140644516612541</v>
      </c>
      <c r="Y182" s="66">
        <f t="shared" si="64"/>
        <v>0.26351084051370621</v>
      </c>
      <c r="Z182" s="66">
        <f t="shared" si="64"/>
        <v>0.33283440602704184</v>
      </c>
      <c r="AA182" s="66">
        <f t="shared" si="64"/>
        <v>0.32477766184726986</v>
      </c>
      <c r="AB182" s="66">
        <f t="shared" si="64"/>
        <v>0.29684457737007969</v>
      </c>
      <c r="AC182" s="66">
        <f t="shared" ref="AC182:AG182" si="65">+AC165/AC134</f>
        <v>0.29725837043949244</v>
      </c>
      <c r="AD182" s="66">
        <f t="shared" si="65"/>
        <v>0.28720885910887317</v>
      </c>
      <c r="AE182" s="66">
        <f t="shared" si="65"/>
        <v>0.30742701075526052</v>
      </c>
      <c r="AF182" s="66">
        <f t="shared" si="65"/>
        <v>0.29599508063396346</v>
      </c>
      <c r="AG182" s="66">
        <f t="shared" si="65"/>
        <v>0.29587963418231883</v>
      </c>
      <c r="AH182" s="66">
        <f t="shared" si="64"/>
        <v>0.29996142719382834</v>
      </c>
    </row>
    <row r="183" spans="1:35" ht="15.75" thickTop="1" x14ac:dyDescent="0.25"/>
    <row r="184" spans="1:35" x14ac:dyDescent="0.25">
      <c r="A184" s="17"/>
      <c r="B184" s="6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</row>
    <row r="185" spans="1:35" x14ac:dyDescent="0.25">
      <c r="A185" s="17"/>
      <c r="B185" s="6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</row>
    <row r="186" spans="1:35" ht="21" x14ac:dyDescent="0.25">
      <c r="A186" s="68" t="s">
        <v>48</v>
      </c>
      <c r="B186" s="69"/>
      <c r="C186" s="70"/>
      <c r="D186" s="70"/>
      <c r="E186" s="71"/>
      <c r="F186" s="72"/>
      <c r="G186" s="69"/>
      <c r="H186" s="69"/>
      <c r="I186" s="69"/>
      <c r="J186" s="69"/>
      <c r="K186" s="69"/>
      <c r="L186" s="69"/>
      <c r="M186" s="69"/>
      <c r="N186" s="69"/>
      <c r="O186" s="69"/>
      <c r="P186" s="69"/>
    </row>
    <row r="187" spans="1:35" x14ac:dyDescent="0.25">
      <c r="A187" s="70"/>
      <c r="B187" s="69"/>
      <c r="C187" s="70"/>
      <c r="D187" s="70"/>
      <c r="E187" s="71"/>
      <c r="F187" s="72"/>
      <c r="G187" s="69"/>
      <c r="H187" s="69"/>
      <c r="I187" s="69"/>
      <c r="J187" s="69"/>
      <c r="K187" s="69"/>
      <c r="L187" s="69"/>
      <c r="M187" s="69"/>
      <c r="N187" s="69"/>
      <c r="O187" s="69"/>
      <c r="P187" s="69"/>
    </row>
    <row r="188" spans="1:35" ht="15.75" thickBot="1" x14ac:dyDescent="0.3">
      <c r="A188" s="69"/>
      <c r="B188" s="21">
        <v>42005</v>
      </c>
      <c r="C188" s="21">
        <v>42036</v>
      </c>
      <c r="D188" s="21">
        <v>42064</v>
      </c>
      <c r="E188" s="21">
        <v>42095</v>
      </c>
      <c r="F188" s="21">
        <v>42125</v>
      </c>
      <c r="G188" s="21">
        <v>42156</v>
      </c>
      <c r="H188" s="21">
        <v>42186</v>
      </c>
      <c r="I188" s="21">
        <v>42217</v>
      </c>
      <c r="J188" s="21">
        <v>42248</v>
      </c>
      <c r="K188" s="21">
        <v>42278</v>
      </c>
      <c r="L188" s="21">
        <v>42309</v>
      </c>
      <c r="M188" s="21">
        <v>42339</v>
      </c>
      <c r="N188" s="21">
        <v>42370</v>
      </c>
      <c r="O188" s="21">
        <v>42429</v>
      </c>
      <c r="P188" s="21">
        <v>42460</v>
      </c>
      <c r="Q188" s="21">
        <v>42490</v>
      </c>
      <c r="R188" s="21">
        <v>42521</v>
      </c>
      <c r="S188" s="21">
        <v>42551</v>
      </c>
      <c r="T188" s="21">
        <v>42582</v>
      </c>
      <c r="U188" s="21">
        <v>42613</v>
      </c>
      <c r="V188" s="21">
        <v>42643</v>
      </c>
      <c r="W188" s="21">
        <v>42674</v>
      </c>
      <c r="X188" s="21">
        <v>42704</v>
      </c>
      <c r="Y188" s="21">
        <v>42735</v>
      </c>
      <c r="Z188" s="21">
        <v>42766</v>
      </c>
      <c r="AA188" s="21">
        <v>42794</v>
      </c>
      <c r="AB188" s="21">
        <v>42825</v>
      </c>
      <c r="AC188" s="21">
        <f t="shared" ref="AC188:AH188" si="66">+AC170</f>
        <v>42855</v>
      </c>
      <c r="AD188" s="21">
        <f t="shared" si="66"/>
        <v>42886</v>
      </c>
      <c r="AE188" s="21">
        <f t="shared" si="66"/>
        <v>42916</v>
      </c>
      <c r="AF188" s="21">
        <f t="shared" si="66"/>
        <v>42947</v>
      </c>
      <c r="AG188" s="21">
        <f t="shared" si="66"/>
        <v>42978</v>
      </c>
      <c r="AH188" s="21">
        <f t="shared" si="66"/>
        <v>43008</v>
      </c>
    </row>
    <row r="189" spans="1:35" x14ac:dyDescent="0.25">
      <c r="A189" s="69"/>
      <c r="B189" s="70"/>
      <c r="C189" s="71"/>
      <c r="D189" s="72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  <c r="AA189" s="69"/>
      <c r="AB189" s="69"/>
      <c r="AC189" s="69"/>
      <c r="AD189" s="69"/>
      <c r="AE189" s="69"/>
      <c r="AF189" s="69"/>
      <c r="AG189" s="69"/>
      <c r="AH189" s="69"/>
    </row>
    <row r="190" spans="1:35" ht="15.75" thickBot="1" x14ac:dyDescent="0.3">
      <c r="A190" s="73" t="s">
        <v>49</v>
      </c>
      <c r="B190" s="74">
        <v>245120</v>
      </c>
      <c r="C190" s="74">
        <v>242929</v>
      </c>
      <c r="D190" s="74">
        <v>240759</v>
      </c>
      <c r="E190" s="74">
        <v>222402</v>
      </c>
      <c r="F190" s="74">
        <v>221286</v>
      </c>
      <c r="G190" s="74">
        <v>219236</v>
      </c>
      <c r="H190" s="74">
        <v>216780</v>
      </c>
      <c r="I190" s="74">
        <v>214359</v>
      </c>
      <c r="J190" s="74">
        <v>214197</v>
      </c>
      <c r="K190" s="74">
        <v>212168</v>
      </c>
      <c r="L190" s="74">
        <v>208239</v>
      </c>
      <c r="M190" s="74">
        <v>203944</v>
      </c>
      <c r="N190" s="74">
        <v>199819</v>
      </c>
      <c r="O190" s="74">
        <v>198103</v>
      </c>
      <c r="P190" s="74">
        <v>196180</v>
      </c>
      <c r="Q190" s="74">
        <v>193894</v>
      </c>
      <c r="R190" s="74">
        <v>192523</v>
      </c>
      <c r="S190" s="74">
        <v>190231</v>
      </c>
      <c r="T190" s="74">
        <v>188909</v>
      </c>
      <c r="U190" s="74">
        <v>187027</v>
      </c>
      <c r="V190" s="74">
        <v>185799</v>
      </c>
      <c r="W190" s="74">
        <v>184066</v>
      </c>
      <c r="X190" s="74">
        <v>183613</v>
      </c>
      <c r="Y190" s="74">
        <v>182533</v>
      </c>
      <c r="Z190" s="74">
        <v>181331</v>
      </c>
      <c r="AA190" s="74">
        <v>180658</v>
      </c>
      <c r="AB190" s="74">
        <v>180693</v>
      </c>
      <c r="AC190" s="74">
        <v>180823</v>
      </c>
      <c r="AD190" s="74">
        <v>180785</v>
      </c>
      <c r="AE190" s="74">
        <v>182212</v>
      </c>
      <c r="AF190" s="74">
        <v>183663</v>
      </c>
      <c r="AG190" s="74">
        <v>183663</v>
      </c>
      <c r="AH190" s="74">
        <v>183663</v>
      </c>
    </row>
    <row r="191" spans="1:35" x14ac:dyDescent="0.25">
      <c r="A191" s="75"/>
      <c r="B191"/>
    </row>
    <row r="192" spans="1:35" x14ac:dyDescent="0.25">
      <c r="A192" s="76" t="s">
        <v>50</v>
      </c>
      <c r="B192" s="77"/>
      <c r="C192" s="77"/>
      <c r="D192" s="77"/>
      <c r="E192" s="77"/>
      <c r="F192" s="77"/>
      <c r="G192" s="77"/>
      <c r="H192" s="77"/>
      <c r="I192" s="77">
        <v>375775636.53999996</v>
      </c>
      <c r="J192" s="77">
        <v>374410442.0599997</v>
      </c>
      <c r="K192" s="77">
        <v>303596228</v>
      </c>
      <c r="L192" s="77">
        <v>327433283.12999862</v>
      </c>
      <c r="M192" s="77">
        <v>331104967.65999204</v>
      </c>
      <c r="N192" s="77">
        <v>352673551.80999291</v>
      </c>
      <c r="O192" s="77">
        <v>359513593.24999326</v>
      </c>
      <c r="P192" s="77">
        <v>359835829.54998958</v>
      </c>
      <c r="Q192" s="77">
        <v>351888613.69999206</v>
      </c>
      <c r="R192" s="77">
        <v>349413188.06998342</v>
      </c>
      <c r="S192" s="77">
        <v>380574510.38999677</v>
      </c>
      <c r="T192" s="77">
        <v>389153543.46000385</v>
      </c>
      <c r="U192" s="77">
        <v>393293013.68000227</v>
      </c>
      <c r="V192" s="77">
        <v>396503152.30000168</v>
      </c>
      <c r="W192" s="77">
        <v>383000935.05000013</v>
      </c>
      <c r="X192" s="77">
        <v>383873837.0400008</v>
      </c>
      <c r="Y192" s="77">
        <v>394694468.29999971</v>
      </c>
      <c r="Z192" s="77">
        <v>396126098.23000026</v>
      </c>
      <c r="AA192" s="77">
        <v>397966673.70000041</v>
      </c>
      <c r="AB192" s="77">
        <v>398811251.86000019</v>
      </c>
      <c r="AC192" s="77">
        <v>401779087.88000065</v>
      </c>
      <c r="AD192" s="77">
        <v>410962615.81999904</v>
      </c>
      <c r="AE192" s="77">
        <v>415305736.31999898</v>
      </c>
      <c r="AF192" s="77">
        <v>417783366.8199994</v>
      </c>
      <c r="AG192" s="77">
        <v>421212467.54999971</v>
      </c>
      <c r="AH192" s="77">
        <v>423718182.86999965</v>
      </c>
      <c r="AI192" s="38"/>
    </row>
    <row r="193" spans="1:34" x14ac:dyDescent="0.25">
      <c r="A193" s="78" t="s">
        <v>51</v>
      </c>
      <c r="B193" s="79"/>
      <c r="C193" s="79"/>
      <c r="D193" s="79"/>
      <c r="E193" s="79"/>
      <c r="F193" s="79"/>
      <c r="G193" s="79"/>
      <c r="H193" s="79"/>
      <c r="I193" s="79">
        <v>105186263.24300005</v>
      </c>
      <c r="J193" s="79">
        <v>84436551.265069053</v>
      </c>
      <c r="K193" s="79">
        <v>84118673</v>
      </c>
      <c r="L193" s="79">
        <v>92066976.149255857</v>
      </c>
      <c r="M193" s="79">
        <v>88497089.779979065</v>
      </c>
      <c r="N193" s="79">
        <v>86284013.213203967</v>
      </c>
      <c r="O193" s="79">
        <v>96017839.461856231</v>
      </c>
      <c r="P193" s="79">
        <v>93609040.36851871</v>
      </c>
      <c r="Q193" s="79">
        <v>82208784.263484359</v>
      </c>
      <c r="R193" s="79">
        <v>87087492.61399959</v>
      </c>
      <c r="S193" s="79">
        <v>110196069.03199783</v>
      </c>
      <c r="T193" s="79">
        <v>101474271.56600012</v>
      </c>
      <c r="U193" s="79">
        <v>97984240.190999851</v>
      </c>
      <c r="V193" s="79">
        <v>99030669.494000047</v>
      </c>
      <c r="W193" s="79">
        <v>100347329.80300048</v>
      </c>
      <c r="X193" s="79">
        <v>111310277.4530001</v>
      </c>
      <c r="Y193" s="79">
        <v>114946256.89500014</v>
      </c>
      <c r="Z193" s="79">
        <v>120052488.84200025</v>
      </c>
      <c r="AA193" s="79">
        <v>118859306.40099955</v>
      </c>
      <c r="AB193" s="79">
        <v>160622760.55999872</v>
      </c>
      <c r="AC193" s="79">
        <v>162502576.84999925</v>
      </c>
      <c r="AD193" s="79">
        <v>161743714.7659992</v>
      </c>
      <c r="AE193" s="79">
        <v>164333681.92399913</v>
      </c>
      <c r="AF193" s="79">
        <v>126170107.35899988</v>
      </c>
      <c r="AG193" s="79">
        <v>143118625.65999904</v>
      </c>
      <c r="AH193" s="79">
        <v>127249526.51399994</v>
      </c>
    </row>
    <row r="194" spans="1:34" x14ac:dyDescent="0.25">
      <c r="A194" s="76" t="s">
        <v>52</v>
      </c>
      <c r="B194" s="77"/>
      <c r="C194" s="77"/>
      <c r="D194" s="77"/>
      <c r="E194" s="77"/>
      <c r="F194" s="77"/>
      <c r="G194" s="77"/>
      <c r="H194" s="77"/>
      <c r="I194" s="77">
        <v>36866700</v>
      </c>
      <c r="J194" s="77">
        <v>0</v>
      </c>
      <c r="K194" s="77">
        <v>0</v>
      </c>
      <c r="L194" s="77">
        <v>10012200</v>
      </c>
      <c r="M194" s="77">
        <v>0</v>
      </c>
      <c r="N194" s="77">
        <v>25339100</v>
      </c>
      <c r="O194" s="77">
        <v>25200800</v>
      </c>
      <c r="P194" s="77">
        <v>17157000</v>
      </c>
      <c r="Q194" s="77">
        <v>21539000</v>
      </c>
      <c r="R194" s="77">
        <v>22944800</v>
      </c>
      <c r="S194" s="77">
        <v>31373600</v>
      </c>
      <c r="T194" s="77">
        <v>39155000</v>
      </c>
      <c r="U194" s="77">
        <v>35339400</v>
      </c>
      <c r="V194" s="77">
        <v>39224300</v>
      </c>
      <c r="W194" s="77">
        <v>38958700</v>
      </c>
      <c r="X194" s="77">
        <v>38772800</v>
      </c>
      <c r="Y194" s="77">
        <v>45879200</v>
      </c>
      <c r="Z194" s="77">
        <v>45631851.640000001</v>
      </c>
      <c r="AA194" s="77">
        <v>45622700</v>
      </c>
      <c r="AB194" s="77">
        <v>42832600</v>
      </c>
      <c r="AC194" s="77">
        <v>45205700</v>
      </c>
      <c r="AD194" s="77">
        <v>40683600</v>
      </c>
      <c r="AE194" s="77">
        <v>49689300</v>
      </c>
      <c r="AF194" s="77">
        <v>43850400</v>
      </c>
      <c r="AG194" s="77">
        <v>42768500</v>
      </c>
      <c r="AH194" s="77">
        <v>54521900</v>
      </c>
    </row>
    <row r="195" spans="1:34" ht="15.75" thickBot="1" x14ac:dyDescent="0.3">
      <c r="A195" s="80" t="s">
        <v>53</v>
      </c>
      <c r="B195" s="81"/>
      <c r="C195" s="81"/>
      <c r="D195" s="81"/>
      <c r="E195" s="81"/>
      <c r="F195" s="81"/>
      <c r="G195" s="81"/>
      <c r="H195" s="81"/>
      <c r="I195" s="81">
        <f t="shared" ref="I195:AA195" si="67">I192/I51</f>
        <v>1753.0201043109921</v>
      </c>
      <c r="J195" s="81">
        <f t="shared" si="67"/>
        <v>1747.9723901828677</v>
      </c>
      <c r="K195" s="81">
        <f t="shared" si="67"/>
        <v>1430.9237396779911</v>
      </c>
      <c r="L195" s="81">
        <f t="shared" si="67"/>
        <v>1572.3917380029611</v>
      </c>
      <c r="M195" s="81">
        <f t="shared" si="67"/>
        <v>1623.5092361628292</v>
      </c>
      <c r="N195" s="81">
        <f t="shared" si="67"/>
        <v>1764.9650524224069</v>
      </c>
      <c r="O195" s="81">
        <f t="shared" si="67"/>
        <v>1814.7811656057368</v>
      </c>
      <c r="P195" s="81">
        <f t="shared" si="67"/>
        <v>1834.2126085737057</v>
      </c>
      <c r="Q195" s="81">
        <f t="shared" si="67"/>
        <v>1814.8504528246983</v>
      </c>
      <c r="R195" s="81">
        <f t="shared" si="67"/>
        <v>1814.9165973415302</v>
      </c>
      <c r="S195" s="81">
        <f t="shared" si="67"/>
        <v>2000.5914408797555</v>
      </c>
      <c r="T195" s="81">
        <f t="shared" si="67"/>
        <v>2060.0053118697565</v>
      </c>
      <c r="U195" s="81">
        <f t="shared" si="67"/>
        <v>2102.86757355891</v>
      </c>
      <c r="V195" s="81">
        <f t="shared" si="67"/>
        <v>2134.0435217627742</v>
      </c>
      <c r="W195" s="81">
        <f t="shared" si="67"/>
        <v>2080.7804540219277</v>
      </c>
      <c r="X195" s="81">
        <f t="shared" si="67"/>
        <v>2090.6680738291993</v>
      </c>
      <c r="Y195" s="81">
        <f t="shared" si="67"/>
        <v>2162.3184207787072</v>
      </c>
      <c r="Z195" s="81">
        <f t="shared" si="67"/>
        <v>2184.5470340427187</v>
      </c>
      <c r="AA195" s="81">
        <f t="shared" si="67"/>
        <v>2202.8732394911954</v>
      </c>
      <c r="AB195" s="81">
        <v>2207.120651381073</v>
      </c>
      <c r="AC195" s="81">
        <v>2221.9468092001607</v>
      </c>
      <c r="AD195" s="81">
        <v>2273.2119137096497</v>
      </c>
      <c r="AE195" s="81">
        <v>2279.2447057273889</v>
      </c>
      <c r="AF195" s="81">
        <v>2274.7279899598689</v>
      </c>
      <c r="AG195" s="81">
        <v>2272.9417187398808</v>
      </c>
      <c r="AH195" s="81">
        <v>2269.7445528468329</v>
      </c>
    </row>
    <row r="196" spans="1:34" x14ac:dyDescent="0.25">
      <c r="A196" s="75"/>
      <c r="B196"/>
    </row>
    <row r="197" spans="1:34" x14ac:dyDescent="0.25">
      <c r="A197" s="76" t="s">
        <v>54</v>
      </c>
      <c r="B197" s="77"/>
      <c r="C197" s="77"/>
      <c r="D197" s="77"/>
      <c r="E197" s="77"/>
      <c r="F197" s="77"/>
      <c r="G197" s="77"/>
      <c r="H197" s="77"/>
      <c r="I197" s="77">
        <v>194283878.96000099</v>
      </c>
      <c r="J197" s="77">
        <v>194539467.43000224</v>
      </c>
      <c r="K197" s="77">
        <v>193359330.37000352</v>
      </c>
      <c r="L197" s="77">
        <v>192400972.29000527</v>
      </c>
      <c r="M197" s="77">
        <v>185504485.80000389</v>
      </c>
      <c r="N197" s="77">
        <v>180154405.17000487</v>
      </c>
      <c r="O197" s="77">
        <v>178578296.66999978</v>
      </c>
      <c r="P197" s="77">
        <v>176767291.02000013</v>
      </c>
      <c r="Q197" s="77">
        <v>174613775.88000032</v>
      </c>
      <c r="R197" s="77">
        <v>175322382.07000047</v>
      </c>
      <c r="S197" s="77">
        <v>177579697.51000023</v>
      </c>
      <c r="T197" s="77">
        <v>184022679.0899995</v>
      </c>
      <c r="U197" s="77">
        <v>185864711.35999915</v>
      </c>
      <c r="V197" s="77">
        <v>188422127.31999981</v>
      </c>
      <c r="W197" s="77">
        <v>189027763.04000005</v>
      </c>
      <c r="X197" s="77">
        <v>193062550.10000059</v>
      </c>
      <c r="Y197" s="82">
        <v>205706305.60000023</v>
      </c>
      <c r="Z197" s="77">
        <v>203581423.45999956</v>
      </c>
      <c r="AA197" s="77">
        <v>202334283.27000025</v>
      </c>
      <c r="AB197" s="77">
        <v>200658675.94999969</v>
      </c>
      <c r="AC197" s="77">
        <v>201209809.78999996</v>
      </c>
      <c r="AD197" s="77">
        <v>201544870.74999967</v>
      </c>
      <c r="AE197" s="77">
        <v>201846708.19999978</v>
      </c>
      <c r="AF197" s="77">
        <v>201918552.68999973</v>
      </c>
      <c r="AG197" s="77">
        <v>202389467.49000084</v>
      </c>
      <c r="AH197" s="77">
        <v>203416000.6400007</v>
      </c>
    </row>
    <row r="198" spans="1:34" x14ac:dyDescent="0.25">
      <c r="A198" s="78" t="s">
        <v>55</v>
      </c>
      <c r="B198" s="79"/>
      <c r="C198" s="79"/>
      <c r="D198" s="79"/>
      <c r="E198" s="79"/>
      <c r="F198" s="79"/>
      <c r="G198" s="79"/>
      <c r="H198" s="79"/>
      <c r="I198" s="79">
        <v>32178017.060000043</v>
      </c>
      <c r="J198" s="79">
        <v>34438137.119999707</v>
      </c>
      <c r="K198" s="79">
        <v>36944104.209998764</v>
      </c>
      <c r="L198" s="79">
        <v>38007803.139998324</v>
      </c>
      <c r="M198" s="79">
        <v>36699217.309997864</v>
      </c>
      <c r="N198" s="79">
        <v>34692489.269998856</v>
      </c>
      <c r="O198" s="79">
        <v>35521480.809999906</v>
      </c>
      <c r="P198" s="79">
        <v>35969839.58000005</v>
      </c>
      <c r="Q198" s="79">
        <v>35713980.320000149</v>
      </c>
      <c r="R198" s="79">
        <v>35311486.249999993</v>
      </c>
      <c r="S198" s="79">
        <v>36849684.100000128</v>
      </c>
      <c r="T198" s="79">
        <v>39638533.799999997</v>
      </c>
      <c r="U198" s="79">
        <v>40200231.069999866</v>
      </c>
      <c r="V198" s="79">
        <v>40531807.590000197</v>
      </c>
      <c r="W198" s="79">
        <v>40828733.78000024</v>
      </c>
      <c r="X198" s="79">
        <v>43354125.800000027</v>
      </c>
      <c r="Y198" s="79">
        <v>44508146.999999844</v>
      </c>
      <c r="Z198" s="77">
        <v>45094551.129999988</v>
      </c>
      <c r="AA198" s="77">
        <v>45991303.920000069</v>
      </c>
      <c r="AB198" s="77">
        <v>45717626.24999997</v>
      </c>
      <c r="AC198" s="77">
        <v>48276402.749999963</v>
      </c>
      <c r="AD198" s="77">
        <v>49589096.16000028</v>
      </c>
      <c r="AE198" s="77">
        <v>48397117.499999985</v>
      </c>
      <c r="AF198" s="77">
        <v>48365948.040000156</v>
      </c>
      <c r="AG198" s="77">
        <v>49219303.770000115</v>
      </c>
      <c r="AH198" s="77">
        <v>50936064.969999872</v>
      </c>
    </row>
    <row r="199" spans="1:34" x14ac:dyDescent="0.25">
      <c r="A199" s="76" t="s">
        <v>56</v>
      </c>
      <c r="B199" s="77"/>
      <c r="C199" s="77"/>
      <c r="D199" s="77"/>
      <c r="E199" s="77"/>
      <c r="F199" s="77"/>
      <c r="G199" s="77"/>
      <c r="H199" s="77"/>
      <c r="I199" s="77">
        <v>31463580.899999887</v>
      </c>
      <c r="J199" s="77">
        <v>30439904.349999137</v>
      </c>
      <c r="K199" s="77">
        <v>28457830.989999074</v>
      </c>
      <c r="L199" s="77">
        <v>27199706.20999901</v>
      </c>
      <c r="M199" s="77">
        <v>24538841.619999465</v>
      </c>
      <c r="N199" s="77">
        <v>25773322.859999757</v>
      </c>
      <c r="O199" s="77">
        <v>28044486.390000056</v>
      </c>
      <c r="P199" s="77">
        <v>28344182.550000083</v>
      </c>
      <c r="Q199" s="77">
        <v>28107025.63000007</v>
      </c>
      <c r="R199" s="77">
        <v>31059277.680000391</v>
      </c>
      <c r="S199" s="77">
        <v>34420207.260000639</v>
      </c>
      <c r="T199" s="77">
        <v>38909916.770000398</v>
      </c>
      <c r="U199" s="77">
        <v>41039203.27000045</v>
      </c>
      <c r="V199" s="77">
        <v>43327970.579999879</v>
      </c>
      <c r="W199" s="77">
        <v>45399342.659999862</v>
      </c>
      <c r="X199" s="77">
        <v>46115955.670000061</v>
      </c>
      <c r="Y199" s="77">
        <v>46328306.479999393</v>
      </c>
      <c r="Z199" s="77">
        <v>49448977.689999998</v>
      </c>
      <c r="AA199" s="77">
        <v>46073432.679999247</v>
      </c>
      <c r="AB199" s="77">
        <v>46911449.399999529</v>
      </c>
      <c r="AC199" s="77">
        <v>46993353.27999983</v>
      </c>
      <c r="AD199" s="77">
        <v>46725091.350000054</v>
      </c>
      <c r="AE199" s="77">
        <v>48713651.879999876</v>
      </c>
      <c r="AF199" s="77">
        <v>49156040.310000136</v>
      </c>
      <c r="AG199" s="77">
        <v>49105486.380000345</v>
      </c>
      <c r="AH199" s="77">
        <v>48987401.049999915</v>
      </c>
    </row>
    <row r="200" spans="1:34" ht="15.75" thickBot="1" x14ac:dyDescent="0.3">
      <c r="A200" s="80" t="s">
        <v>57</v>
      </c>
      <c r="B200" s="81"/>
      <c r="C200" s="81"/>
      <c r="D200" s="81"/>
      <c r="E200" s="81"/>
      <c r="F200" s="81"/>
      <c r="G200" s="81"/>
      <c r="H200" s="81"/>
      <c r="I200" s="81">
        <v>1160.5966485065799</v>
      </c>
      <c r="J200" s="81">
        <v>1168.8123636462085</v>
      </c>
      <c r="K200" s="81">
        <v>1176.8388497541357</v>
      </c>
      <c r="L200" s="81">
        <v>1198.3791585851552</v>
      </c>
      <c r="M200" s="81">
        <v>1188.4913623433786</v>
      </c>
      <c r="N200" s="81">
        <v>1188.4913623433786</v>
      </c>
      <c r="O200" s="81">
        <v>1172.4890955110372</v>
      </c>
      <c r="P200" s="81">
        <v>1178.6371887501948</v>
      </c>
      <c r="Q200" s="81">
        <v>1184.3923236269579</v>
      </c>
      <c r="R200" s="81">
        <v>1205.4453463923558</v>
      </c>
      <c r="S200" s="81">
        <v>1242.7198627673542</v>
      </c>
      <c r="T200" s="81">
        <v>1304.4870176296656</v>
      </c>
      <c r="U200" s="81">
        <v>1338.5910894411672</v>
      </c>
      <c r="V200" s="81">
        <v>1374.8622914599159</v>
      </c>
      <c r="W200" s="81">
        <f>W197/W67</f>
        <v>1393.4551361552187</v>
      </c>
      <c r="X200" s="81">
        <f>X197/X67</f>
        <v>1434.321556143301</v>
      </c>
      <c r="Y200" s="81">
        <f>Y197/Y67</f>
        <v>1544.619943533371</v>
      </c>
      <c r="Z200" s="81">
        <f>Z197/Z67</f>
        <v>1547.2769959110428</v>
      </c>
      <c r="AA200" s="81">
        <f>AA197/AA67</f>
        <v>1547.5844278808665</v>
      </c>
      <c r="AB200" s="81">
        <v>1546.573837325911</v>
      </c>
      <c r="AC200" s="81">
        <v>1559.4395730351939</v>
      </c>
      <c r="AD200" s="81">
        <v>1567.6690242936738</v>
      </c>
      <c r="AE200" s="81">
        <v>1565.0733754144319</v>
      </c>
      <c r="AF200" s="81">
        <v>1558.3603695028139</v>
      </c>
      <c r="AG200" s="81">
        <v>1555.1043060641193</v>
      </c>
      <c r="AH200" s="81">
        <v>1549.2528395916793</v>
      </c>
    </row>
    <row r="201" spans="1:34" x14ac:dyDescent="0.25">
      <c r="A201" s="75"/>
      <c r="B201"/>
      <c r="N201" s="83"/>
      <c r="O201" s="83"/>
      <c r="P201" s="83"/>
      <c r="Q201" s="83"/>
      <c r="R201" s="83"/>
      <c r="S201" s="83"/>
      <c r="T201" s="83"/>
      <c r="U201" s="83"/>
      <c r="V201" s="83"/>
    </row>
    <row r="202" spans="1:34" x14ac:dyDescent="0.25">
      <c r="A202" s="76" t="s">
        <v>58</v>
      </c>
      <c r="B202" s="84" t="s">
        <v>59</v>
      </c>
      <c r="C202" s="84" t="s">
        <v>59</v>
      </c>
      <c r="D202" s="84" t="s">
        <v>59</v>
      </c>
      <c r="E202" s="84" t="s">
        <v>59</v>
      </c>
      <c r="F202" s="84" t="s">
        <v>59</v>
      </c>
      <c r="G202" s="84" t="s">
        <v>59</v>
      </c>
      <c r="H202" s="85" t="s">
        <v>59</v>
      </c>
      <c r="I202" s="84">
        <f t="shared" ref="I202:AH205" si="68">+IFERROR(I197/I192,"")</f>
        <v>0.51702095630492051</v>
      </c>
      <c r="J202" s="84">
        <f t="shared" si="68"/>
        <v>0.51958878699976818</v>
      </c>
      <c r="K202" s="84">
        <f t="shared" si="68"/>
        <v>0.63689635290858593</v>
      </c>
      <c r="L202" s="84">
        <f t="shared" si="68"/>
        <v>0.58760358889239006</v>
      </c>
      <c r="M202" s="84">
        <f t="shared" si="68"/>
        <v>0.56025884211588262</v>
      </c>
      <c r="N202" s="84">
        <f t="shared" si="68"/>
        <v>0.51082482438905774</v>
      </c>
      <c r="O202" s="84">
        <f t="shared" si="68"/>
        <v>0.49672195995610835</v>
      </c>
      <c r="P202" s="84">
        <f t="shared" si="68"/>
        <v>0.49124427448224145</v>
      </c>
      <c r="Q202" s="84">
        <f t="shared" si="68"/>
        <v>0.49621888598211344</v>
      </c>
      <c r="R202" s="84">
        <f t="shared" si="68"/>
        <v>0.50176234915004247</v>
      </c>
      <c r="S202" s="84">
        <f t="shared" si="68"/>
        <v>0.46660954073887928</v>
      </c>
      <c r="T202" s="84">
        <f t="shared" si="68"/>
        <v>0.47287936132826924</v>
      </c>
      <c r="U202" s="84">
        <f t="shared" si="68"/>
        <v>0.47258584540030896</v>
      </c>
      <c r="V202" s="84">
        <f t="shared" si="68"/>
        <v>0.47520965779721247</v>
      </c>
      <c r="W202" s="84">
        <f t="shared" si="68"/>
        <v>0.49354386828147767</v>
      </c>
      <c r="X202" s="84">
        <f t="shared" si="68"/>
        <v>0.50293229564348485</v>
      </c>
      <c r="Y202" s="84">
        <f t="shared" si="68"/>
        <v>0.52117858779730053</v>
      </c>
      <c r="Z202" s="86">
        <f t="shared" si="68"/>
        <v>0.51393085275031625</v>
      </c>
      <c r="AA202" s="86">
        <f t="shared" si="68"/>
        <v>0.50842016842477145</v>
      </c>
      <c r="AB202" s="86">
        <f t="shared" si="68"/>
        <v>0.50314196255535804</v>
      </c>
      <c r="AC202" s="86">
        <f t="shared" ref="AC202:AG202" si="69">+IFERROR(AC197/AC192,"")</f>
        <v>0.50079711926195447</v>
      </c>
      <c r="AD202" s="86">
        <f t="shared" si="69"/>
        <v>0.49042142275606887</v>
      </c>
      <c r="AE202" s="86">
        <f t="shared" si="69"/>
        <v>0.48601955270002345</v>
      </c>
      <c r="AF202" s="86">
        <f t="shared" si="69"/>
        <v>0.48330921890673467</v>
      </c>
      <c r="AG202" s="86">
        <f t="shared" si="69"/>
        <v>0.48049258529123751</v>
      </c>
      <c r="AH202" s="86">
        <f t="shared" si="68"/>
        <v>0.48007380580693765</v>
      </c>
    </row>
    <row r="203" spans="1:34" x14ac:dyDescent="0.25">
      <c r="A203" s="78" t="s">
        <v>60</v>
      </c>
      <c r="B203" s="86" t="s">
        <v>59</v>
      </c>
      <c r="C203" s="86" t="s">
        <v>59</v>
      </c>
      <c r="D203" s="86" t="s">
        <v>59</v>
      </c>
      <c r="E203" s="86" t="s">
        <v>59</v>
      </c>
      <c r="F203" s="86" t="s">
        <v>59</v>
      </c>
      <c r="G203" s="86" t="s">
        <v>59</v>
      </c>
      <c r="H203" s="87" t="s">
        <v>59</v>
      </c>
      <c r="I203" s="86">
        <f t="shared" si="68"/>
        <v>0.30591463246168155</v>
      </c>
      <c r="J203" s="86">
        <f t="shared" si="68"/>
        <v>0.40785816810410847</v>
      </c>
      <c r="K203" s="86">
        <f t="shared" si="68"/>
        <v>0.43919028786864917</v>
      </c>
      <c r="L203" s="86">
        <f t="shared" si="68"/>
        <v>0.4128277557240651</v>
      </c>
      <c r="M203" s="86">
        <f t="shared" si="68"/>
        <v>0.41469405831580719</v>
      </c>
      <c r="N203" s="86">
        <f t="shared" si="68"/>
        <v>0.40207319963520072</v>
      </c>
      <c r="O203" s="86">
        <f t="shared" si="68"/>
        <v>0.36994667875349418</v>
      </c>
      <c r="P203" s="86">
        <f t="shared" si="68"/>
        <v>0.38425604448453388</v>
      </c>
      <c r="Q203" s="86">
        <f t="shared" si="68"/>
        <v>0.43443022105198126</v>
      </c>
      <c r="R203" s="86">
        <f t="shared" si="68"/>
        <v>0.40547138504161684</v>
      </c>
      <c r="S203" s="86">
        <f t="shared" si="68"/>
        <v>0.33440107640591082</v>
      </c>
      <c r="T203" s="86">
        <f t="shared" si="68"/>
        <v>0.39062644341544844</v>
      </c>
      <c r="U203" s="86">
        <f t="shared" si="68"/>
        <v>0.41027241719319246</v>
      </c>
      <c r="V203" s="86">
        <f t="shared" si="68"/>
        <v>0.4092854041793173</v>
      </c>
      <c r="W203" s="86">
        <f t="shared" si="68"/>
        <v>0.40687414264190436</v>
      </c>
      <c r="X203" s="86">
        <f t="shared" si="68"/>
        <v>0.38948897435195029</v>
      </c>
      <c r="Y203" s="86">
        <f t="shared" si="68"/>
        <v>0.38720831980337261</v>
      </c>
      <c r="Z203" s="86">
        <f t="shared" si="68"/>
        <v>0.37562362567383695</v>
      </c>
      <c r="AA203" s="86">
        <f t="shared" si="68"/>
        <v>0.38693902322496898</v>
      </c>
      <c r="AB203" s="86">
        <f t="shared" si="68"/>
        <v>0.28462732237080868</v>
      </c>
      <c r="AC203" s="86">
        <f t="shared" ref="AC203:AG203" si="70">+IFERROR(AC198/AC193,"")</f>
        <v>0.29708084441370003</v>
      </c>
      <c r="AD203" s="86">
        <f t="shared" si="70"/>
        <v>0.3065905604538805</v>
      </c>
      <c r="AE203" s="86">
        <f t="shared" si="70"/>
        <v>0.29450516128752374</v>
      </c>
      <c r="AF203" s="86">
        <f t="shared" si="70"/>
        <v>0.38333920016713174</v>
      </c>
      <c r="AG203" s="86">
        <f t="shared" si="70"/>
        <v>0.34390564849978622</v>
      </c>
      <c r="AH203" s="86">
        <f t="shared" si="68"/>
        <v>0.40028490765657904</v>
      </c>
    </row>
    <row r="204" spans="1:34" x14ac:dyDescent="0.25">
      <c r="A204" s="76" t="s">
        <v>61</v>
      </c>
      <c r="B204" s="84" t="s">
        <v>59</v>
      </c>
      <c r="C204" s="84" t="s">
        <v>59</v>
      </c>
      <c r="D204" s="84" t="s">
        <v>59</v>
      </c>
      <c r="E204" s="84" t="s">
        <v>59</v>
      </c>
      <c r="F204" s="84" t="s">
        <v>59</v>
      </c>
      <c r="G204" s="84" t="s">
        <v>59</v>
      </c>
      <c r="H204" s="85" t="s">
        <v>59</v>
      </c>
      <c r="I204" s="84">
        <f t="shared" si="68"/>
        <v>0.85344174824434749</v>
      </c>
      <c r="J204" s="84" t="str">
        <f t="shared" si="68"/>
        <v/>
      </c>
      <c r="K204" s="84" t="str">
        <f t="shared" si="68"/>
        <v/>
      </c>
      <c r="L204" s="84">
        <f t="shared" si="68"/>
        <v>2.7166563003135185</v>
      </c>
      <c r="M204" s="84" t="str">
        <f t="shared" si="68"/>
        <v/>
      </c>
      <c r="N204" s="84">
        <f t="shared" si="68"/>
        <v>1.0171364752497034</v>
      </c>
      <c r="O204" s="84">
        <f t="shared" si="68"/>
        <v>1.1128411157582321</v>
      </c>
      <c r="P204" s="84">
        <f t="shared" si="68"/>
        <v>1.6520477093897583</v>
      </c>
      <c r="Q204" s="84">
        <f t="shared" si="68"/>
        <v>1.3049364236965537</v>
      </c>
      <c r="R204" s="84">
        <f t="shared" si="68"/>
        <v>1.3536521425334016</v>
      </c>
      <c r="S204" s="84">
        <f t="shared" si="68"/>
        <v>1.0971073533161844</v>
      </c>
      <c r="T204" s="84">
        <f t="shared" si="68"/>
        <v>0.99374069135488186</v>
      </c>
      <c r="U204" s="84">
        <f t="shared" si="68"/>
        <v>1.1612874941283793</v>
      </c>
      <c r="V204" s="84">
        <f t="shared" si="68"/>
        <v>1.1046206198708424</v>
      </c>
      <c r="W204" s="84">
        <f t="shared" si="68"/>
        <v>1.1653197529691663</v>
      </c>
      <c r="X204" s="84">
        <f t="shared" si="68"/>
        <v>1.1893893572298122</v>
      </c>
      <c r="Y204" s="84">
        <f t="shared" si="68"/>
        <v>1.0097888908263308</v>
      </c>
      <c r="Z204" s="86">
        <f t="shared" si="68"/>
        <v>1.0836504746753248</v>
      </c>
      <c r="AA204" s="86">
        <f t="shared" si="68"/>
        <v>1.009879570476961</v>
      </c>
      <c r="AB204" s="86">
        <f t="shared" si="68"/>
        <v>1.0952276863883941</v>
      </c>
      <c r="AC204" s="86">
        <f t="shared" ref="AC204:AG204" si="71">+IFERROR(AC199/AC194,"")</f>
        <v>1.0395448644750513</v>
      </c>
      <c r="AD204" s="86">
        <f t="shared" si="71"/>
        <v>1.1484994285166517</v>
      </c>
      <c r="AE204" s="86">
        <f t="shared" si="71"/>
        <v>0.98036502587075847</v>
      </c>
      <c r="AF204" s="86">
        <f t="shared" si="71"/>
        <v>1.120994114306828</v>
      </c>
      <c r="AG204" s="86">
        <f t="shared" si="71"/>
        <v>1.1481694794065807</v>
      </c>
      <c r="AH204" s="86">
        <f t="shared" si="68"/>
        <v>0.89849035066642791</v>
      </c>
    </row>
    <row r="205" spans="1:34" ht="15.75" thickBot="1" x14ac:dyDescent="0.3">
      <c r="A205" s="80" t="s">
        <v>62</v>
      </c>
      <c r="B205" s="88" t="s">
        <v>59</v>
      </c>
      <c r="C205" s="88" t="s">
        <v>59</v>
      </c>
      <c r="D205" s="88" t="s">
        <v>59</v>
      </c>
      <c r="E205" s="88" t="s">
        <v>59</v>
      </c>
      <c r="F205" s="88" t="s">
        <v>59</v>
      </c>
      <c r="G205" s="88" t="s">
        <v>59</v>
      </c>
      <c r="H205" s="89" t="s">
        <v>59</v>
      </c>
      <c r="I205" s="88">
        <f t="shared" si="68"/>
        <v>0.66205552671784185</v>
      </c>
      <c r="J205" s="88">
        <f t="shared" si="68"/>
        <v>0.66866752027126175</v>
      </c>
      <c r="K205" s="88">
        <f t="shared" si="68"/>
        <v>0.82243296209409911</v>
      </c>
      <c r="L205" s="88">
        <f t="shared" si="68"/>
        <v>0.76213778641903451</v>
      </c>
      <c r="M205" s="88">
        <f t="shared" si="68"/>
        <v>0.73205087835064175</v>
      </c>
      <c r="N205" s="88">
        <f>+IFERROR(N200/N195,"")</f>
        <v>0.67337954409475664</v>
      </c>
      <c r="O205" s="88">
        <f t="shared" si="68"/>
        <v>0.64607739915555296</v>
      </c>
      <c r="P205" s="88">
        <f t="shared" si="68"/>
        <v>0.64258482535822814</v>
      </c>
      <c r="Q205" s="88">
        <f t="shared" si="68"/>
        <v>0.65261152608113093</v>
      </c>
      <c r="R205" s="88">
        <f t="shared" si="68"/>
        <v>0.66418773631696293</v>
      </c>
      <c r="S205" s="88">
        <f t="shared" si="68"/>
        <v>0.62117623687366719</v>
      </c>
      <c r="T205" s="88">
        <f t="shared" si="68"/>
        <v>0.63324449219291212</v>
      </c>
      <c r="U205" s="88">
        <f t="shared" si="68"/>
        <v>0.63655510516799918</v>
      </c>
      <c r="V205" s="88">
        <f t="shared" si="68"/>
        <v>0.64425222702311369</v>
      </c>
      <c r="W205" s="88">
        <f t="shared" si="68"/>
        <v>0.66967907808909777</v>
      </c>
      <c r="X205" s="88">
        <f t="shared" si="68"/>
        <v>0.68605895603324751</v>
      </c>
      <c r="Y205" s="88">
        <f t="shared" si="68"/>
        <v>0.71433509916504956</v>
      </c>
      <c r="Z205" s="88">
        <f t="shared" si="68"/>
        <v>0.70828275692817422</v>
      </c>
      <c r="AA205" s="88">
        <f t="shared" si="68"/>
        <v>0.70252995049243827</v>
      </c>
      <c r="AB205" s="88">
        <f t="shared" si="68"/>
        <v>0.70072011530414768</v>
      </c>
      <c r="AC205" s="88">
        <f t="shared" ref="AC205:AG205" si="72">+IFERROR(AC200/AC195,"")</f>
        <v>0.70183479036410823</v>
      </c>
      <c r="AD205" s="88">
        <f t="shared" si="72"/>
        <v>0.68962731315946613</v>
      </c>
      <c r="AE205" s="88">
        <f t="shared" si="72"/>
        <v>0.68666316147697737</v>
      </c>
      <c r="AF205" s="88">
        <f t="shared" si="72"/>
        <v>0.6850754799611477</v>
      </c>
      <c r="AG205" s="88">
        <f t="shared" si="72"/>
        <v>0.68418133788589586</v>
      </c>
      <c r="AH205" s="88">
        <f t="shared" si="68"/>
        <v>0.68256704819426706</v>
      </c>
    </row>
    <row r="225" spans="1:35" ht="21" x14ac:dyDescent="0.35">
      <c r="A225" s="19" t="s">
        <v>63</v>
      </c>
    </row>
    <row r="226" spans="1:35" ht="15.75" thickBot="1" x14ac:dyDescent="0.3">
      <c r="A226" s="56"/>
      <c r="B226" s="57">
        <v>42035</v>
      </c>
      <c r="C226" s="58">
        <v>42063</v>
      </c>
      <c r="D226" s="58">
        <v>42094</v>
      </c>
      <c r="E226" s="58">
        <v>42124</v>
      </c>
      <c r="F226" s="58">
        <v>42155</v>
      </c>
      <c r="G226" s="58">
        <v>42185</v>
      </c>
      <c r="H226" s="58">
        <v>42216</v>
      </c>
      <c r="I226" s="58">
        <v>42247</v>
      </c>
      <c r="J226" s="58">
        <v>42277</v>
      </c>
      <c r="K226" s="58">
        <v>42308</v>
      </c>
      <c r="L226" s="58">
        <v>42338</v>
      </c>
      <c r="M226" s="58">
        <v>42369</v>
      </c>
      <c r="N226" s="58">
        <v>42400</v>
      </c>
      <c r="O226" s="58">
        <v>42429</v>
      </c>
      <c r="P226" s="58">
        <v>42460</v>
      </c>
      <c r="Q226" s="58">
        <v>42490</v>
      </c>
      <c r="R226" s="58">
        <v>42521</v>
      </c>
      <c r="S226" s="58">
        <v>42551</v>
      </c>
      <c r="T226" s="58">
        <v>42582</v>
      </c>
      <c r="U226" s="58">
        <v>42613</v>
      </c>
      <c r="V226" s="58">
        <v>42643</v>
      </c>
      <c r="W226" s="58">
        <v>42674</v>
      </c>
      <c r="X226" s="58">
        <v>42704</v>
      </c>
      <c r="Y226" s="58">
        <v>42735</v>
      </c>
      <c r="Z226" s="58">
        <v>42766</v>
      </c>
      <c r="AA226" s="58">
        <v>42794</v>
      </c>
      <c r="AB226" s="58">
        <v>42825</v>
      </c>
      <c r="AC226" s="58">
        <f t="shared" ref="AC226:AH226" si="73">+AC188</f>
        <v>42855</v>
      </c>
      <c r="AD226" s="58">
        <f t="shared" si="73"/>
        <v>42886</v>
      </c>
      <c r="AE226" s="58">
        <f t="shared" si="73"/>
        <v>42916</v>
      </c>
      <c r="AF226" s="58">
        <f t="shared" si="73"/>
        <v>42947</v>
      </c>
      <c r="AG226" s="58">
        <f t="shared" si="73"/>
        <v>42978</v>
      </c>
      <c r="AH226" s="58">
        <f t="shared" si="73"/>
        <v>43008</v>
      </c>
    </row>
    <row r="227" spans="1:35" x14ac:dyDescent="0.25">
      <c r="A227" t="s">
        <v>10</v>
      </c>
      <c r="B227" s="59"/>
      <c r="C227" s="38"/>
      <c r="D227" s="38"/>
      <c r="E227" s="38"/>
      <c r="F227" s="38"/>
      <c r="G227" s="38"/>
      <c r="H227" s="38"/>
      <c r="I227" s="48">
        <v>2278893</v>
      </c>
      <c r="J227" s="48">
        <v>4207725</v>
      </c>
      <c r="K227" s="48">
        <v>4483570</v>
      </c>
      <c r="L227" s="48">
        <v>4514537</v>
      </c>
      <c r="M227" s="48">
        <v>4705489.4000000004</v>
      </c>
      <c r="N227" s="48">
        <v>3995800.5000000005</v>
      </c>
      <c r="O227" s="48">
        <v>4668339.97</v>
      </c>
      <c r="P227" s="48">
        <v>5604515.4299999978</v>
      </c>
      <c r="Q227" s="48">
        <v>5491835.7999999989</v>
      </c>
      <c r="R227" s="48">
        <v>4542832.6099999985</v>
      </c>
      <c r="S227" s="48">
        <v>4801350.1099999985</v>
      </c>
      <c r="T227" s="48">
        <v>6619187.3000000026</v>
      </c>
      <c r="U227" s="48">
        <v>7716768.8099999987</v>
      </c>
      <c r="V227" s="48">
        <v>9147418.7100000009</v>
      </c>
      <c r="W227" s="48">
        <v>8803275</v>
      </c>
      <c r="X227" s="48">
        <v>9351785</v>
      </c>
      <c r="Y227" s="48">
        <v>12436092.049999999</v>
      </c>
      <c r="Z227" s="48">
        <v>10833672.049999999</v>
      </c>
      <c r="AA227" s="48">
        <v>12075292.049999999</v>
      </c>
      <c r="AB227" s="48">
        <v>14716662.049999999</v>
      </c>
      <c r="AC227" s="48">
        <v>16777764.049999997</v>
      </c>
      <c r="AD227" s="48">
        <v>13002377.699999999</v>
      </c>
      <c r="AE227" s="48">
        <v>15710867.699999999</v>
      </c>
      <c r="AF227" s="48">
        <v>18849047.699999999</v>
      </c>
      <c r="AG227" s="48">
        <v>22183904.800000001</v>
      </c>
      <c r="AH227" s="48">
        <v>18947694.600000001</v>
      </c>
    </row>
    <row r="228" spans="1:35" x14ac:dyDescent="0.25">
      <c r="A228" t="s">
        <v>11</v>
      </c>
      <c r="B228" s="59"/>
      <c r="C228" s="38"/>
      <c r="D228" s="38"/>
      <c r="E228" s="38"/>
      <c r="F228" s="38"/>
      <c r="G228" s="38"/>
      <c r="H228" s="38"/>
      <c r="I228" s="48">
        <v>151779919</v>
      </c>
      <c r="J228" s="48">
        <v>153861819</v>
      </c>
      <c r="K228" s="48">
        <v>153300262</v>
      </c>
      <c r="L228" s="48">
        <v>169475882</v>
      </c>
      <c r="M228" s="48">
        <v>165000443.11999968</v>
      </c>
      <c r="N228" s="48">
        <v>170013147.74999902</v>
      </c>
      <c r="O228" s="48">
        <v>116335548.93999901</v>
      </c>
      <c r="P228" s="48">
        <v>117318923.62999733</v>
      </c>
      <c r="Q228" s="48">
        <v>116235356.53999709</v>
      </c>
      <c r="R228" s="48">
        <v>123216690.74999624</v>
      </c>
      <c r="S228" s="48">
        <v>153948945.96999714</v>
      </c>
      <c r="T228" s="48">
        <v>157682514.15999764</v>
      </c>
      <c r="U228" s="48">
        <v>151993749.68999949</v>
      </c>
      <c r="V228" s="48">
        <v>153661623.23999795</v>
      </c>
      <c r="W228" s="48">
        <v>141205566.39999986</v>
      </c>
      <c r="X228" s="48">
        <v>142160051.72999999</v>
      </c>
      <c r="Y228" s="48">
        <v>146899741.30000019</v>
      </c>
      <c r="Z228" s="48">
        <v>141382326.12000027</v>
      </c>
      <c r="AA228" s="48">
        <v>142261261.38000023</v>
      </c>
      <c r="AB228" s="48">
        <v>142714889.95000008</v>
      </c>
      <c r="AC228" s="48">
        <v>143828249.60000002</v>
      </c>
      <c r="AD228" s="48">
        <v>139134197.62000018</v>
      </c>
      <c r="AE228" s="48">
        <v>140365274.83000016</v>
      </c>
      <c r="AF228" s="48">
        <v>141145774.83000019</v>
      </c>
      <c r="AG228" s="48">
        <v>141962981.26000029</v>
      </c>
      <c r="AH228" s="48">
        <v>132198343.36000001</v>
      </c>
    </row>
    <row r="229" spans="1:35" x14ac:dyDescent="0.25">
      <c r="A229" t="s">
        <v>12</v>
      </c>
      <c r="B229" s="59"/>
      <c r="C229" s="38"/>
      <c r="D229" s="38"/>
      <c r="E229" s="38"/>
      <c r="F229" s="38"/>
      <c r="G229" s="38"/>
      <c r="H229" s="38"/>
      <c r="I229" s="48">
        <v>62897709</v>
      </c>
      <c r="J229" s="48">
        <v>63571325</v>
      </c>
      <c r="K229" s="48">
        <v>63204738</v>
      </c>
      <c r="L229" s="48">
        <v>67726781</v>
      </c>
      <c r="M229" s="48">
        <v>63346058.08000011</v>
      </c>
      <c r="N229" s="48">
        <v>66601744.420000061</v>
      </c>
      <c r="O229" s="48">
        <v>65280664.220000193</v>
      </c>
      <c r="P229" s="48">
        <v>66030793.340000197</v>
      </c>
      <c r="Q229" s="48">
        <v>65200431.46000021</v>
      </c>
      <c r="R229" s="48">
        <v>66294766.61999964</v>
      </c>
      <c r="S229" s="48">
        <v>68419023.1399993</v>
      </c>
      <c r="T229" s="48">
        <v>71936356.829999253</v>
      </c>
      <c r="U229" s="48">
        <v>74531622.459999293</v>
      </c>
      <c r="V229" s="48">
        <v>76452795.27999945</v>
      </c>
      <c r="W229" s="48">
        <v>76556913.879999936</v>
      </c>
      <c r="X229" s="48">
        <v>77393512.449999958</v>
      </c>
      <c r="Y229" s="48">
        <v>80333407.820000023</v>
      </c>
      <c r="Z229" s="48">
        <v>81024946.900000006</v>
      </c>
      <c r="AA229" s="48">
        <v>81936599.570000008</v>
      </c>
      <c r="AB229" s="48">
        <v>82330161.850000009</v>
      </c>
      <c r="AC229" s="48">
        <v>83475056.190000042</v>
      </c>
      <c r="AD229" s="48">
        <v>82044188.14000006</v>
      </c>
      <c r="AE229" s="48">
        <v>83235233.390000045</v>
      </c>
      <c r="AF229" s="48">
        <v>84038770.330000043</v>
      </c>
      <c r="AG229" s="48">
        <v>84859656.260000005</v>
      </c>
      <c r="AH229" s="48">
        <v>81234466.860000074</v>
      </c>
    </row>
    <row r="230" spans="1:35" x14ac:dyDescent="0.25">
      <c r="A230" t="s">
        <v>13</v>
      </c>
      <c r="B230" s="59"/>
      <c r="C230" s="38"/>
      <c r="D230" s="38"/>
      <c r="E230" s="38"/>
      <c r="F230" s="38"/>
      <c r="G230" s="38"/>
      <c r="H230" s="38"/>
      <c r="I230" s="48">
        <v>7362883</v>
      </c>
      <c r="J230" s="48">
        <v>7410877</v>
      </c>
      <c r="K230" s="48">
        <v>7333029</v>
      </c>
      <c r="L230" s="48">
        <v>7620738</v>
      </c>
      <c r="M230" s="48">
        <v>6358050.0900000036</v>
      </c>
      <c r="N230" s="48">
        <v>7220816.9600000009</v>
      </c>
      <c r="O230" s="48">
        <v>48449378.210000023</v>
      </c>
      <c r="P230" s="48">
        <v>48887248.620000243</v>
      </c>
      <c r="Q230" s="48">
        <v>47424385.290000252</v>
      </c>
      <c r="R230" s="48">
        <v>45101728.489999905</v>
      </c>
      <c r="S230" s="48">
        <v>46484547.619999938</v>
      </c>
      <c r="T230" s="48">
        <v>49447351.319999956</v>
      </c>
      <c r="U230" s="48">
        <v>43478707.770000212</v>
      </c>
      <c r="V230" s="48">
        <v>44922080.460000195</v>
      </c>
      <c r="W230" s="48">
        <v>49422026.750000007</v>
      </c>
      <c r="X230" s="48">
        <v>49896942.999999985</v>
      </c>
      <c r="Y230" s="48">
        <v>52947320.920000136</v>
      </c>
      <c r="Z230" s="48">
        <v>55633921.410000041</v>
      </c>
      <c r="AA230" s="48">
        <v>56284429.45000004</v>
      </c>
      <c r="AB230" s="48">
        <v>56531788.450000055</v>
      </c>
      <c r="AC230" s="48">
        <v>57388056.990000017</v>
      </c>
      <c r="AD230" s="48">
        <v>58260243.39000003</v>
      </c>
      <c r="AE230" s="48">
        <v>59123578.600000054</v>
      </c>
      <c r="AF230" s="48">
        <v>59709169.150000043</v>
      </c>
      <c r="AG230" s="48">
        <v>60371772.030000046</v>
      </c>
      <c r="AH230" s="48">
        <v>87752528.650000036</v>
      </c>
    </row>
    <row r="231" spans="1:35" x14ac:dyDescent="0.25">
      <c r="A231" t="s">
        <v>14</v>
      </c>
      <c r="B231" s="59"/>
      <c r="C231" s="38"/>
      <c r="D231" s="38"/>
      <c r="E231" s="38"/>
      <c r="F231" s="38"/>
      <c r="G231" s="38"/>
      <c r="H231" s="38"/>
      <c r="I231" s="48">
        <v>26707680</v>
      </c>
      <c r="J231" s="48">
        <v>27020394</v>
      </c>
      <c r="K231" s="48">
        <v>26863615</v>
      </c>
      <c r="L231" s="48">
        <v>28952422</v>
      </c>
      <c r="M231" s="48">
        <v>22404532.660000037</v>
      </c>
      <c r="N231" s="48">
        <v>24801094.690000031</v>
      </c>
      <c r="O231" s="48">
        <v>19204965.560000021</v>
      </c>
      <c r="P231" s="48">
        <v>19117307.110000014</v>
      </c>
      <c r="Q231" s="48">
        <v>18886344.100000069</v>
      </c>
      <c r="R231" s="48">
        <v>14622791.130000006</v>
      </c>
      <c r="S231" s="48">
        <v>14427839.270000072</v>
      </c>
      <c r="T231" s="48">
        <v>14046015.950000035</v>
      </c>
      <c r="U231" s="48">
        <v>14898857.13000001</v>
      </c>
      <c r="V231" s="48">
        <v>14739515.019999994</v>
      </c>
      <c r="W231" s="48">
        <v>11492654.020000009</v>
      </c>
      <c r="X231" s="48">
        <v>11513074.070000013</v>
      </c>
      <c r="Y231" s="48">
        <v>14523097.590000024</v>
      </c>
      <c r="Z231" s="48">
        <v>12325033.660000013</v>
      </c>
      <c r="AA231" s="48">
        <v>12369182.730000012</v>
      </c>
      <c r="AB231" s="48">
        <v>12268867.280000007</v>
      </c>
      <c r="AC231" s="48">
        <v>12208758.830000013</v>
      </c>
      <c r="AD231" s="48">
        <v>14076135.379999997</v>
      </c>
      <c r="AE231" s="48">
        <v>14071038.839999998</v>
      </c>
      <c r="AF231" s="48">
        <v>13881734.959999993</v>
      </c>
      <c r="AG231" s="48">
        <v>13756620.149999997</v>
      </c>
      <c r="AH231" s="48">
        <v>4817131.5599999987</v>
      </c>
    </row>
    <row r="232" spans="1:35" x14ac:dyDescent="0.25">
      <c r="A232" t="s">
        <v>15</v>
      </c>
      <c r="B232" s="59"/>
      <c r="C232" s="38"/>
      <c r="D232" s="38"/>
      <c r="E232" s="38"/>
      <c r="F232" s="38"/>
      <c r="G232" s="38"/>
      <c r="H232" s="38"/>
      <c r="I232" s="48">
        <v>98311507</v>
      </c>
      <c r="J232" s="48">
        <v>98181775</v>
      </c>
      <c r="K232" s="48">
        <v>40333029</v>
      </c>
      <c r="L232" s="48">
        <v>42077957</v>
      </c>
      <c r="M232" s="48">
        <v>62437299.100000203</v>
      </c>
      <c r="N232" s="48">
        <v>74461457.650000021</v>
      </c>
      <c r="O232" s="48">
        <v>33638969.91999995</v>
      </c>
      <c r="P232" s="48">
        <v>33218052.199999895</v>
      </c>
      <c r="Q232" s="48">
        <v>32075041.599999964</v>
      </c>
      <c r="R232" s="48">
        <v>30953612.199999943</v>
      </c>
      <c r="S232" s="48">
        <v>30353663.059999879</v>
      </c>
      <c r="T232" s="48">
        <v>29477430.279999908</v>
      </c>
      <c r="U232" s="48">
        <v>32249837.040000144</v>
      </c>
      <c r="V232" s="48">
        <v>31693207.400000118</v>
      </c>
      <c r="W232" s="48">
        <v>27305972.270000037</v>
      </c>
      <c r="X232" s="48">
        <v>27214428.590000004</v>
      </c>
      <c r="Y232" s="48">
        <v>23606088.730000008</v>
      </c>
      <c r="Z232" s="48">
        <v>26321979.140000034</v>
      </c>
      <c r="AA232" s="48">
        <v>26306882.870000035</v>
      </c>
      <c r="AB232" s="48">
        <v>25823347.409999885</v>
      </c>
      <c r="AC232" s="48">
        <v>25552383.84000003</v>
      </c>
      <c r="AD232" s="48">
        <v>27633884.770000029</v>
      </c>
      <c r="AE232" s="48">
        <v>27474316.770000018</v>
      </c>
      <c r="AF232" s="48">
        <v>26726792.050000027</v>
      </c>
      <c r="AG232" s="48">
        <v>26059188.840000026</v>
      </c>
      <c r="AH232" s="48">
        <v>48228333.70000004</v>
      </c>
    </row>
    <row r="233" spans="1:35" x14ac:dyDescent="0.25">
      <c r="A233" t="s">
        <v>16</v>
      </c>
      <c r="B233" s="59"/>
      <c r="C233" s="38"/>
      <c r="D233" s="38"/>
      <c r="E233" s="38"/>
      <c r="F233" s="38"/>
      <c r="G233" s="38"/>
      <c r="H233" s="38"/>
      <c r="I233" s="48">
        <v>24217374</v>
      </c>
      <c r="J233" s="48">
        <v>17874902</v>
      </c>
      <c r="K233" s="48">
        <v>5760874</v>
      </c>
      <c r="L233" s="48">
        <v>4733201</v>
      </c>
      <c r="M233" s="48">
        <v>4501623.5200000005</v>
      </c>
      <c r="N233" s="48">
        <v>5390599.3800000018</v>
      </c>
      <c r="O233" s="48">
        <v>15804199.05000001</v>
      </c>
      <c r="P233" s="48">
        <v>13960258.489999996</v>
      </c>
      <c r="Q233" s="48">
        <v>12111743.899999993</v>
      </c>
      <c r="R233" s="48">
        <v>22215899.179999951</v>
      </c>
      <c r="S233" s="48">
        <v>19946574.94000002</v>
      </c>
      <c r="T233" s="48">
        <v>17665870.190000068</v>
      </c>
      <c r="U233" s="48">
        <v>24931005.890000012</v>
      </c>
      <c r="V233" s="48">
        <v>22689369.97000007</v>
      </c>
      <c r="W233" s="48">
        <v>25621776.199999966</v>
      </c>
      <c r="X233" s="48">
        <v>23792606.479999989</v>
      </c>
      <c r="Y233" s="48">
        <v>21334899.169999972</v>
      </c>
      <c r="Z233" s="48">
        <v>24048713.909999978</v>
      </c>
      <c r="AA233" s="48">
        <v>22078240.87000002</v>
      </c>
      <c r="AB233" s="48">
        <v>20234683.919999972</v>
      </c>
      <c r="AC233" s="48">
        <v>18507950.340000045</v>
      </c>
      <c r="AD233" s="48">
        <v>20482902.960000075</v>
      </c>
      <c r="AE233" s="48">
        <v>19106189.830000039</v>
      </c>
      <c r="AF233" s="48">
        <v>17472203.71000002</v>
      </c>
      <c r="AG233" s="48">
        <v>16149745.829999998</v>
      </c>
      <c r="AH233" s="48">
        <v>23414732.379999965</v>
      </c>
    </row>
    <row r="234" spans="1:35" x14ac:dyDescent="0.25">
      <c r="A234" t="s">
        <v>18</v>
      </c>
      <c r="B234" s="59"/>
      <c r="C234" s="38"/>
      <c r="D234" s="38"/>
      <c r="E234" s="38"/>
      <c r="F234" s="38"/>
      <c r="G234" s="38"/>
      <c r="H234" s="38"/>
      <c r="I234" s="48"/>
      <c r="J234" s="48"/>
      <c r="K234" s="48"/>
      <c r="L234" s="48"/>
      <c r="M234" s="48"/>
      <c r="N234" s="48"/>
      <c r="O234" s="48">
        <v>28620887.200000022</v>
      </c>
      <c r="P234" s="48">
        <v>28241387.040000081</v>
      </c>
      <c r="Q234" s="48">
        <v>27225359.490000017</v>
      </c>
      <c r="R234" s="48">
        <v>15340839.410000023</v>
      </c>
      <c r="S234" s="48">
        <v>15050727.789999988</v>
      </c>
      <c r="T234" s="48">
        <v>15093519.780000003</v>
      </c>
      <c r="U234" s="48">
        <v>14673609.179999996</v>
      </c>
      <c r="V234" s="48">
        <v>14424404.45999996</v>
      </c>
      <c r="W234" s="48">
        <v>11505375.979999995</v>
      </c>
      <c r="X234" s="48">
        <v>11378631.440000007</v>
      </c>
      <c r="Y234" s="48">
        <v>11404015.230000004</v>
      </c>
      <c r="Z234" s="48">
        <v>11786682.909999989</v>
      </c>
      <c r="AA234" s="48">
        <v>11733278.469999988</v>
      </c>
      <c r="AB234" s="48">
        <v>11549786.969999989</v>
      </c>
      <c r="AC234" s="48">
        <v>11432319.059999997</v>
      </c>
      <c r="AD234" s="48">
        <v>13686609.189999975</v>
      </c>
      <c r="AE234" s="48">
        <v>13611089.459999977</v>
      </c>
      <c r="AF234" s="48">
        <v>13436841.869999977</v>
      </c>
      <c r="AG234" s="48">
        <v>13349476.829999985</v>
      </c>
      <c r="AH234" s="48">
        <v>26954811.759999972</v>
      </c>
    </row>
    <row r="235" spans="1:35" x14ac:dyDescent="0.25">
      <c r="A235" t="s">
        <v>19</v>
      </c>
      <c r="B235" s="59"/>
      <c r="C235" s="38"/>
      <c r="D235" s="38"/>
      <c r="E235" s="38"/>
      <c r="F235" s="38"/>
      <c r="G235" s="38"/>
      <c r="H235" s="38"/>
      <c r="I235" s="48"/>
      <c r="J235" s="48"/>
      <c r="K235" s="48"/>
      <c r="L235" s="48"/>
      <c r="M235" s="48"/>
      <c r="N235" s="48"/>
      <c r="O235" s="48">
        <v>27510640.180000007</v>
      </c>
      <c r="P235" s="48">
        <v>27457343.690000005</v>
      </c>
      <c r="Q235" s="48">
        <v>27238115.520000003</v>
      </c>
      <c r="R235" s="48">
        <v>27124027.68</v>
      </c>
      <c r="S235" s="48">
        <v>27141838.490000002</v>
      </c>
      <c r="T235" s="48">
        <v>27185297.650000002</v>
      </c>
      <c r="U235" s="48">
        <v>28818855.710000001</v>
      </c>
      <c r="V235" s="48">
        <v>28772737.760000013</v>
      </c>
      <c r="W235" s="48">
        <v>31087374.550000004</v>
      </c>
      <c r="X235" s="48">
        <v>31172804.279999983</v>
      </c>
      <c r="Y235" s="48">
        <v>31209805.489999987</v>
      </c>
      <c r="Z235" s="48">
        <v>32768822.129999977</v>
      </c>
      <c r="AA235" s="48">
        <v>32921506.30999998</v>
      </c>
      <c r="AB235" s="48">
        <v>32641063.980000012</v>
      </c>
      <c r="AC235" s="48">
        <v>32608548.979999956</v>
      </c>
      <c r="AD235" s="48">
        <v>42642076.669999965</v>
      </c>
      <c r="AE235" s="48">
        <v>42608146.899999961</v>
      </c>
      <c r="AF235" s="48">
        <v>42523032.219999954</v>
      </c>
      <c r="AG235" s="48">
        <v>42519121.549999975</v>
      </c>
      <c r="AH235" s="48">
        <v>170140</v>
      </c>
    </row>
    <row r="236" spans="1:35" x14ac:dyDescent="0.25">
      <c r="A236" t="s">
        <v>20</v>
      </c>
      <c r="B236" s="59"/>
      <c r="C236" s="38"/>
      <c r="D236" s="38"/>
      <c r="E236" s="38"/>
      <c r="F236" s="38"/>
      <c r="G236" s="38"/>
      <c r="H236" s="38"/>
      <c r="I236" s="48">
        <v>2219672</v>
      </c>
      <c r="J236" s="48">
        <v>2281625</v>
      </c>
      <c r="K236" s="48">
        <v>2317112</v>
      </c>
      <c r="L236" s="48">
        <v>2331765</v>
      </c>
      <c r="M236" s="48">
        <v>2351471.69</v>
      </c>
      <c r="N236" s="48">
        <v>188890.46000000002</v>
      </c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  <c r="AD236" s="48"/>
      <c r="AE236" s="48"/>
      <c r="AF236" s="48"/>
      <c r="AG236" s="48"/>
      <c r="AH236" s="48"/>
    </row>
    <row r="237" spans="1:35" x14ac:dyDescent="0.25">
      <c r="B237" s="59"/>
      <c r="C237" s="38"/>
      <c r="D237" s="38"/>
      <c r="E237" s="38"/>
      <c r="F237" s="38"/>
      <c r="G237" s="38"/>
      <c r="H237" s="3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  <c r="AC237" s="48"/>
      <c r="AD237" s="48"/>
      <c r="AE237" s="48"/>
      <c r="AF237" s="48"/>
      <c r="AG237" s="48"/>
      <c r="AH237" s="48"/>
    </row>
    <row r="238" spans="1:35" ht="15.75" thickBot="1" x14ac:dyDescent="0.3">
      <c r="A238" s="60" t="s">
        <v>40</v>
      </c>
      <c r="B238" s="61"/>
      <c r="C238" s="52"/>
      <c r="D238" s="52"/>
      <c r="E238" s="52"/>
      <c r="F238" s="52"/>
      <c r="G238" s="52"/>
      <c r="H238" s="52"/>
      <c r="I238" s="90">
        <f>SUM(I227:I236)</f>
        <v>375775637</v>
      </c>
      <c r="J238" s="90">
        <f t="shared" ref="J238:AH238" si="74">SUM(J227:J236)</f>
        <v>374410442</v>
      </c>
      <c r="K238" s="90">
        <f t="shared" si="74"/>
        <v>303596229</v>
      </c>
      <c r="L238" s="90">
        <f t="shared" si="74"/>
        <v>327433283</v>
      </c>
      <c r="M238" s="90">
        <f t="shared" si="74"/>
        <v>331104967.66000003</v>
      </c>
      <c r="N238" s="90">
        <f t="shared" si="74"/>
        <v>352673551.80999911</v>
      </c>
      <c r="O238" s="90">
        <f t="shared" si="74"/>
        <v>359513593.24999928</v>
      </c>
      <c r="P238" s="90">
        <f t="shared" si="74"/>
        <v>359835829.54999775</v>
      </c>
      <c r="Q238" s="90">
        <f t="shared" si="74"/>
        <v>351888613.69999754</v>
      </c>
      <c r="R238" s="90">
        <f t="shared" si="74"/>
        <v>349413188.0699957</v>
      </c>
      <c r="S238" s="90">
        <f t="shared" si="74"/>
        <v>380574510.38999629</v>
      </c>
      <c r="T238" s="90">
        <f t="shared" si="74"/>
        <v>389153543.45999688</v>
      </c>
      <c r="U238" s="90">
        <f t="shared" si="74"/>
        <v>393293013.67999911</v>
      </c>
      <c r="V238" s="90">
        <f t="shared" si="74"/>
        <v>396503152.29999775</v>
      </c>
      <c r="W238" s="90">
        <f t="shared" si="74"/>
        <v>383000935.04999983</v>
      </c>
      <c r="X238" s="90">
        <f t="shared" si="74"/>
        <v>383873837.0399999</v>
      </c>
      <c r="Y238" s="90">
        <f t="shared" si="74"/>
        <v>394694468.30000043</v>
      </c>
      <c r="Z238" s="90">
        <f t="shared" si="74"/>
        <v>396126098.23000032</v>
      </c>
      <c r="AA238" s="90">
        <f t="shared" si="74"/>
        <v>397966673.70000029</v>
      </c>
      <c r="AB238" s="90">
        <f t="shared" si="74"/>
        <v>398811251.86000001</v>
      </c>
      <c r="AC238" s="90">
        <f t="shared" ref="AC238:AG238" si="75">SUM(AC227:AC236)</f>
        <v>401779087.88000011</v>
      </c>
      <c r="AD238" s="90">
        <f t="shared" si="75"/>
        <v>410962615.82000035</v>
      </c>
      <c r="AE238" s="90">
        <f t="shared" si="75"/>
        <v>415305736.32000023</v>
      </c>
      <c r="AF238" s="90">
        <f t="shared" si="75"/>
        <v>417783366.82000029</v>
      </c>
      <c r="AG238" s="90">
        <f t="shared" si="75"/>
        <v>421212467.55000025</v>
      </c>
      <c r="AH238" s="90">
        <f t="shared" si="74"/>
        <v>423718182.87000012</v>
      </c>
      <c r="AI238" s="38"/>
    </row>
    <row r="239" spans="1:35" ht="15.75" thickTop="1" x14ac:dyDescent="0.25"/>
    <row r="240" spans="1:35" ht="21" x14ac:dyDescent="0.35">
      <c r="A240" s="19" t="s">
        <v>64</v>
      </c>
    </row>
    <row r="241" spans="1:34" ht="15.75" thickBot="1" x14ac:dyDescent="0.3">
      <c r="A241" s="56"/>
      <c r="B241" s="57">
        <v>42035</v>
      </c>
      <c r="C241" s="58">
        <v>42063</v>
      </c>
      <c r="D241" s="58">
        <v>42094</v>
      </c>
      <c r="E241" s="58">
        <v>42124</v>
      </c>
      <c r="F241" s="58">
        <v>42155</v>
      </c>
      <c r="G241" s="58">
        <v>42185</v>
      </c>
      <c r="H241" s="58">
        <v>42216</v>
      </c>
      <c r="I241" s="58">
        <v>42247</v>
      </c>
      <c r="J241" s="58">
        <v>42277</v>
      </c>
      <c r="K241" s="58">
        <v>42308</v>
      </c>
      <c r="L241" s="58">
        <v>42338</v>
      </c>
      <c r="M241" s="58">
        <v>42369</v>
      </c>
      <c r="N241" s="58">
        <v>42400</v>
      </c>
      <c r="O241" s="58">
        <v>42429</v>
      </c>
      <c r="P241" s="58">
        <v>42460</v>
      </c>
      <c r="Q241" s="58">
        <v>42490</v>
      </c>
      <c r="R241" s="58">
        <v>42521</v>
      </c>
      <c r="S241" s="58">
        <v>42551</v>
      </c>
      <c r="T241" s="58">
        <v>42582</v>
      </c>
      <c r="U241" s="58">
        <v>42613</v>
      </c>
      <c r="V241" s="58">
        <v>42643</v>
      </c>
      <c r="W241" s="58">
        <v>42674</v>
      </c>
      <c r="X241" s="58">
        <v>42704</v>
      </c>
      <c r="Y241" s="58">
        <v>42735</v>
      </c>
      <c r="Z241" s="58">
        <v>42766</v>
      </c>
      <c r="AA241" s="58">
        <v>42794</v>
      </c>
      <c r="AB241" s="58">
        <v>42825</v>
      </c>
      <c r="AC241" s="58">
        <f t="shared" ref="AC241:AH241" si="76">+AC226</f>
        <v>42855</v>
      </c>
      <c r="AD241" s="58">
        <f t="shared" si="76"/>
        <v>42886</v>
      </c>
      <c r="AE241" s="58">
        <f t="shared" si="76"/>
        <v>42916</v>
      </c>
      <c r="AF241" s="58">
        <f t="shared" si="76"/>
        <v>42947</v>
      </c>
      <c r="AG241" s="58">
        <f t="shared" si="76"/>
        <v>42978</v>
      </c>
      <c r="AH241" s="58">
        <f t="shared" si="76"/>
        <v>43008</v>
      </c>
    </row>
    <row r="242" spans="1:34" x14ac:dyDescent="0.25">
      <c r="A242" t="s">
        <v>10</v>
      </c>
      <c r="B242" s="59"/>
      <c r="C242" s="38"/>
      <c r="D242" s="38"/>
      <c r="E242" s="38"/>
      <c r="F242" s="38"/>
      <c r="G242" s="38"/>
      <c r="H242" s="48"/>
      <c r="I242" s="48">
        <f t="shared" ref="I242:AH251" si="77">+I227-I8</f>
        <v>2130593</v>
      </c>
      <c r="J242" s="48">
        <f t="shared" si="77"/>
        <v>3649192</v>
      </c>
      <c r="K242" s="48">
        <f t="shared" si="77"/>
        <v>3589100</v>
      </c>
      <c r="L242" s="48">
        <f t="shared" si="77"/>
        <v>3495118</v>
      </c>
      <c r="M242" s="48">
        <f t="shared" si="77"/>
        <v>3511794.2400000012</v>
      </c>
      <c r="N242" s="48">
        <f t="shared" si="77"/>
        <v>2732601.7099999986</v>
      </c>
      <c r="O242" s="48">
        <f t="shared" si="77"/>
        <v>3225864.0099999979</v>
      </c>
      <c r="P242" s="48">
        <f t="shared" si="77"/>
        <v>3931395.8099999987</v>
      </c>
      <c r="Q242" s="48">
        <f t="shared" si="77"/>
        <v>3832308.74</v>
      </c>
      <c r="R242" s="48">
        <f t="shared" si="77"/>
        <v>3440644.12</v>
      </c>
      <c r="S242" s="48">
        <f t="shared" si="77"/>
        <v>3473799.839999998</v>
      </c>
      <c r="T242" s="48">
        <f t="shared" si="77"/>
        <v>4751400.9100000011</v>
      </c>
      <c r="U242" s="48">
        <f t="shared" si="77"/>
        <v>5701982.9299999941</v>
      </c>
      <c r="V242" s="48">
        <f t="shared" si="77"/>
        <v>6665121.769999994</v>
      </c>
      <c r="W242" s="48">
        <f t="shared" si="77"/>
        <v>5456384.1699999925</v>
      </c>
      <c r="X242" s="48">
        <f t="shared" si="77"/>
        <v>4814498.6599999936</v>
      </c>
      <c r="Y242" s="48">
        <f t="shared" si="77"/>
        <v>6963330.6600000076</v>
      </c>
      <c r="Z242" s="48">
        <f t="shared" si="77"/>
        <v>6186247.6099999994</v>
      </c>
      <c r="AA242" s="48">
        <f t="shared" si="77"/>
        <v>6918801.5399999982</v>
      </c>
      <c r="AB242" s="48">
        <f t="shared" si="77"/>
        <v>8957861.7700000014</v>
      </c>
      <c r="AC242" s="48">
        <f t="shared" ref="AC242:AG242" si="78">+AC227-AC8</f>
        <v>10463211.509999976</v>
      </c>
      <c r="AD242" s="48">
        <f t="shared" si="78"/>
        <v>8612156.1499999873</v>
      </c>
      <c r="AE242" s="48">
        <f t="shared" si="78"/>
        <v>10348891.399999999</v>
      </c>
      <c r="AF242" s="48">
        <f t="shared" si="78"/>
        <v>12220671.960000003</v>
      </c>
      <c r="AG242" s="48">
        <f t="shared" si="78"/>
        <v>14262153.969999954</v>
      </c>
      <c r="AH242" s="48">
        <f t="shared" si="77"/>
        <v>12260437.489999808</v>
      </c>
    </row>
    <row r="243" spans="1:34" x14ac:dyDescent="0.25">
      <c r="A243" t="s">
        <v>11</v>
      </c>
      <c r="B243" s="59"/>
      <c r="C243" s="38"/>
      <c r="D243" s="38"/>
      <c r="E243" s="38"/>
      <c r="F243" s="38"/>
      <c r="G243" s="38"/>
      <c r="H243" s="48"/>
      <c r="I243" s="48">
        <f t="shared" si="77"/>
        <v>62433691</v>
      </c>
      <c r="J243" s="48">
        <f t="shared" si="77"/>
        <v>62430154</v>
      </c>
      <c r="K243" s="48">
        <f t="shared" si="77"/>
        <v>60105247</v>
      </c>
      <c r="L243" s="48">
        <f t="shared" si="77"/>
        <v>73286586</v>
      </c>
      <c r="M243" s="48">
        <f t="shared" si="77"/>
        <v>67441034.620000139</v>
      </c>
      <c r="N243" s="48">
        <f t="shared" si="77"/>
        <v>73862356.28999792</v>
      </c>
      <c r="O243" s="48">
        <f t="shared" si="77"/>
        <v>45028461.819999248</v>
      </c>
      <c r="P243" s="48">
        <f t="shared" si="77"/>
        <v>45585162.359997496</v>
      </c>
      <c r="Q243" s="48">
        <f t="shared" si="77"/>
        <v>44602108.879996851</v>
      </c>
      <c r="R243" s="48">
        <f t="shared" si="77"/>
        <v>45865317.2299961</v>
      </c>
      <c r="S243" s="48">
        <f t="shared" si="77"/>
        <v>73501888.869996876</v>
      </c>
      <c r="T243" s="48">
        <f t="shared" si="77"/>
        <v>71093124.149998114</v>
      </c>
      <c r="U243" s="48">
        <f t="shared" si="77"/>
        <v>65602388.100000352</v>
      </c>
      <c r="V243" s="48">
        <f t="shared" si="77"/>
        <v>64905119.299997941</v>
      </c>
      <c r="W243" s="48">
        <f t="shared" si="77"/>
        <v>49821533.659999743</v>
      </c>
      <c r="X243" s="48">
        <f t="shared" si="77"/>
        <v>46938614.559999928</v>
      </c>
      <c r="Y243" s="48">
        <f t="shared" si="77"/>
        <v>48162542.289999679</v>
      </c>
      <c r="Z243" s="48">
        <f t="shared" si="77"/>
        <v>44885627.470000386</v>
      </c>
      <c r="AA243" s="48">
        <f t="shared" si="77"/>
        <v>45956193.4000002</v>
      </c>
      <c r="AB243" s="48">
        <f t="shared" si="77"/>
        <v>46958968.420000434</v>
      </c>
      <c r="AC243" s="48">
        <f t="shared" ref="AC243:AG243" si="79">+AC228-AC9</f>
        <v>47266282.360000432</v>
      </c>
      <c r="AD243" s="48">
        <f t="shared" si="79"/>
        <v>43849771.430000395</v>
      </c>
      <c r="AE243" s="48">
        <f t="shared" si="79"/>
        <v>44965470.400000364</v>
      </c>
      <c r="AF243" s="48">
        <f t="shared" si="79"/>
        <v>45329269.380000263</v>
      </c>
      <c r="AG243" s="48">
        <f t="shared" si="79"/>
        <v>46058222.559999526</v>
      </c>
      <c r="AH243" s="48">
        <f t="shared" si="77"/>
        <v>45023279.81999974</v>
      </c>
    </row>
    <row r="244" spans="1:34" x14ac:dyDescent="0.25">
      <c r="A244" t="s">
        <v>12</v>
      </c>
      <c r="B244" s="59"/>
      <c r="C244" s="38"/>
      <c r="D244" s="38"/>
      <c r="E244" s="38"/>
      <c r="F244" s="38"/>
      <c r="G244" s="38"/>
      <c r="H244" s="48"/>
      <c r="I244" s="48">
        <f t="shared" si="77"/>
        <v>37108326</v>
      </c>
      <c r="J244" s="48">
        <f t="shared" si="77"/>
        <v>37049554</v>
      </c>
      <c r="K244" s="48">
        <f t="shared" si="77"/>
        <v>36139874</v>
      </c>
      <c r="L244" s="48">
        <f t="shared" si="77"/>
        <v>39788937</v>
      </c>
      <c r="M244" s="48">
        <f t="shared" si="77"/>
        <v>35190126.819999829</v>
      </c>
      <c r="N244" s="48">
        <f t="shared" si="77"/>
        <v>38756510.95999974</v>
      </c>
      <c r="O244" s="48">
        <f t="shared" si="77"/>
        <v>35815934.150000304</v>
      </c>
      <c r="P244" s="48">
        <f t="shared" si="77"/>
        <v>36344724.030000135</v>
      </c>
      <c r="Q244" s="48">
        <f t="shared" si="77"/>
        <v>35582150.370000049</v>
      </c>
      <c r="R244" s="48">
        <f t="shared" si="77"/>
        <v>35732659.899999693</v>
      </c>
      <c r="S244" s="48">
        <f t="shared" si="77"/>
        <v>36518877.149999335</v>
      </c>
      <c r="T244" s="48">
        <f t="shared" si="77"/>
        <v>38183432.769999191</v>
      </c>
      <c r="U244" s="48">
        <f t="shared" si="77"/>
        <v>41458107.009999253</v>
      </c>
      <c r="V244" s="48">
        <f t="shared" si="77"/>
        <v>42201200.059999414</v>
      </c>
      <c r="W244" s="48">
        <f t="shared" si="77"/>
        <v>41147946.959999964</v>
      </c>
      <c r="X244" s="48">
        <f t="shared" si="77"/>
        <v>39823580.399999775</v>
      </c>
      <c r="Y244" s="48">
        <f t="shared" si="77"/>
        <v>40385544.730000228</v>
      </c>
      <c r="Z244" s="48">
        <f t="shared" si="77"/>
        <v>40619985.000000097</v>
      </c>
      <c r="AA244" s="48">
        <f t="shared" si="77"/>
        <v>41274814.939999796</v>
      </c>
      <c r="AB244" s="48">
        <f t="shared" si="77"/>
        <v>41448237.020000018</v>
      </c>
      <c r="AC244" s="48">
        <f t="shared" ref="AC244:AG244" si="80">+AC229-AC10</f>
        <v>41545271.969999686</v>
      </c>
      <c r="AD244" s="48">
        <f t="shared" si="80"/>
        <v>40709392.419999979</v>
      </c>
      <c r="AE244" s="48">
        <f t="shared" si="80"/>
        <v>41284262.700000018</v>
      </c>
      <c r="AF244" s="48">
        <f t="shared" si="80"/>
        <v>41868430.290000126</v>
      </c>
      <c r="AG244" s="48">
        <f t="shared" si="80"/>
        <v>41984970.319999956</v>
      </c>
      <c r="AH244" s="48">
        <f t="shared" si="77"/>
        <v>40314852.689999826</v>
      </c>
    </row>
    <row r="245" spans="1:34" x14ac:dyDescent="0.25">
      <c r="A245" t="s">
        <v>13</v>
      </c>
      <c r="B245" s="59"/>
      <c r="C245" s="38"/>
      <c r="D245" s="38"/>
      <c r="E245" s="38"/>
      <c r="F245" s="38"/>
      <c r="G245" s="38"/>
      <c r="H245" s="48"/>
      <c r="I245" s="48">
        <f t="shared" si="77"/>
        <v>5415486</v>
      </c>
      <c r="J245" s="48">
        <f t="shared" si="77"/>
        <v>5283271</v>
      </c>
      <c r="K245" s="48">
        <f t="shared" si="77"/>
        <v>5087577</v>
      </c>
      <c r="L245" s="48">
        <f t="shared" si="77"/>
        <v>5249867</v>
      </c>
      <c r="M245" s="48">
        <f t="shared" si="77"/>
        <v>3961079.5800000043</v>
      </c>
      <c r="N245" s="48">
        <f t="shared" si="77"/>
        <v>4874301.6000000034</v>
      </c>
      <c r="O245" s="48">
        <f t="shared" si="77"/>
        <v>36455617.939999871</v>
      </c>
      <c r="P245" s="48">
        <f t="shared" si="77"/>
        <v>35801725.79000017</v>
      </c>
      <c r="Q245" s="48">
        <f t="shared" si="77"/>
        <v>34374395.420000128</v>
      </c>
      <c r="R245" s="48">
        <f t="shared" si="77"/>
        <v>33246423.249999709</v>
      </c>
      <c r="S245" s="48">
        <f t="shared" si="77"/>
        <v>33207183.449999943</v>
      </c>
      <c r="T245" s="48">
        <f t="shared" si="77"/>
        <v>34646755.560000047</v>
      </c>
      <c r="U245" s="48">
        <f t="shared" si="77"/>
        <v>32079441.810000286</v>
      </c>
      <c r="V245" s="48">
        <f t="shared" si="77"/>
        <v>32185423.860000383</v>
      </c>
      <c r="W245" s="48">
        <f t="shared" si="77"/>
        <v>37789171.15000008</v>
      </c>
      <c r="X245" s="48">
        <f t="shared" si="77"/>
        <v>36749907.570000142</v>
      </c>
      <c r="Y245" s="48">
        <f t="shared" si="77"/>
        <v>37850674.550000146</v>
      </c>
      <c r="Z245" s="48">
        <f t="shared" si="77"/>
        <v>42080339.690000147</v>
      </c>
      <c r="AA245" s="48">
        <f t="shared" si="77"/>
        <v>41613268.240000047</v>
      </c>
      <c r="AB245" s="48">
        <f t="shared" si="77"/>
        <v>40555277.97000014</v>
      </c>
      <c r="AC245" s="48">
        <f t="shared" ref="AC245:AG245" si="81">+AC230-AC11</f>
        <v>40212306.410000056</v>
      </c>
      <c r="AD245" s="48">
        <f t="shared" si="81"/>
        <v>43026443.84000013</v>
      </c>
      <c r="AE245" s="48">
        <f t="shared" si="81"/>
        <v>42758017.050000094</v>
      </c>
      <c r="AF245" s="48">
        <f t="shared" si="81"/>
        <v>42459315.64000009</v>
      </c>
      <c r="AG245" s="48">
        <f t="shared" si="81"/>
        <v>42088400.920000136</v>
      </c>
      <c r="AH245" s="48">
        <f t="shared" si="77"/>
        <v>70999937.590000048</v>
      </c>
    </row>
    <row r="246" spans="1:34" x14ac:dyDescent="0.25">
      <c r="A246" t="s">
        <v>14</v>
      </c>
      <c r="B246" s="59"/>
      <c r="C246" s="38"/>
      <c r="D246" s="38"/>
      <c r="E246" s="38"/>
      <c r="F246" s="38"/>
      <c r="G246" s="38"/>
      <c r="H246" s="48"/>
      <c r="I246" s="48">
        <f t="shared" si="77"/>
        <v>7419525</v>
      </c>
      <c r="J246" s="48">
        <f t="shared" si="77"/>
        <v>8308434</v>
      </c>
      <c r="K246" s="48">
        <f t="shared" si="77"/>
        <v>8433576</v>
      </c>
      <c r="L246" s="48">
        <f t="shared" si="77"/>
        <v>10706666</v>
      </c>
      <c r="M246" s="48">
        <f t="shared" si="77"/>
        <v>4741555.5799999274</v>
      </c>
      <c r="N246" s="48">
        <f t="shared" si="77"/>
        <v>7682246.7600000687</v>
      </c>
      <c r="O246" s="48">
        <f t="shared" si="77"/>
        <v>5823139.8500000816</v>
      </c>
      <c r="P246" s="48">
        <f t="shared" si="77"/>
        <v>6214953.1899999939</v>
      </c>
      <c r="Q246" s="48">
        <f t="shared" si="77"/>
        <v>6005710.1400000174</v>
      </c>
      <c r="R246" s="48">
        <f t="shared" si="77"/>
        <v>4176747.3200000133</v>
      </c>
      <c r="S246" s="48">
        <f t="shared" si="77"/>
        <v>4409120.7200000435</v>
      </c>
      <c r="T246" s="48">
        <f t="shared" si="77"/>
        <v>4368715.4400000572</v>
      </c>
      <c r="U246" s="48">
        <f t="shared" si="77"/>
        <v>4561100.7900000066</v>
      </c>
      <c r="V246" s="48">
        <f t="shared" si="77"/>
        <v>4683469.1100000218</v>
      </c>
      <c r="W246" s="48">
        <f t="shared" si="77"/>
        <v>2230340.329999974</v>
      </c>
      <c r="X246" s="48">
        <f t="shared" si="77"/>
        <v>2142927.6600000244</v>
      </c>
      <c r="Y246" s="48">
        <f t="shared" si="77"/>
        <v>3083661.9200000055</v>
      </c>
      <c r="Z246" s="48">
        <f t="shared" si="77"/>
        <v>2373245.360000059</v>
      </c>
      <c r="AA246" s="48">
        <f t="shared" si="77"/>
        <v>2756492.8799999952</v>
      </c>
      <c r="AB246" s="48">
        <f t="shared" si="77"/>
        <v>3099574.5699999798</v>
      </c>
      <c r="AC246" s="48">
        <f t="shared" ref="AC246:AG246" si="82">+AC231-AC12</f>
        <v>3437255.990000017</v>
      </c>
      <c r="AD246" s="48">
        <f t="shared" si="82"/>
        <v>3840512.4699999709</v>
      </c>
      <c r="AE246" s="48">
        <f t="shared" si="82"/>
        <v>4280438.8900000025</v>
      </c>
      <c r="AF246" s="48">
        <f t="shared" si="82"/>
        <v>4477846.1300000213</v>
      </c>
      <c r="AG246" s="48">
        <f t="shared" si="82"/>
        <v>4723627.0399999693</v>
      </c>
      <c r="AH246" s="48">
        <f t="shared" si="77"/>
        <v>1304759.2800000007</v>
      </c>
    </row>
    <row r="247" spans="1:34" x14ac:dyDescent="0.25">
      <c r="A247" t="s">
        <v>15</v>
      </c>
      <c r="B247" s="59"/>
      <c r="C247" s="38"/>
      <c r="D247" s="38"/>
      <c r="E247" s="38"/>
      <c r="F247" s="38"/>
      <c r="G247" s="38"/>
      <c r="H247" s="48"/>
      <c r="I247" s="48">
        <f t="shared" si="77"/>
        <v>53278067</v>
      </c>
      <c r="J247" s="48">
        <f t="shared" si="77"/>
        <v>54378959</v>
      </c>
      <c r="K247" s="48">
        <f t="shared" si="77"/>
        <v>-1306396</v>
      </c>
      <c r="L247" s="48">
        <f t="shared" si="77"/>
        <v>3842988</v>
      </c>
      <c r="M247" s="48">
        <f t="shared" si="77"/>
        <v>27431414.760000437</v>
      </c>
      <c r="N247" s="48">
        <f t="shared" si="77"/>
        <v>42097752.749999754</v>
      </c>
      <c r="O247" s="48">
        <f t="shared" si="77"/>
        <v>6771884.7500000224</v>
      </c>
      <c r="P247" s="48">
        <f t="shared" si="77"/>
        <v>7545414.2899998389</v>
      </c>
      <c r="Q247" s="48">
        <f t="shared" si="77"/>
        <v>6885578.3299999349</v>
      </c>
      <c r="R247" s="48">
        <f t="shared" si="77"/>
        <v>8646020.5799998194</v>
      </c>
      <c r="S247" s="48">
        <f t="shared" si="77"/>
        <v>9076355.749999918</v>
      </c>
      <c r="T247" s="48">
        <f t="shared" si="77"/>
        <v>9237434.1199998669</v>
      </c>
      <c r="U247" s="48">
        <f t="shared" si="77"/>
        <v>11685036.550000113</v>
      </c>
      <c r="V247" s="48">
        <f t="shared" si="77"/>
        <v>11809084.210000165</v>
      </c>
      <c r="W247" s="48">
        <f t="shared" si="77"/>
        <v>8445218.8100001551</v>
      </c>
      <c r="X247" s="48">
        <f t="shared" si="77"/>
        <v>8717566.9700000547</v>
      </c>
      <c r="Y247" s="48">
        <f t="shared" si="77"/>
        <v>7486910.060000034</v>
      </c>
      <c r="Z247" s="48">
        <f t="shared" si="77"/>
        <v>8401442.680000063</v>
      </c>
      <c r="AA247" s="48">
        <f t="shared" si="77"/>
        <v>9029504.9800000414</v>
      </c>
      <c r="AB247" s="48">
        <f t="shared" si="77"/>
        <v>9500150.7099998537</v>
      </c>
      <c r="AC247" s="48">
        <f t="shared" ref="AC247:AG247" si="83">+AC232-AC13</f>
        <v>10087431.320000049</v>
      </c>
      <c r="AD247" s="48">
        <f t="shared" si="83"/>
        <v>10029542.820000079</v>
      </c>
      <c r="AE247" s="48">
        <f t="shared" si="83"/>
        <v>10724744.840000067</v>
      </c>
      <c r="AF247" s="48">
        <f t="shared" si="83"/>
        <v>10840716.170000127</v>
      </c>
      <c r="AG247" s="48">
        <f t="shared" si="83"/>
        <v>11238510.599999992</v>
      </c>
      <c r="AH247" s="48">
        <f t="shared" si="77"/>
        <v>28875847.140000112</v>
      </c>
    </row>
    <row r="248" spans="1:34" x14ac:dyDescent="0.25">
      <c r="A248" t="s">
        <v>16</v>
      </c>
      <c r="B248" s="59"/>
      <c r="C248" s="38"/>
      <c r="D248" s="38"/>
      <c r="E248" s="38"/>
      <c r="F248" s="38"/>
      <c r="G248" s="38"/>
      <c r="H248" s="48"/>
      <c r="I248" s="48">
        <f t="shared" si="77"/>
        <v>11486398</v>
      </c>
      <c r="J248" s="48">
        <f t="shared" si="77"/>
        <v>6501966</v>
      </c>
      <c r="K248" s="48">
        <f t="shared" si="77"/>
        <v>-4092864</v>
      </c>
      <c r="L248" s="48">
        <f t="shared" si="77"/>
        <v>-3618742</v>
      </c>
      <c r="M248" s="48">
        <f t="shared" si="77"/>
        <v>1045209.3900000127</v>
      </c>
      <c r="N248" s="48">
        <f t="shared" si="77"/>
        <v>2415429.2200000086</v>
      </c>
      <c r="O248" s="48">
        <f t="shared" si="77"/>
        <v>1873685.5899999291</v>
      </c>
      <c r="P248" s="48">
        <f t="shared" si="77"/>
        <v>2128828.7099999562</v>
      </c>
      <c r="Q248" s="48">
        <f t="shared" si="77"/>
        <v>1682055.5199999921</v>
      </c>
      <c r="R248" s="48">
        <f t="shared" si="77"/>
        <v>6532100.5599999074</v>
      </c>
      <c r="S248" s="48">
        <f t="shared" si="77"/>
        <v>6601129.8900000025</v>
      </c>
      <c r="T248" s="48">
        <f t="shared" si="77"/>
        <v>6537864.1900000684</v>
      </c>
      <c r="U248" s="48">
        <f t="shared" si="77"/>
        <v>9743539.400000006</v>
      </c>
      <c r="V248" s="48">
        <f t="shared" si="77"/>
        <v>9385321.5600000545</v>
      </c>
      <c r="W248" s="48">
        <f t="shared" si="77"/>
        <v>8928019.1499999948</v>
      </c>
      <c r="X248" s="48">
        <f t="shared" si="77"/>
        <v>8887177.6699999925</v>
      </c>
      <c r="Y248" s="48">
        <f t="shared" si="77"/>
        <v>8475472.8700000178</v>
      </c>
      <c r="Z248" s="48">
        <f t="shared" si="77"/>
        <v>9136608.1500000078</v>
      </c>
      <c r="AA248" s="48">
        <f t="shared" si="77"/>
        <v>9189983.3100000136</v>
      </c>
      <c r="AB248" s="48">
        <f t="shared" si="77"/>
        <v>9080933.8299999163</v>
      </c>
      <c r="AC248" s="48">
        <f t="shared" ref="AC248:AG248" si="84">+AC233-AC14</f>
        <v>9039828.630000012</v>
      </c>
      <c r="AD248" s="48">
        <f t="shared" si="84"/>
        <v>9435802.9900000915</v>
      </c>
      <c r="AE248" s="48">
        <f t="shared" si="84"/>
        <v>9454807.8699999955</v>
      </c>
      <c r="AF248" s="48">
        <f t="shared" si="84"/>
        <v>9190883.1699999832</v>
      </c>
      <c r="AG248" s="48">
        <f t="shared" si="84"/>
        <v>8988802.7899999712</v>
      </c>
      <c r="AH248" s="48">
        <f t="shared" si="77"/>
        <v>11832296.05999995</v>
      </c>
    </row>
    <row r="249" spans="1:34" x14ac:dyDescent="0.25">
      <c r="A249" t="s">
        <v>18</v>
      </c>
      <c r="B249" s="59"/>
      <c r="C249" s="38"/>
      <c r="D249" s="38"/>
      <c r="E249" s="38"/>
      <c r="F249" s="38"/>
      <c r="G249" s="38"/>
      <c r="H249" s="48"/>
      <c r="I249" s="48">
        <f t="shared" si="77"/>
        <v>0</v>
      </c>
      <c r="J249" s="48">
        <f t="shared" si="77"/>
        <v>0</v>
      </c>
      <c r="K249" s="48">
        <f t="shared" si="77"/>
        <v>0</v>
      </c>
      <c r="L249" s="48">
        <f t="shared" si="77"/>
        <v>0</v>
      </c>
      <c r="M249" s="48">
        <f t="shared" si="77"/>
        <v>0</v>
      </c>
      <c r="N249" s="48">
        <f t="shared" si="77"/>
        <v>0</v>
      </c>
      <c r="O249" s="48">
        <f t="shared" si="77"/>
        <v>18545690.009999964</v>
      </c>
      <c r="P249" s="48">
        <f t="shared" si="77"/>
        <v>18264809.070000038</v>
      </c>
      <c r="Q249" s="48">
        <f t="shared" si="77"/>
        <v>17277234.250000007</v>
      </c>
      <c r="R249" s="48">
        <f t="shared" si="77"/>
        <v>9427250.0999999866</v>
      </c>
      <c r="S249" s="48">
        <f t="shared" si="77"/>
        <v>9252487.8599999696</v>
      </c>
      <c r="T249" s="48">
        <f t="shared" si="77"/>
        <v>9386879.2800000012</v>
      </c>
      <c r="U249" s="48">
        <f t="shared" si="77"/>
        <v>7907166.0800000038</v>
      </c>
      <c r="V249" s="48">
        <f t="shared" si="77"/>
        <v>7703154.9799999427</v>
      </c>
      <c r="W249" s="48">
        <f t="shared" si="77"/>
        <v>6052030.6300000027</v>
      </c>
      <c r="X249" s="48">
        <f t="shared" si="77"/>
        <v>5876057.3700000113</v>
      </c>
      <c r="Y249" s="48">
        <f t="shared" si="77"/>
        <v>5807202.4700000053</v>
      </c>
      <c r="Z249" s="48">
        <f t="shared" si="77"/>
        <v>6317050.629999985</v>
      </c>
      <c r="AA249" s="48">
        <f t="shared" si="77"/>
        <v>6274832.1999999825</v>
      </c>
      <c r="AB249" s="48">
        <f t="shared" si="77"/>
        <v>6244867.0599999744</v>
      </c>
      <c r="AC249" s="48">
        <f t="shared" ref="AC249:AG249" si="85">+AC234-AC15</f>
        <v>6286200.7899999935</v>
      </c>
      <c r="AD249" s="48">
        <f t="shared" si="85"/>
        <v>7241862.9199999664</v>
      </c>
      <c r="AE249" s="48">
        <f t="shared" si="85"/>
        <v>7297608.449999962</v>
      </c>
      <c r="AF249" s="48">
        <f t="shared" si="85"/>
        <v>7266645.4299999839</v>
      </c>
      <c r="AG249" s="48">
        <f t="shared" si="85"/>
        <v>7343239.7599999774</v>
      </c>
      <c r="AH249" s="48">
        <f t="shared" si="77"/>
        <v>9523258.0799999163</v>
      </c>
    </row>
    <row r="250" spans="1:34" x14ac:dyDescent="0.25">
      <c r="A250" t="s">
        <v>19</v>
      </c>
      <c r="B250" s="59"/>
      <c r="C250" s="38"/>
      <c r="D250" s="38"/>
      <c r="E250" s="38"/>
      <c r="F250" s="38"/>
      <c r="G250" s="38"/>
      <c r="H250" s="48"/>
      <c r="I250" s="48">
        <f t="shared" si="77"/>
        <v>0</v>
      </c>
      <c r="J250" s="48">
        <f t="shared" si="77"/>
        <v>0</v>
      </c>
      <c r="K250" s="48">
        <f t="shared" si="77"/>
        <v>0</v>
      </c>
      <c r="L250" s="48">
        <f t="shared" si="77"/>
        <v>0</v>
      </c>
      <c r="M250" s="48">
        <f t="shared" si="77"/>
        <v>0</v>
      </c>
      <c r="N250" s="48">
        <f t="shared" si="77"/>
        <v>0</v>
      </c>
      <c r="O250" s="48">
        <f t="shared" si="77"/>
        <v>27395018.460000008</v>
      </c>
      <c r="P250" s="48">
        <f t="shared" si="77"/>
        <v>27251525.280000005</v>
      </c>
      <c r="Q250" s="48">
        <f t="shared" si="77"/>
        <v>27033296.170000002</v>
      </c>
      <c r="R250" s="48">
        <f t="shared" si="77"/>
        <v>27023642.940000001</v>
      </c>
      <c r="S250" s="48">
        <f t="shared" si="77"/>
        <v>26953969.350000001</v>
      </c>
      <c r="T250" s="48">
        <f t="shared" si="77"/>
        <v>26925257.950000003</v>
      </c>
      <c r="U250" s="48">
        <f t="shared" si="77"/>
        <v>28689539.650000002</v>
      </c>
      <c r="V250" s="48">
        <f t="shared" si="77"/>
        <v>28543130.130000014</v>
      </c>
      <c r="W250" s="48">
        <f t="shared" si="77"/>
        <v>30894653.500000004</v>
      </c>
      <c r="X250" s="48">
        <f t="shared" si="77"/>
        <v>30891775.639999982</v>
      </c>
      <c r="Y250" s="48">
        <f t="shared" si="77"/>
        <v>30772823.149999987</v>
      </c>
      <c r="Z250" s="48">
        <f t="shared" si="77"/>
        <v>32544128.179999977</v>
      </c>
      <c r="AA250" s="48">
        <f t="shared" si="77"/>
        <v>32618498.939999979</v>
      </c>
      <c r="AB250" s="48">
        <f t="shared" si="77"/>
        <v>32306704.560000014</v>
      </c>
      <c r="AC250" s="48">
        <f t="shared" ref="AC250:AG250" si="86">+AC235-AC16</f>
        <v>32231489.109999955</v>
      </c>
      <c r="AD250" s="48">
        <f t="shared" si="86"/>
        <v>42431476.979999967</v>
      </c>
      <c r="AE250" s="48">
        <f t="shared" si="86"/>
        <v>42344786.519999959</v>
      </c>
      <c r="AF250" s="48">
        <f t="shared" si="86"/>
        <v>42211035.959999956</v>
      </c>
      <c r="AG250" s="48">
        <f t="shared" si="86"/>
        <v>42135072.099999972</v>
      </c>
      <c r="AH250" s="48">
        <f t="shared" si="77"/>
        <v>167514.07999999999</v>
      </c>
    </row>
    <row r="251" spans="1:34" x14ac:dyDescent="0.25">
      <c r="A251" t="s">
        <v>20</v>
      </c>
      <c r="B251" s="59"/>
      <c r="C251" s="38"/>
      <c r="D251" s="38"/>
      <c r="E251" s="38"/>
      <c r="F251" s="38"/>
      <c r="G251" s="38"/>
      <c r="H251" s="48"/>
      <c r="I251" s="48">
        <f t="shared" si="77"/>
        <v>2219672</v>
      </c>
      <c r="J251" s="48">
        <f t="shared" si="77"/>
        <v>2269444</v>
      </c>
      <c r="K251" s="48">
        <f t="shared" si="77"/>
        <v>2280785</v>
      </c>
      <c r="L251" s="48">
        <f t="shared" si="77"/>
        <v>2280890</v>
      </c>
      <c r="M251" s="48">
        <f t="shared" si="77"/>
        <v>2278266.87</v>
      </c>
      <c r="N251" s="48">
        <f t="shared" si="77"/>
        <v>97947.350000000064</v>
      </c>
      <c r="O251" s="48">
        <f t="shared" si="77"/>
        <v>0</v>
      </c>
      <c r="P251" s="48">
        <f t="shared" si="77"/>
        <v>0</v>
      </c>
      <c r="Q251" s="48">
        <f t="shared" si="77"/>
        <v>0</v>
      </c>
      <c r="R251" s="48">
        <f t="shared" si="77"/>
        <v>0</v>
      </c>
      <c r="S251" s="48">
        <f t="shared" si="77"/>
        <v>0</v>
      </c>
      <c r="T251" s="48">
        <f t="shared" si="77"/>
        <v>0</v>
      </c>
      <c r="U251" s="48">
        <f t="shared" si="77"/>
        <v>0</v>
      </c>
      <c r="V251" s="48">
        <f t="shared" si="77"/>
        <v>0</v>
      </c>
      <c r="W251" s="48">
        <f t="shared" si="77"/>
        <v>0</v>
      </c>
      <c r="X251" s="48">
        <f t="shared" si="77"/>
        <v>0</v>
      </c>
      <c r="Y251" s="48"/>
      <c r="Z251" s="48"/>
      <c r="AA251" s="48"/>
      <c r="AB251" s="48"/>
      <c r="AC251" s="48"/>
      <c r="AD251" s="48"/>
      <c r="AE251" s="48"/>
      <c r="AF251" s="48"/>
      <c r="AG251" s="48"/>
      <c r="AH251" s="48"/>
    </row>
    <row r="252" spans="1:34" x14ac:dyDescent="0.25">
      <c r="B252" s="59"/>
      <c r="C252" s="38"/>
      <c r="D252" s="38"/>
      <c r="E252" s="38"/>
      <c r="F252" s="38"/>
      <c r="G252" s="3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  <c r="AD252" s="48"/>
      <c r="AE252" s="48"/>
      <c r="AF252" s="48"/>
      <c r="AG252" s="48"/>
      <c r="AH252" s="48"/>
    </row>
    <row r="253" spans="1:34" ht="15.75" thickBot="1" x14ac:dyDescent="0.3">
      <c r="A253" s="60" t="s">
        <v>40</v>
      </c>
      <c r="B253" s="61"/>
      <c r="C253" s="52"/>
      <c r="D253" s="52"/>
      <c r="E253" s="52"/>
      <c r="F253" s="52"/>
      <c r="G253" s="52"/>
      <c r="H253" s="90"/>
      <c r="I253" s="90">
        <f t="shared" ref="I253:AH253" si="87">SUM(I242:I252)</f>
        <v>181491758</v>
      </c>
      <c r="J253" s="90">
        <f t="shared" si="87"/>
        <v>179870974</v>
      </c>
      <c r="K253" s="90">
        <f t="shared" si="87"/>
        <v>110236899</v>
      </c>
      <c r="L253" s="90">
        <f t="shared" si="87"/>
        <v>135032310</v>
      </c>
      <c r="M253" s="90">
        <f t="shared" si="87"/>
        <v>145600481.86000034</v>
      </c>
      <c r="N253" s="90">
        <f t="shared" si="87"/>
        <v>172519146.63999748</v>
      </c>
      <c r="O253" s="90">
        <f t="shared" si="87"/>
        <v>180935296.57999945</v>
      </c>
      <c r="P253" s="90">
        <f t="shared" si="87"/>
        <v>183068538.52999762</v>
      </c>
      <c r="Q253" s="90">
        <f t="shared" si="87"/>
        <v>177274837.81999701</v>
      </c>
      <c r="R253" s="90">
        <f t="shared" si="87"/>
        <v>174090805.99999523</v>
      </c>
      <c r="S253" s="90">
        <f t="shared" si="87"/>
        <v>202994812.87999609</v>
      </c>
      <c r="T253" s="90">
        <f t="shared" si="87"/>
        <v>205130864.36999732</v>
      </c>
      <c r="U253" s="90">
        <f t="shared" si="87"/>
        <v>207428302.32000005</v>
      </c>
      <c r="V253" s="90">
        <f t="shared" si="87"/>
        <v>208081024.9799979</v>
      </c>
      <c r="W253" s="90">
        <f t="shared" si="87"/>
        <v>190765298.3599999</v>
      </c>
      <c r="X253" s="90">
        <f t="shared" si="87"/>
        <v>184842106.49999991</v>
      </c>
      <c r="Y253" s="90">
        <f t="shared" si="87"/>
        <v>188988162.70000008</v>
      </c>
      <c r="Z253" s="90">
        <f t="shared" si="87"/>
        <v>192544674.77000076</v>
      </c>
      <c r="AA253" s="90">
        <f t="shared" si="87"/>
        <v>195632390.43000004</v>
      </c>
      <c r="AB253" s="90">
        <f t="shared" si="87"/>
        <v>198152575.91000035</v>
      </c>
      <c r="AC253" s="90">
        <f t="shared" ref="AC253:AG253" si="88">SUM(AC242:AC252)</f>
        <v>200569278.09000018</v>
      </c>
      <c r="AD253" s="90">
        <f t="shared" si="88"/>
        <v>209176962.02000055</v>
      </c>
      <c r="AE253" s="90">
        <f t="shared" si="88"/>
        <v>213459028.12000048</v>
      </c>
      <c r="AF253" s="90">
        <f t="shared" si="88"/>
        <v>215864814.13000053</v>
      </c>
      <c r="AG253" s="90">
        <f t="shared" si="88"/>
        <v>218823000.05999944</v>
      </c>
      <c r="AH253" s="90">
        <f t="shared" si="87"/>
        <v>220302182.22999942</v>
      </c>
    </row>
    <row r="254" spans="1:34" ht="15.75" thickTop="1" x14ac:dyDescent="0.25"/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theme="4" tint="0.39997558519241921"/>
  </sheetPr>
  <dimension ref="A1:AJ109"/>
  <sheetViews>
    <sheetView showGridLines="0" zoomScale="80" zoomScaleNormal="80" workbookViewId="0">
      <pane xSplit="2" topLeftCell="C1" activePane="topRight" state="frozen"/>
      <selection pane="topRight" activeCell="AI7" sqref="AI7"/>
    </sheetView>
  </sheetViews>
  <sheetFormatPr baseColWidth="10" defaultColWidth="11.42578125" defaultRowHeight="15" outlineLevelCol="1" x14ac:dyDescent="0.25"/>
  <cols>
    <col min="1" max="1" width="8.140625" style="70" customWidth="1"/>
    <col min="2" max="2" width="29.5703125" style="69" customWidth="1"/>
    <col min="3" max="4" width="8.140625" style="70" hidden="1" customWidth="1" outlineLevel="1"/>
    <col min="5" max="5" width="8.140625" style="71" hidden="1" customWidth="1" outlineLevel="1"/>
    <col min="6" max="6" width="8.140625" style="72" hidden="1" customWidth="1" outlineLevel="1"/>
    <col min="7" max="9" width="8.140625" style="69" hidden="1" customWidth="1" outlineLevel="1"/>
    <col min="10" max="13" width="12" style="69" hidden="1" customWidth="1" outlineLevel="1"/>
    <col min="14" max="14" width="12" style="69" bestFit="1" customWidth="1" collapsed="1"/>
    <col min="15" max="25" width="12" style="69" hidden="1" customWidth="1" outlineLevel="1"/>
    <col min="26" max="26" width="12" style="69" bestFit="1" customWidth="1" collapsed="1"/>
    <col min="27" max="35" width="12" style="69" bestFit="1" customWidth="1"/>
    <col min="36" max="36" width="8.5703125" style="69" customWidth="1"/>
    <col min="37" max="16384" width="11.42578125" style="69"/>
  </cols>
  <sheetData>
    <row r="1" spans="1:35" s="92" customFormat="1" x14ac:dyDescent="0.25">
      <c r="A1" s="91"/>
      <c r="C1" s="91"/>
      <c r="D1" s="91"/>
      <c r="E1" s="93"/>
      <c r="F1" s="94"/>
    </row>
    <row r="2" spans="1:35" s="92" customFormat="1" x14ac:dyDescent="0.25">
      <c r="A2" s="91"/>
      <c r="C2" s="91"/>
      <c r="D2" s="91"/>
      <c r="E2" s="93"/>
      <c r="F2" s="94"/>
    </row>
    <row r="3" spans="1:35" s="92" customFormat="1" x14ac:dyDescent="0.25">
      <c r="A3" s="91"/>
      <c r="C3" s="91"/>
      <c r="D3" s="91"/>
      <c r="E3" s="93"/>
      <c r="F3" s="94"/>
    </row>
    <row r="5" spans="1:35" ht="37.5" customHeight="1" x14ac:dyDescent="0.25">
      <c r="A5" s="225" t="s">
        <v>65</v>
      </c>
      <c r="B5" s="225"/>
    </row>
    <row r="6" spans="1:35" ht="5.25" customHeight="1" x14ac:dyDescent="0.25"/>
    <row r="7" spans="1:35" ht="15.75" thickBot="1" x14ac:dyDescent="0.3">
      <c r="C7" s="57">
        <v>42035</v>
      </c>
      <c r="D7" s="58">
        <v>42063</v>
      </c>
      <c r="E7" s="58">
        <v>42094</v>
      </c>
      <c r="F7" s="58">
        <v>42124</v>
      </c>
      <c r="G7" s="58">
        <v>42155</v>
      </c>
      <c r="H7" s="58">
        <v>42185</v>
      </c>
      <c r="I7" s="58">
        <v>42216</v>
      </c>
      <c r="J7" s="58">
        <v>42247</v>
      </c>
      <c r="K7" s="58">
        <v>42277</v>
      </c>
      <c r="L7" s="58">
        <v>42308</v>
      </c>
      <c r="M7" s="58">
        <v>42338</v>
      </c>
      <c r="N7" s="58">
        <v>42369</v>
      </c>
      <c r="O7" s="58">
        <v>42400</v>
      </c>
      <c r="P7" s="58">
        <v>42429</v>
      </c>
      <c r="Q7" s="58">
        <v>42460</v>
      </c>
      <c r="R7" s="58">
        <v>42490</v>
      </c>
      <c r="S7" s="58">
        <v>42521</v>
      </c>
      <c r="T7" s="58">
        <v>42551</v>
      </c>
      <c r="U7" s="58">
        <v>42582</v>
      </c>
      <c r="V7" s="58">
        <v>42613</v>
      </c>
      <c r="W7" s="58">
        <v>42643</v>
      </c>
      <c r="X7" s="58">
        <v>42674</v>
      </c>
      <c r="Y7" s="58">
        <v>42704</v>
      </c>
      <c r="Z7" s="58">
        <v>42735</v>
      </c>
      <c r="AA7" s="58">
        <v>42766</v>
      </c>
      <c r="AB7" s="58">
        <v>42794</v>
      </c>
      <c r="AC7" s="58">
        <v>42825</v>
      </c>
      <c r="AD7" s="58">
        <v>42855</v>
      </c>
      <c r="AE7" s="58">
        <v>42886</v>
      </c>
      <c r="AF7" s="58">
        <v>42916</v>
      </c>
      <c r="AG7" s="58">
        <v>42947</v>
      </c>
      <c r="AH7" s="58">
        <v>42978</v>
      </c>
      <c r="AI7" s="58">
        <v>43008</v>
      </c>
    </row>
    <row r="8" spans="1:35" x14ac:dyDescent="0.25">
      <c r="B8" s="96" t="s">
        <v>66</v>
      </c>
      <c r="C8" s="97">
        <v>245120</v>
      </c>
      <c r="D8" s="97">
        <v>242929</v>
      </c>
      <c r="E8" s="97">
        <v>240759</v>
      </c>
      <c r="F8" s="97">
        <v>222402</v>
      </c>
      <c r="G8" s="97">
        <v>221286</v>
      </c>
      <c r="H8" s="97">
        <v>219236</v>
      </c>
      <c r="I8" s="97">
        <v>216780</v>
      </c>
      <c r="J8" s="97">
        <v>214359</v>
      </c>
      <c r="K8" s="97">
        <v>214197</v>
      </c>
      <c r="L8" s="97">
        <v>212168</v>
      </c>
      <c r="M8" s="97">
        <v>208239</v>
      </c>
      <c r="N8" s="97">
        <v>203944</v>
      </c>
      <c r="O8" s="97">
        <v>199819</v>
      </c>
      <c r="P8" s="97">
        <v>198103</v>
      </c>
      <c r="Q8" s="97">
        <v>196180</v>
      </c>
      <c r="R8" s="97">
        <v>193894</v>
      </c>
      <c r="S8" s="97">
        <v>192523</v>
      </c>
      <c r="T8" s="97">
        <v>190231</v>
      </c>
      <c r="U8" s="97">
        <v>188909</v>
      </c>
      <c r="V8" s="97">
        <v>187027</v>
      </c>
      <c r="W8" s="97">
        <v>185799</v>
      </c>
      <c r="X8" s="97">
        <v>184066</v>
      </c>
      <c r="Y8" s="97">
        <v>183613</v>
      </c>
      <c r="Z8" s="97">
        <v>182533</v>
      </c>
      <c r="AA8" s="97">
        <v>181331</v>
      </c>
      <c r="AB8" s="97">
        <v>180658</v>
      </c>
      <c r="AC8" s="97">
        <v>180693</v>
      </c>
      <c r="AD8" s="97">
        <v>180823</v>
      </c>
      <c r="AE8" s="97">
        <v>180785</v>
      </c>
      <c r="AF8" s="97">
        <v>182212</v>
      </c>
      <c r="AG8" s="97">
        <v>183663</v>
      </c>
      <c r="AH8" s="97">
        <v>185316</v>
      </c>
      <c r="AI8" s="97">
        <v>186681</v>
      </c>
    </row>
    <row r="9" spans="1:35" ht="9" customHeight="1" x14ac:dyDescent="0.25">
      <c r="B9" s="98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</row>
    <row r="10" spans="1:35" x14ac:dyDescent="0.25">
      <c r="B10" s="100" t="s">
        <v>67</v>
      </c>
      <c r="C10" s="101"/>
      <c r="D10" s="101"/>
      <c r="E10" s="101"/>
      <c r="F10" s="101"/>
      <c r="G10" s="101"/>
      <c r="H10" s="101"/>
      <c r="I10" s="101"/>
      <c r="J10" s="101">
        <v>134975</v>
      </c>
      <c r="K10" s="101">
        <v>133188</v>
      </c>
      <c r="L10" s="101">
        <v>131530</v>
      </c>
      <c r="M10" s="101">
        <v>131533</v>
      </c>
      <c r="N10" s="101">
        <v>123518</v>
      </c>
      <c r="O10" s="101">
        <v>115703</v>
      </c>
      <c r="P10" s="101">
        <v>112488</v>
      </c>
      <c r="Q10" s="101">
        <v>116013</v>
      </c>
      <c r="R10" s="101">
        <v>112894</v>
      </c>
      <c r="S10" s="101">
        <v>105699</v>
      </c>
      <c r="T10" s="101">
        <v>103161</v>
      </c>
      <c r="U10" s="101">
        <v>102290</v>
      </c>
      <c r="V10" s="101">
        <v>105181</v>
      </c>
      <c r="W10" s="101">
        <v>104720</v>
      </c>
      <c r="X10" s="101">
        <v>103544</v>
      </c>
      <c r="Y10" s="101">
        <v>104078</v>
      </c>
      <c r="Z10" s="101">
        <v>103639</v>
      </c>
      <c r="AA10" s="101">
        <v>100215</v>
      </c>
      <c r="AB10" s="101">
        <v>100635</v>
      </c>
      <c r="AC10" s="101">
        <v>99638</v>
      </c>
      <c r="AD10" s="101">
        <v>98591</v>
      </c>
      <c r="AE10" s="101">
        <v>99694</v>
      </c>
      <c r="AF10" s="101">
        <v>100323</v>
      </c>
      <c r="AG10" s="101">
        <v>100826</v>
      </c>
      <c r="AH10" s="101">
        <v>101690</v>
      </c>
      <c r="AI10" s="101">
        <v>103700</v>
      </c>
    </row>
    <row r="11" spans="1:35" x14ac:dyDescent="0.25">
      <c r="B11" s="102" t="s">
        <v>67</v>
      </c>
      <c r="C11" s="103"/>
      <c r="D11" s="103"/>
      <c r="E11" s="103"/>
      <c r="F11" s="103"/>
      <c r="G11" s="103"/>
      <c r="H11" s="103"/>
      <c r="I11" s="103"/>
      <c r="J11" s="103">
        <f>+J10-J12</f>
        <v>85587</v>
      </c>
      <c r="K11" s="103">
        <f t="shared" ref="K11:AI11" si="0">+K10-K12</f>
        <v>89079</v>
      </c>
      <c r="L11" s="103">
        <f t="shared" si="0"/>
        <v>86704</v>
      </c>
      <c r="M11" s="103">
        <f t="shared" si="0"/>
        <v>86254</v>
      </c>
      <c r="N11" s="103">
        <f t="shared" si="0"/>
        <v>80390</v>
      </c>
      <c r="O11" s="103">
        <f t="shared" si="0"/>
        <v>69511</v>
      </c>
      <c r="P11" s="103">
        <f t="shared" si="0"/>
        <v>74699</v>
      </c>
      <c r="Q11" s="103">
        <f t="shared" si="0"/>
        <v>75896</v>
      </c>
      <c r="R11" s="103">
        <f t="shared" si="0"/>
        <v>71532</v>
      </c>
      <c r="S11" s="103">
        <f t="shared" si="0"/>
        <v>73179</v>
      </c>
      <c r="T11" s="103">
        <f t="shared" si="0"/>
        <v>70870</v>
      </c>
      <c r="U11" s="103">
        <f t="shared" si="0"/>
        <v>72160</v>
      </c>
      <c r="V11" s="103">
        <f t="shared" si="0"/>
        <v>71620</v>
      </c>
      <c r="W11" s="103">
        <f t="shared" si="0"/>
        <v>71646</v>
      </c>
      <c r="X11" s="103">
        <f t="shared" si="0"/>
        <v>71331</v>
      </c>
      <c r="Y11" s="103">
        <f t="shared" si="0"/>
        <v>73749</v>
      </c>
      <c r="Z11" s="103">
        <f t="shared" si="0"/>
        <v>76329</v>
      </c>
      <c r="AA11" s="103">
        <f t="shared" si="0"/>
        <v>66860</v>
      </c>
      <c r="AB11" s="103">
        <f t="shared" si="0"/>
        <v>67951</v>
      </c>
      <c r="AC11" s="103">
        <f t="shared" si="0"/>
        <v>70061</v>
      </c>
      <c r="AD11" s="103">
        <f t="shared" ref="AD11:AH11" si="1">+AD10-AD12</f>
        <v>69284</v>
      </c>
      <c r="AE11" s="103">
        <f t="shared" si="1"/>
        <v>71061</v>
      </c>
      <c r="AF11" s="103">
        <f t="shared" si="1"/>
        <v>69481</v>
      </c>
      <c r="AG11" s="103">
        <f t="shared" si="1"/>
        <v>70982</v>
      </c>
      <c r="AH11" s="103">
        <f t="shared" si="1"/>
        <v>71602</v>
      </c>
      <c r="AI11" s="103">
        <f t="shared" si="0"/>
        <v>72594</v>
      </c>
    </row>
    <row r="12" spans="1:35" x14ac:dyDescent="0.25">
      <c r="B12" s="102" t="s">
        <v>68</v>
      </c>
      <c r="C12" s="103"/>
      <c r="D12" s="103"/>
      <c r="E12" s="103"/>
      <c r="F12" s="103"/>
      <c r="G12" s="103"/>
      <c r="H12" s="103"/>
      <c r="I12" s="103"/>
      <c r="J12" s="103">
        <v>49388</v>
      </c>
      <c r="K12" s="103">
        <v>44109</v>
      </c>
      <c r="L12" s="103">
        <v>44826</v>
      </c>
      <c r="M12" s="103">
        <v>45279</v>
      </c>
      <c r="N12" s="103">
        <v>43128</v>
      </c>
      <c r="O12" s="103">
        <v>46192</v>
      </c>
      <c r="P12" s="103">
        <v>37789</v>
      </c>
      <c r="Q12" s="103">
        <v>40117</v>
      </c>
      <c r="R12" s="103">
        <v>41362</v>
      </c>
      <c r="S12" s="103">
        <v>32520</v>
      </c>
      <c r="T12" s="103">
        <v>32291</v>
      </c>
      <c r="U12" s="103">
        <v>30130</v>
      </c>
      <c r="V12" s="103">
        <v>33561</v>
      </c>
      <c r="W12" s="103">
        <v>33074</v>
      </c>
      <c r="X12" s="103">
        <v>32213</v>
      </c>
      <c r="Y12" s="103">
        <v>30329</v>
      </c>
      <c r="Z12" s="103">
        <v>27310</v>
      </c>
      <c r="AA12" s="103">
        <v>33355</v>
      </c>
      <c r="AB12" s="103">
        <v>32684</v>
      </c>
      <c r="AC12" s="103">
        <v>29577</v>
      </c>
      <c r="AD12" s="103">
        <v>29307</v>
      </c>
      <c r="AE12" s="103">
        <v>28633</v>
      </c>
      <c r="AF12" s="103">
        <v>30842</v>
      </c>
      <c r="AG12" s="103">
        <v>29844</v>
      </c>
      <c r="AH12" s="103">
        <v>30088</v>
      </c>
      <c r="AI12" s="103">
        <v>31106</v>
      </c>
    </row>
    <row r="13" spans="1:35" ht="7.5" customHeight="1" x14ac:dyDescent="0.25">
      <c r="B13" s="98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</row>
    <row r="14" spans="1:35" x14ac:dyDescent="0.25">
      <c r="B14" s="100" t="s">
        <v>69</v>
      </c>
      <c r="C14" s="101" t="s">
        <v>59</v>
      </c>
      <c r="D14" s="101" t="s">
        <v>59</v>
      </c>
      <c r="E14" s="101" t="s">
        <v>59</v>
      </c>
      <c r="F14" s="101" t="s">
        <v>59</v>
      </c>
      <c r="G14" s="101" t="s">
        <v>59</v>
      </c>
      <c r="H14" s="101" t="s">
        <v>59</v>
      </c>
      <c r="I14" s="101" t="s">
        <v>59</v>
      </c>
      <c r="J14" s="104">
        <f t="shared" ref="J14:AI16" si="2">+J10/J$8</f>
        <v>0.6296679868818198</v>
      </c>
      <c r="K14" s="104">
        <f t="shared" si="2"/>
        <v>0.6218014257902772</v>
      </c>
      <c r="L14" s="104">
        <f t="shared" si="2"/>
        <v>0.61993326043512686</v>
      </c>
      <c r="M14" s="104">
        <f t="shared" si="2"/>
        <v>0.63164440858820869</v>
      </c>
      <c r="N14" s="104">
        <f t="shared" si="2"/>
        <v>0.60564664809947832</v>
      </c>
      <c r="O14" s="104">
        <f t="shared" si="2"/>
        <v>0.57903903032244186</v>
      </c>
      <c r="P14" s="104">
        <f t="shared" si="2"/>
        <v>0.56782582797837489</v>
      </c>
      <c r="Q14" s="104">
        <f t="shared" si="2"/>
        <v>0.59135997553267405</v>
      </c>
      <c r="R14" s="104">
        <f t="shared" si="2"/>
        <v>0.58224596944722373</v>
      </c>
      <c r="S14" s="104">
        <f t="shared" si="2"/>
        <v>0.54902011707692067</v>
      </c>
      <c r="T14" s="104">
        <f t="shared" si="2"/>
        <v>0.54229331707240147</v>
      </c>
      <c r="U14" s="104">
        <f t="shared" si="2"/>
        <v>0.54147764267451526</v>
      </c>
      <c r="V14" s="104">
        <f t="shared" si="2"/>
        <v>0.56238404080694226</v>
      </c>
      <c r="W14" s="104">
        <f t="shared" si="2"/>
        <v>0.56361982572564973</v>
      </c>
      <c r="X14" s="104">
        <f t="shared" si="2"/>
        <v>0.56253735073288924</v>
      </c>
      <c r="Y14" s="104">
        <f t="shared" si="2"/>
        <v>0.56683350307440106</v>
      </c>
      <c r="Z14" s="104">
        <f t="shared" si="2"/>
        <v>0.56778226402897014</v>
      </c>
      <c r="AA14" s="104">
        <f t="shared" si="2"/>
        <v>0.55266336147707784</v>
      </c>
      <c r="AB14" s="104">
        <f t="shared" si="2"/>
        <v>0.55704701701557635</v>
      </c>
      <c r="AC14" s="104">
        <f t="shared" si="2"/>
        <v>0.55142147177809875</v>
      </c>
      <c r="AD14" s="104">
        <f t="shared" ref="AD14:AH14" si="3">+AD10/AD$8</f>
        <v>0.54523484291268254</v>
      </c>
      <c r="AE14" s="104">
        <f t="shared" si="3"/>
        <v>0.55145061813756668</v>
      </c>
      <c r="AF14" s="104">
        <f t="shared" si="3"/>
        <v>0.55058393519636473</v>
      </c>
      <c r="AG14" s="104">
        <f t="shared" si="3"/>
        <v>0.548972847007835</v>
      </c>
      <c r="AH14" s="104">
        <f t="shared" si="3"/>
        <v>0.54873837121457403</v>
      </c>
      <c r="AI14" s="104">
        <f t="shared" si="2"/>
        <v>0.55549306035429424</v>
      </c>
    </row>
    <row r="15" spans="1:35" x14ac:dyDescent="0.25">
      <c r="B15" s="102" t="s">
        <v>67</v>
      </c>
      <c r="C15" s="103" t="s">
        <v>59</v>
      </c>
      <c r="D15" s="103" t="s">
        <v>59</v>
      </c>
      <c r="E15" s="103" t="s">
        <v>59</v>
      </c>
      <c r="F15" s="103" t="s">
        <v>59</v>
      </c>
      <c r="G15" s="103" t="s">
        <v>59</v>
      </c>
      <c r="H15" s="103" t="s">
        <v>59</v>
      </c>
      <c r="I15" s="103" t="s">
        <v>59</v>
      </c>
      <c r="J15" s="105">
        <f t="shared" si="2"/>
        <v>0.39926944984815194</v>
      </c>
      <c r="K15" s="105">
        <f t="shared" si="2"/>
        <v>0.41587417190716958</v>
      </c>
      <c r="L15" s="105">
        <f t="shared" si="2"/>
        <v>0.40865729044907811</v>
      </c>
      <c r="M15" s="105">
        <f t="shared" si="2"/>
        <v>0.41420675281767583</v>
      </c>
      <c r="N15" s="105">
        <f t="shared" si="2"/>
        <v>0.39417683285607813</v>
      </c>
      <c r="O15" s="105">
        <f t="shared" si="2"/>
        <v>0.34786982218908113</v>
      </c>
      <c r="P15" s="105">
        <f t="shared" si="2"/>
        <v>0.37707152339944372</v>
      </c>
      <c r="Q15" s="105">
        <f t="shared" si="2"/>
        <v>0.38686920175349171</v>
      </c>
      <c r="R15" s="105">
        <f t="shared" si="2"/>
        <v>0.3689232260926073</v>
      </c>
      <c r="S15" s="105">
        <f t="shared" si="2"/>
        <v>0.38010523417981229</v>
      </c>
      <c r="T15" s="105">
        <f t="shared" si="2"/>
        <v>0.37254706120453551</v>
      </c>
      <c r="U15" s="105">
        <f t="shared" si="2"/>
        <v>0.38198285947202093</v>
      </c>
      <c r="V15" s="105">
        <f t="shared" si="2"/>
        <v>0.38293936169643955</v>
      </c>
      <c r="W15" s="105">
        <f t="shared" si="2"/>
        <v>0.38561025624465151</v>
      </c>
      <c r="X15" s="105">
        <f t="shared" si="2"/>
        <v>0.38752947312377084</v>
      </c>
      <c r="Y15" s="105">
        <f t="shared" si="2"/>
        <v>0.40165456694242785</v>
      </c>
      <c r="Z15" s="105">
        <f t="shared" si="2"/>
        <v>0.41816548240592111</v>
      </c>
      <c r="AA15" s="105">
        <f t="shared" si="2"/>
        <v>0.36871797982694632</v>
      </c>
      <c r="AB15" s="105">
        <f t="shared" si="2"/>
        <v>0.37613058929026116</v>
      </c>
      <c r="AC15" s="105">
        <f t="shared" si="2"/>
        <v>0.38773499803534173</v>
      </c>
      <c r="AD15" s="105">
        <f t="shared" ref="AD15:AH15" si="4">+AD11/AD$8</f>
        <v>0.38315922200162589</v>
      </c>
      <c r="AE15" s="105">
        <f t="shared" si="4"/>
        <v>0.3930691152473933</v>
      </c>
      <c r="AF15" s="105">
        <f t="shared" si="4"/>
        <v>0.38131956182907822</v>
      </c>
      <c r="AG15" s="105">
        <f t="shared" si="4"/>
        <v>0.38647958489189438</v>
      </c>
      <c r="AH15" s="105">
        <f t="shared" si="4"/>
        <v>0.38637786267780438</v>
      </c>
      <c r="AI15" s="105">
        <f t="shared" si="2"/>
        <v>0.38886656917415269</v>
      </c>
    </row>
    <row r="16" spans="1:35" x14ac:dyDescent="0.25">
      <c r="B16" s="102" t="s">
        <v>68</v>
      </c>
      <c r="C16" s="103" t="s">
        <v>59</v>
      </c>
      <c r="D16" s="103" t="s">
        <v>59</v>
      </c>
      <c r="E16" s="103" t="s">
        <v>59</v>
      </c>
      <c r="F16" s="103" t="s">
        <v>59</v>
      </c>
      <c r="G16" s="103" t="s">
        <v>59</v>
      </c>
      <c r="H16" s="103" t="s">
        <v>59</v>
      </c>
      <c r="I16" s="103" t="s">
        <v>59</v>
      </c>
      <c r="J16" s="105">
        <f t="shared" si="2"/>
        <v>0.23039853703366781</v>
      </c>
      <c r="K16" s="105">
        <f t="shared" si="2"/>
        <v>0.20592725388310762</v>
      </c>
      <c r="L16" s="105">
        <f t="shared" si="2"/>
        <v>0.21127596998604878</v>
      </c>
      <c r="M16" s="105">
        <f t="shared" si="2"/>
        <v>0.21743765577053289</v>
      </c>
      <c r="N16" s="105">
        <f t="shared" si="2"/>
        <v>0.21146981524340014</v>
      </c>
      <c r="O16" s="105">
        <f t="shared" si="2"/>
        <v>0.2311692081333607</v>
      </c>
      <c r="P16" s="105">
        <f t="shared" si="2"/>
        <v>0.19075430457893117</v>
      </c>
      <c r="Q16" s="105">
        <f t="shared" si="2"/>
        <v>0.20449077377918237</v>
      </c>
      <c r="R16" s="105">
        <f t="shared" si="2"/>
        <v>0.21332274335461643</v>
      </c>
      <c r="S16" s="105">
        <f t="shared" si="2"/>
        <v>0.1689148828971084</v>
      </c>
      <c r="T16" s="105">
        <f t="shared" si="2"/>
        <v>0.1697462558678659</v>
      </c>
      <c r="U16" s="105">
        <f t="shared" si="2"/>
        <v>0.15949478320249433</v>
      </c>
      <c r="V16" s="105">
        <f t="shared" si="2"/>
        <v>0.17944467911050277</v>
      </c>
      <c r="W16" s="105">
        <f t="shared" si="2"/>
        <v>0.17800956948099828</v>
      </c>
      <c r="X16" s="105">
        <f t="shared" si="2"/>
        <v>0.17500787760911846</v>
      </c>
      <c r="Y16" s="105">
        <f t="shared" si="2"/>
        <v>0.16517893613197324</v>
      </c>
      <c r="Z16" s="105">
        <f t="shared" si="2"/>
        <v>0.14961678162304898</v>
      </c>
      <c r="AA16" s="105">
        <f t="shared" si="2"/>
        <v>0.18394538165013152</v>
      </c>
      <c r="AB16" s="105">
        <f t="shared" si="2"/>
        <v>0.18091642772531524</v>
      </c>
      <c r="AC16" s="105">
        <f t="shared" si="2"/>
        <v>0.16368647374275705</v>
      </c>
      <c r="AD16" s="105">
        <f t="shared" ref="AD16:AH16" si="5">+AD12/AD$8</f>
        <v>0.16207562091105668</v>
      </c>
      <c r="AE16" s="105">
        <f t="shared" si="5"/>
        <v>0.15838150289017341</v>
      </c>
      <c r="AF16" s="105">
        <f t="shared" si="5"/>
        <v>0.16926437336728645</v>
      </c>
      <c r="AG16" s="105">
        <f t="shared" si="5"/>
        <v>0.16249326211594062</v>
      </c>
      <c r="AH16" s="105">
        <f t="shared" si="5"/>
        <v>0.16236050853676962</v>
      </c>
      <c r="AI16" s="105">
        <f t="shared" si="2"/>
        <v>0.16662649118014153</v>
      </c>
    </row>
    <row r="17" spans="2:35" ht="9" customHeight="1" x14ac:dyDescent="0.25">
      <c r="B17" s="98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</row>
    <row r="18" spans="2:35" ht="9" customHeight="1" x14ac:dyDescent="0.25">
      <c r="B18" s="98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</row>
    <row r="19" spans="2:35" x14ac:dyDescent="0.25">
      <c r="B19" s="96" t="s">
        <v>70</v>
      </c>
      <c r="C19" s="106"/>
      <c r="D19" s="106"/>
      <c r="E19" s="106"/>
      <c r="F19" s="106"/>
      <c r="G19" s="106"/>
      <c r="H19" s="106"/>
      <c r="I19" s="107"/>
      <c r="J19" s="97">
        <v>22968342.880000006</v>
      </c>
      <c r="K19" s="97">
        <v>29252319</v>
      </c>
      <c r="L19" s="97">
        <v>25839553</v>
      </c>
      <c r="M19" s="97">
        <v>25362406</v>
      </c>
      <c r="N19" s="97">
        <v>25003161.490000006</v>
      </c>
      <c r="O19" s="97">
        <v>19297596.879999988</v>
      </c>
      <c r="P19" s="97">
        <v>24140491.469999999</v>
      </c>
      <c r="Q19" s="97">
        <v>23839554.990000039</v>
      </c>
      <c r="R19" s="97">
        <v>22373844.280000061</v>
      </c>
      <c r="S19" s="97">
        <v>25405715.029999997</v>
      </c>
      <c r="T19" s="97">
        <v>26650187.120000001</v>
      </c>
      <c r="U19" s="97">
        <v>30339763.500000007</v>
      </c>
      <c r="V19" s="97">
        <v>27066343.089999996</v>
      </c>
      <c r="W19" s="97">
        <v>26874770.700000174</v>
      </c>
      <c r="X19" s="97">
        <v>28363631.160000004</v>
      </c>
      <c r="Y19" s="97">
        <v>30332160.309999995</v>
      </c>
      <c r="Z19" s="97">
        <v>33088542.98</v>
      </c>
      <c r="AA19" s="97">
        <v>23230682.260000005</v>
      </c>
      <c r="AB19" s="97">
        <v>23084051.879999992</v>
      </c>
      <c r="AC19" s="97">
        <v>27967106.170000002</v>
      </c>
      <c r="AD19" s="97">
        <v>28566266.920000002</v>
      </c>
      <c r="AE19" s="97">
        <v>28522584.309999995</v>
      </c>
      <c r="AF19" s="97">
        <v>27421890.260000002</v>
      </c>
      <c r="AG19" s="97">
        <v>27636366.329999998</v>
      </c>
      <c r="AH19" s="97">
        <v>28216718.000000309</v>
      </c>
      <c r="AI19" s="97">
        <v>28763508.520000152</v>
      </c>
    </row>
    <row r="20" spans="2:35" x14ac:dyDescent="0.25">
      <c r="B20" s="96" t="s">
        <v>71</v>
      </c>
      <c r="C20" s="106">
        <v>5.2907994820031667E-2</v>
      </c>
      <c r="D20" s="106">
        <v>5.4834189617886803E-2</v>
      </c>
      <c r="E20" s="106">
        <v>5.205231308197656E-2</v>
      </c>
      <c r="F20" s="106">
        <v>5.5568334481188308E-2</v>
      </c>
      <c r="G20" s="106">
        <v>6.1160774268914621E-2</v>
      </c>
      <c r="H20" s="106">
        <v>6.3988019632955681E-2</v>
      </c>
      <c r="I20" s="107">
        <v>6.9812462466958811E-2</v>
      </c>
      <c r="J20" s="106">
        <v>6.2711993675335281E-2</v>
      </c>
      <c r="K20" s="106">
        <v>5.7980259742952185E-2</v>
      </c>
      <c r="L20" s="106">
        <v>5.5390393383382662E-2</v>
      </c>
      <c r="M20" s="106">
        <v>5.2113181259180519E-2</v>
      </c>
      <c r="N20" s="106">
        <v>4.5879162773631528E-2</v>
      </c>
      <c r="O20" s="106">
        <v>4.4273935192097755E-2</v>
      </c>
      <c r="P20" s="106">
        <v>4.2472031470508945E-2</v>
      </c>
      <c r="Q20" s="106">
        <v>4.1433763209356246E-2</v>
      </c>
      <c r="R20" s="106">
        <v>4.5051690840439806E-2</v>
      </c>
      <c r="S20" s="106">
        <v>4.2912047304648558E-2</v>
      </c>
      <c r="T20" s="106">
        <v>4.3992673660757847E-2</v>
      </c>
      <c r="U20" s="106">
        <v>4.2055642352848713E-2</v>
      </c>
      <c r="V20" s="106">
        <v>4.3878905007309559E-2</v>
      </c>
      <c r="W20" s="106">
        <v>4.6061702717116397E-2</v>
      </c>
      <c r="X20" s="106">
        <v>4.4655365996382826E-2</v>
      </c>
      <c r="Y20" s="106">
        <v>4.3145423456465937E-2</v>
      </c>
      <c r="Z20" s="106">
        <v>4.6457313719484764E-2</v>
      </c>
      <c r="AA20" s="106">
        <v>5.0306409479648505E-2</v>
      </c>
      <c r="AB20" s="106">
        <v>4.572185576596046E-2</v>
      </c>
      <c r="AC20" s="106">
        <v>4.6066726412373665E-2</v>
      </c>
      <c r="AD20" s="106">
        <v>4.7519088759845771E-2</v>
      </c>
      <c r="AE20" s="106">
        <v>4.7029791017596273E-2</v>
      </c>
      <c r="AF20" s="106">
        <v>4.7620626358815879E-2</v>
      </c>
      <c r="AG20" s="106">
        <v>4.8600987018689423E-2</v>
      </c>
      <c r="AH20" s="106">
        <v>4.9018760909986206E-2</v>
      </c>
      <c r="AI20" s="106">
        <v>5.0073701815019141E-2</v>
      </c>
    </row>
    <row r="21" spans="2:35" ht="9" customHeight="1" x14ac:dyDescent="0.25">
      <c r="B21" s="98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</row>
    <row r="22" spans="2:35" x14ac:dyDescent="0.25">
      <c r="B22" s="96" t="s">
        <v>72</v>
      </c>
      <c r="C22" s="106"/>
      <c r="D22" s="106"/>
      <c r="E22" s="106"/>
      <c r="F22" s="106"/>
      <c r="G22" s="106"/>
      <c r="H22" s="106"/>
      <c r="I22" s="107"/>
      <c r="J22" s="97">
        <v>194283879</v>
      </c>
      <c r="K22" s="97">
        <v>194539468</v>
      </c>
      <c r="L22" s="97">
        <v>193359330</v>
      </c>
      <c r="M22" s="97">
        <v>192400973</v>
      </c>
      <c r="N22" s="97">
        <v>185504485.80000389</v>
      </c>
      <c r="O22" s="97">
        <v>180154405.17000487</v>
      </c>
      <c r="P22" s="97">
        <v>178578296.66999978</v>
      </c>
      <c r="Q22" s="97">
        <v>176767291.02000013</v>
      </c>
      <c r="R22" s="97">
        <v>174613775.87999848</v>
      </c>
      <c r="S22" s="97">
        <v>175322382.07000047</v>
      </c>
      <c r="T22" s="97">
        <v>177579697.51000023</v>
      </c>
      <c r="U22" s="97">
        <v>184022679.0899995</v>
      </c>
      <c r="V22" s="97">
        <v>185864711.35999915</v>
      </c>
      <c r="W22" s="97">
        <v>188422127.31999981</v>
      </c>
      <c r="X22" s="97">
        <v>189027763.04000005</v>
      </c>
      <c r="Y22" s="97">
        <v>193062550.10000059</v>
      </c>
      <c r="Z22" s="97">
        <v>205706305.60000023</v>
      </c>
      <c r="AA22" s="97">
        <v>203581423.45999956</v>
      </c>
      <c r="AB22" s="97">
        <v>202334283.27000025</v>
      </c>
      <c r="AC22" s="97">
        <v>200658675.94999969</v>
      </c>
      <c r="AD22" s="97">
        <v>201209809.78999996</v>
      </c>
      <c r="AE22" s="97">
        <v>201544870.74999967</v>
      </c>
      <c r="AF22" s="97">
        <v>201846708.19999978</v>
      </c>
      <c r="AG22" s="97">
        <v>201918552.68999973</v>
      </c>
      <c r="AH22" s="97">
        <v>202389467.49000084</v>
      </c>
      <c r="AI22" s="97">
        <v>203416000.6400007</v>
      </c>
    </row>
    <row r="23" spans="2:35" x14ac:dyDescent="0.25">
      <c r="B23" s="96" t="s">
        <v>73</v>
      </c>
      <c r="C23" s="106">
        <v>7.5011305228710357E-2</v>
      </c>
      <c r="D23" s="106">
        <v>7.8925138837217329E-2</v>
      </c>
      <c r="E23" s="106">
        <v>7.993525571917677E-2</v>
      </c>
      <c r="F23" s="106">
        <v>7.1465139280928597E-2</v>
      </c>
      <c r="G23" s="106">
        <v>7.7245631394536191E-2</v>
      </c>
      <c r="H23" s="106">
        <v>8.0654754252002137E-2</v>
      </c>
      <c r="I23" s="107">
        <v>9.9639906877900739E-2</v>
      </c>
      <c r="J23" s="106">
        <v>0.10233714523224584</v>
      </c>
      <c r="K23" s="106">
        <v>0.10212042233357108</v>
      </c>
      <c r="L23" s="106">
        <v>0.1077</v>
      </c>
      <c r="M23" s="106">
        <v>0.11025231104915738</v>
      </c>
      <c r="N23" s="106">
        <v>0.10281540577123648</v>
      </c>
      <c r="O23" s="106">
        <v>0.1249</v>
      </c>
      <c r="P23" s="106">
        <v>0.11857363117175862</v>
      </c>
      <c r="Q23" s="106">
        <v>0.12063245918834511</v>
      </c>
      <c r="R23" s="106">
        <v>0.1072119611134134</v>
      </c>
      <c r="S23" s="106">
        <v>0.10829034909227056</v>
      </c>
      <c r="T23" s="106">
        <v>9.8145547752431561E-2</v>
      </c>
      <c r="U23" s="106">
        <v>8.943125194724369E-2</v>
      </c>
      <c r="V23" s="106">
        <v>8.7097580674455888E-2</v>
      </c>
      <c r="W23" s="106">
        <v>8.7975098996147097E-2</v>
      </c>
      <c r="X23" s="106">
        <v>8.7975098996147097E-2</v>
      </c>
      <c r="Y23" s="106">
        <v>8.7256526453599173E-2</v>
      </c>
      <c r="Z23" s="106">
        <v>7.2738439616162248E-2</v>
      </c>
      <c r="AA23" s="106">
        <v>7.5922938223576722E-2</v>
      </c>
      <c r="AB23" s="106">
        <v>7.3971765081588314E-2</v>
      </c>
      <c r="AC23" s="106">
        <v>8.0696600188163076E-2</v>
      </c>
      <c r="AD23" s="106">
        <v>6.8795981061484462E-2</v>
      </c>
      <c r="AE23" s="106">
        <v>7.9336467658530321E-2</v>
      </c>
      <c r="AF23" s="106">
        <v>7.8583463170889753E-2</v>
      </c>
      <c r="AG23" s="106">
        <v>7.1209008278079355E-2</v>
      </c>
      <c r="AH23" s="106">
        <v>7.063179929024703E-2</v>
      </c>
      <c r="AI23" s="106">
        <v>7.2107395848169373E-2</v>
      </c>
    </row>
    <row r="24" spans="2:35" x14ac:dyDescent="0.25">
      <c r="D24" s="108"/>
      <c r="E24" s="109"/>
      <c r="F24" s="110"/>
      <c r="G24" s="111"/>
      <c r="H24" s="111"/>
      <c r="I24" s="111"/>
      <c r="J24" s="111"/>
      <c r="K24" s="111"/>
      <c r="L24" s="111"/>
      <c r="M24" s="111"/>
      <c r="N24" s="111"/>
      <c r="O24" s="111"/>
      <c r="P24" s="111"/>
    </row>
    <row r="41" spans="1:36" ht="21" x14ac:dyDescent="0.35">
      <c r="A41" s="19" t="s">
        <v>74</v>
      </c>
    </row>
    <row r="42" spans="1:36" ht="15.75" thickBot="1" x14ac:dyDescent="0.3">
      <c r="A42" s="69"/>
      <c r="B42" s="70"/>
      <c r="C42" s="57">
        <v>42035</v>
      </c>
      <c r="D42" s="58">
        <v>42063</v>
      </c>
      <c r="E42" s="58">
        <v>42094</v>
      </c>
      <c r="F42" s="58">
        <v>42124</v>
      </c>
      <c r="G42" s="58">
        <v>42155</v>
      </c>
      <c r="H42" s="58">
        <v>42185</v>
      </c>
      <c r="I42" s="58">
        <v>42216</v>
      </c>
      <c r="J42" s="58">
        <v>42247</v>
      </c>
      <c r="K42" s="58">
        <v>42277</v>
      </c>
      <c r="L42" s="58">
        <v>42308</v>
      </c>
      <c r="M42" s="58">
        <v>42338</v>
      </c>
      <c r="N42" s="58">
        <v>42369</v>
      </c>
      <c r="O42" s="58">
        <v>42400</v>
      </c>
      <c r="P42" s="58">
        <v>42429</v>
      </c>
      <c r="Q42" s="58">
        <v>42460</v>
      </c>
      <c r="R42" s="58">
        <v>42490</v>
      </c>
      <c r="S42" s="58">
        <v>42521</v>
      </c>
      <c r="T42" s="58">
        <v>42551</v>
      </c>
      <c r="U42" s="58">
        <v>42582</v>
      </c>
      <c r="V42" s="58">
        <v>42613</v>
      </c>
      <c r="W42" s="58">
        <v>42643</v>
      </c>
      <c r="X42" s="58">
        <v>42674</v>
      </c>
      <c r="Y42" s="58">
        <v>42704</v>
      </c>
      <c r="Z42" s="58">
        <v>42735</v>
      </c>
      <c r="AA42" s="58">
        <v>42766</v>
      </c>
      <c r="AB42" s="58">
        <v>42794</v>
      </c>
      <c r="AC42" s="58">
        <v>42825</v>
      </c>
      <c r="AD42" s="58">
        <f t="shared" ref="AD42:AI42" si="6">+AD7</f>
        <v>42855</v>
      </c>
      <c r="AE42" s="58">
        <f t="shared" si="6"/>
        <v>42886</v>
      </c>
      <c r="AF42" s="58">
        <f t="shared" si="6"/>
        <v>42916</v>
      </c>
      <c r="AG42" s="58">
        <f t="shared" si="6"/>
        <v>42947</v>
      </c>
      <c r="AH42" s="58">
        <f t="shared" si="6"/>
        <v>42978</v>
      </c>
      <c r="AI42" s="58">
        <f t="shared" si="6"/>
        <v>43008</v>
      </c>
    </row>
    <row r="43" spans="1:36" x14ac:dyDescent="0.25">
      <c r="A43" s="112" t="s">
        <v>75</v>
      </c>
      <c r="B43" s="70"/>
      <c r="D43" s="71"/>
      <c r="E43" s="72"/>
      <c r="F43" s="69"/>
      <c r="J43" s="113">
        <v>229.49403984880172</v>
      </c>
      <c r="K43" s="113">
        <v>219.11838146111967</v>
      </c>
      <c r="L43" s="113">
        <v>211.78049428706038</v>
      </c>
      <c r="M43" s="113">
        <v>214.43992678187641</v>
      </c>
      <c r="N43" s="113">
        <v>242.52056785908505</v>
      </c>
      <c r="O43" s="113">
        <v>175.70149073358331</v>
      </c>
      <c r="P43" s="113">
        <v>183.3080406939776</v>
      </c>
      <c r="Q43" s="113">
        <v>198.86899606645224</v>
      </c>
      <c r="R43" s="113">
        <v>194.26918038350789</v>
      </c>
      <c r="S43" s="113">
        <v>220.46365660519646</v>
      </c>
      <c r="T43" s="113">
        <v>196.58767296091787</v>
      </c>
      <c r="U43" s="113">
        <v>214.12817052837343</v>
      </c>
      <c r="V43" s="113">
        <v>218.66389260863849</v>
      </c>
      <c r="W43" s="113">
        <v>213.50738364923504</v>
      </c>
      <c r="X43" s="113">
        <v>217.107512009728</v>
      </c>
      <c r="Y43" s="113">
        <v>258.84715286589056</v>
      </c>
      <c r="Z43" s="113">
        <v>292.4697212900665</v>
      </c>
      <c r="AA43" s="113">
        <v>204.13440920449813</v>
      </c>
      <c r="AB43" s="113">
        <v>198.08064408019007</v>
      </c>
      <c r="AC43" s="113">
        <v>221.36731682250536</v>
      </c>
      <c r="AD43" s="113">
        <v>220.06880733379867</v>
      </c>
      <c r="AE43" s="113">
        <v>234.57089381902722</v>
      </c>
      <c r="AF43" s="113">
        <v>219.08472794206884</v>
      </c>
      <c r="AG43" s="113">
        <v>225.59418270747869</v>
      </c>
      <c r="AH43" s="113">
        <v>224.45170975879532</v>
      </c>
      <c r="AI43" s="113">
        <v>218.4360262597479</v>
      </c>
      <c r="AJ43" s="114"/>
    </row>
    <row r="44" spans="1:36" x14ac:dyDescent="0.25">
      <c r="A44" s="112" t="s">
        <v>76</v>
      </c>
      <c r="B44" s="70"/>
      <c r="D44" s="71"/>
      <c r="E44" s="72"/>
      <c r="F44" s="69"/>
      <c r="J44" s="113">
        <v>224.66547867112249</v>
      </c>
      <c r="K44" s="113">
        <v>298.63669838945822</v>
      </c>
      <c r="L44" s="113">
        <v>296.10903800217147</v>
      </c>
      <c r="M44" s="113">
        <v>263.9710549929074</v>
      </c>
      <c r="N44" s="113">
        <v>256.12430818309963</v>
      </c>
      <c r="O44" s="113">
        <v>231.7103216704289</v>
      </c>
      <c r="P44" s="113">
        <v>270.86783075866805</v>
      </c>
      <c r="Q44" s="113">
        <v>269.31187033614043</v>
      </c>
      <c r="R44" s="113">
        <v>253.14925517849275</v>
      </c>
      <c r="S44" s="113">
        <v>272.36470102142141</v>
      </c>
      <c r="T44" s="113">
        <v>309.6739964176225</v>
      </c>
      <c r="U44" s="113">
        <v>343.44953106682306</v>
      </c>
      <c r="V44" s="113">
        <v>311.97878801137614</v>
      </c>
      <c r="W44" s="113">
        <v>295.1911407043961</v>
      </c>
      <c r="X44" s="113">
        <v>302.07871978891825</v>
      </c>
      <c r="Y44" s="113">
        <v>328.24848673601679</v>
      </c>
      <c r="Z44" s="113">
        <v>333.11672919978798</v>
      </c>
      <c r="AA44" s="113">
        <v>323.32917283144769</v>
      </c>
      <c r="AB44" s="113">
        <v>312.8365632519139</v>
      </c>
      <c r="AC44" s="113">
        <v>337.40446242774573</v>
      </c>
      <c r="AD44" s="113">
        <v>402.84779795985526</v>
      </c>
      <c r="AE44" s="113">
        <v>362.00362639533733</v>
      </c>
      <c r="AF44" s="113">
        <v>317.95884130264375</v>
      </c>
      <c r="AG44" s="113">
        <v>317.6399298371569</v>
      </c>
      <c r="AH44" s="113">
        <v>334.53727504164442</v>
      </c>
      <c r="AI44" s="113">
        <v>345.34218843317694</v>
      </c>
    </row>
    <row r="45" spans="1:36" x14ac:dyDescent="0.25">
      <c r="A45" s="112" t="s">
        <v>77</v>
      </c>
      <c r="B45" s="70"/>
      <c r="D45" s="71"/>
      <c r="E45" s="72"/>
      <c r="F45" s="69"/>
      <c r="J45" s="113">
        <v>0</v>
      </c>
      <c r="K45" s="113">
        <v>842.79599950087368</v>
      </c>
      <c r="L45" s="113">
        <v>0</v>
      </c>
      <c r="M45" s="113">
        <v>926.50640614562451</v>
      </c>
      <c r="N45" s="113">
        <v>948.54205035971222</v>
      </c>
      <c r="O45" s="113">
        <v>733.05347965738758</v>
      </c>
      <c r="P45" s="113">
        <v>770.6349811320755</v>
      </c>
      <c r="Q45" s="113">
        <v>696.71960596875726</v>
      </c>
      <c r="R45" s="113">
        <v>761.89261063526055</v>
      </c>
      <c r="S45" s="113">
        <v>729.98904805744803</v>
      </c>
      <c r="T45" s="113">
        <v>787.31128500191801</v>
      </c>
      <c r="U45" s="113">
        <v>767.22475632325722</v>
      </c>
      <c r="V45" s="113">
        <v>687.75518398967051</v>
      </c>
      <c r="W45" s="113">
        <v>707.56913567839194</v>
      </c>
      <c r="X45" s="113">
        <v>714.9391124035908</v>
      </c>
      <c r="Y45" s="113">
        <v>643.001883797544</v>
      </c>
      <c r="Z45" s="113">
        <v>995.94153601454195</v>
      </c>
      <c r="AA45" s="113">
        <v>1055.4794091377535</v>
      </c>
      <c r="AB45" s="113">
        <v>839.74888551779941</v>
      </c>
      <c r="AC45" s="113">
        <v>696.20363805227544</v>
      </c>
      <c r="AD45" s="113">
        <v>709.94012209206403</v>
      </c>
      <c r="AE45" s="113">
        <v>642.08808002581486</v>
      </c>
      <c r="AF45" s="113">
        <v>708.24026899643627</v>
      </c>
      <c r="AG45" s="113">
        <v>647.37772241992889</v>
      </c>
      <c r="AH45" s="113">
        <v>660.47144071459456</v>
      </c>
      <c r="AI45" s="113">
        <v>681.31495589774249</v>
      </c>
    </row>
    <row r="46" spans="1:36" x14ac:dyDescent="0.25">
      <c r="A46" s="112" t="s">
        <v>78</v>
      </c>
      <c r="B46" s="70"/>
      <c r="D46" s="71"/>
      <c r="E46" s="72"/>
      <c r="F46" s="69"/>
      <c r="J46" s="113">
        <v>12.154100192711375</v>
      </c>
      <c r="K46" s="113">
        <v>12.482965811059278</v>
      </c>
      <c r="L46" s="113">
        <v>13.412450196345702</v>
      </c>
      <c r="M46" s="113">
        <v>12.278093148280183</v>
      </c>
      <c r="N46" s="113">
        <v>13.546512007999041</v>
      </c>
      <c r="O46" s="113">
        <v>12.611232903199484</v>
      </c>
      <c r="P46" s="113">
        <v>11.864087833127783</v>
      </c>
      <c r="Q46" s="113">
        <v>12.886745540625908</v>
      </c>
      <c r="R46" s="113">
        <v>11.778398986063255</v>
      </c>
      <c r="S46" s="113">
        <v>13.590127083558338</v>
      </c>
      <c r="T46" s="113">
        <v>14.327137140598783</v>
      </c>
      <c r="U46" s="113">
        <v>13.999060487595084</v>
      </c>
      <c r="V46" s="113">
        <v>13.431299795559056</v>
      </c>
      <c r="W46" s="113">
        <v>14.305624344423631</v>
      </c>
      <c r="X46" s="113">
        <v>14.863467925523029</v>
      </c>
      <c r="Y46" s="113">
        <v>14.568014055085344</v>
      </c>
      <c r="Z46" s="113">
        <v>14.88827719491997</v>
      </c>
      <c r="AA46" s="113">
        <v>13.312848188026553</v>
      </c>
      <c r="AB46" s="113">
        <v>11.863768974825813</v>
      </c>
      <c r="AC46" s="113">
        <v>14.460950309370451</v>
      </c>
      <c r="AD46" s="113">
        <v>12.566806431861163</v>
      </c>
      <c r="AE46" s="113">
        <v>14.001035406550685</v>
      </c>
      <c r="AF46" s="113">
        <v>14.689290844484763</v>
      </c>
      <c r="AG46" s="113">
        <v>15.078972561865946</v>
      </c>
      <c r="AH46" s="113">
        <v>15.292627999196847</v>
      </c>
      <c r="AI46" s="113">
        <v>16.338652374040006</v>
      </c>
    </row>
    <row r="47" spans="1:36" x14ac:dyDescent="0.25">
      <c r="A47" s="112" t="s">
        <v>79</v>
      </c>
      <c r="B47" s="70"/>
      <c r="D47" s="71"/>
      <c r="E47" s="72"/>
      <c r="F47" s="69"/>
      <c r="J47" s="113">
        <v>15.01450980392157</v>
      </c>
      <c r="K47" s="113">
        <v>13.83931603773585</v>
      </c>
      <c r="L47" s="113">
        <v>14.384212007504692</v>
      </c>
      <c r="M47" s="113">
        <v>13.315319240108556</v>
      </c>
      <c r="N47" s="113">
        <v>12.030273595596569</v>
      </c>
      <c r="O47" s="113">
        <v>12.732746955345061</v>
      </c>
      <c r="P47" s="113">
        <v>11.872400953778429</v>
      </c>
      <c r="Q47" s="113">
        <v>12.292172257479601</v>
      </c>
      <c r="R47" s="113">
        <v>12.051634472511145</v>
      </c>
      <c r="S47" s="113">
        <v>11.478073770491804</v>
      </c>
      <c r="T47" s="113">
        <v>10.883971566154552</v>
      </c>
      <c r="U47" s="113">
        <v>10.599027102154274</v>
      </c>
      <c r="V47" s="113">
        <v>10.546625327927499</v>
      </c>
      <c r="W47" s="113">
        <v>10.18770637541275</v>
      </c>
      <c r="X47" s="113">
        <v>10.550051867219917</v>
      </c>
      <c r="Y47" s="113">
        <v>9.8066037735849054</v>
      </c>
      <c r="Z47" s="113">
        <v>10.607530891438659</v>
      </c>
      <c r="AA47" s="113">
        <v>10.158339176161263</v>
      </c>
      <c r="AB47" s="113">
        <v>9.3946480773555212</v>
      </c>
      <c r="AC47" s="113">
        <v>10.090542782649917</v>
      </c>
      <c r="AD47" s="113">
        <v>9.8117631765540061</v>
      </c>
      <c r="AE47" s="113">
        <v>10.591704147926038</v>
      </c>
      <c r="AF47" s="113">
        <v>10.712891628145865</v>
      </c>
      <c r="AG47" s="113">
        <v>10.679852834740652</v>
      </c>
      <c r="AH47" s="113">
        <v>10.323850601295097</v>
      </c>
      <c r="AI47" s="113">
        <v>9.7687580394766034</v>
      </c>
    </row>
    <row r="48" spans="1:36" x14ac:dyDescent="0.25">
      <c r="A48" s="112" t="s">
        <v>80</v>
      </c>
      <c r="B48" s="70"/>
      <c r="D48" s="71"/>
      <c r="E48" s="72"/>
      <c r="F48" s="69"/>
      <c r="J48" s="113">
        <v>39.26884625887493</v>
      </c>
      <c r="K48" s="113">
        <v>41.458140333036759</v>
      </c>
      <c r="L48" s="113">
        <v>40.884733067729087</v>
      </c>
      <c r="M48" s="113">
        <v>40.051127670799325</v>
      </c>
      <c r="N48" s="113">
        <v>41.042235245449547</v>
      </c>
      <c r="O48" s="113">
        <v>41.812585424452756</v>
      </c>
      <c r="P48" s="113">
        <v>42.582793581327515</v>
      </c>
      <c r="Q48" s="113">
        <v>44.840244777649851</v>
      </c>
      <c r="R48" s="113">
        <v>41.525779936974615</v>
      </c>
      <c r="S48" s="113">
        <v>41.550460239268091</v>
      </c>
      <c r="T48" s="113">
        <v>42.046780226152492</v>
      </c>
      <c r="U48" s="113">
        <v>42.401052930324937</v>
      </c>
      <c r="V48" s="113">
        <v>46.642709379666066</v>
      </c>
      <c r="W48" s="113">
        <v>44.296548345875401</v>
      </c>
      <c r="X48" s="113">
        <v>45.574030392684243</v>
      </c>
      <c r="Y48" s="113">
        <v>44.408016139878946</v>
      </c>
      <c r="Z48" s="113">
        <v>43.441578734858687</v>
      </c>
      <c r="AA48" s="113">
        <v>43.462642140468205</v>
      </c>
      <c r="AB48" s="113">
        <v>43.288140501792107</v>
      </c>
      <c r="AC48" s="113">
        <v>46.873149208947083</v>
      </c>
      <c r="AD48" s="113">
        <v>43.326004106776182</v>
      </c>
      <c r="AE48" s="113">
        <v>42.910240831964984</v>
      </c>
      <c r="AF48" s="113">
        <v>41.437878661668776</v>
      </c>
      <c r="AG48" s="113">
        <v>42.158842464853478</v>
      </c>
      <c r="AH48" s="113">
        <v>42.150033915337225</v>
      </c>
      <c r="AI48" s="113">
        <v>41.758210288014048</v>
      </c>
    </row>
    <row r="51" spans="1:36" ht="21" x14ac:dyDescent="0.35">
      <c r="A51" s="19" t="s">
        <v>81</v>
      </c>
    </row>
    <row r="52" spans="1:36" ht="15.75" thickBot="1" x14ac:dyDescent="0.3">
      <c r="A52" s="69"/>
      <c r="B52" s="70"/>
      <c r="C52" s="57">
        <v>42035</v>
      </c>
      <c r="D52" s="58">
        <v>42063</v>
      </c>
      <c r="E52" s="58">
        <v>42094</v>
      </c>
      <c r="F52" s="58">
        <v>42124</v>
      </c>
      <c r="G52" s="58">
        <v>42155</v>
      </c>
      <c r="H52" s="58">
        <v>42185</v>
      </c>
      <c r="I52" s="58">
        <v>42216</v>
      </c>
      <c r="J52" s="58">
        <v>42247</v>
      </c>
      <c r="K52" s="58">
        <v>42277</v>
      </c>
      <c r="L52" s="58">
        <v>42308</v>
      </c>
      <c r="M52" s="58">
        <v>42338</v>
      </c>
      <c r="N52" s="58">
        <v>42369</v>
      </c>
      <c r="O52" s="58">
        <v>42400</v>
      </c>
      <c r="P52" s="58">
        <v>42429</v>
      </c>
      <c r="Q52" s="58">
        <v>42460</v>
      </c>
      <c r="R52" s="58">
        <v>42490</v>
      </c>
      <c r="S52" s="58">
        <v>42521</v>
      </c>
      <c r="T52" s="58">
        <v>42551</v>
      </c>
      <c r="U52" s="58">
        <v>42582</v>
      </c>
      <c r="V52" s="58">
        <v>42613</v>
      </c>
      <c r="W52" s="58">
        <v>42643</v>
      </c>
      <c r="X52" s="58">
        <v>42674</v>
      </c>
      <c r="Y52" s="58">
        <v>42704</v>
      </c>
      <c r="Z52" s="58">
        <v>42735</v>
      </c>
      <c r="AA52" s="58">
        <v>42766</v>
      </c>
      <c r="AB52" s="58">
        <v>42794</v>
      </c>
      <c r="AC52" s="58">
        <v>42825</v>
      </c>
      <c r="AD52" s="58">
        <f t="shared" ref="AD52:AI52" si="7">+AD42</f>
        <v>42855</v>
      </c>
      <c r="AE52" s="58">
        <f t="shared" si="7"/>
        <v>42886</v>
      </c>
      <c r="AF52" s="58">
        <f t="shared" si="7"/>
        <v>42916</v>
      </c>
      <c r="AG52" s="58">
        <f t="shared" si="7"/>
        <v>42947</v>
      </c>
      <c r="AH52" s="58">
        <f t="shared" si="7"/>
        <v>42978</v>
      </c>
      <c r="AI52" s="58">
        <f t="shared" si="7"/>
        <v>43008</v>
      </c>
    </row>
    <row r="53" spans="1:36" x14ac:dyDescent="0.25">
      <c r="A53" s="112" t="s">
        <v>75</v>
      </c>
      <c r="B53" s="70"/>
      <c r="D53" s="71"/>
      <c r="E53" s="72"/>
      <c r="F53" s="69"/>
      <c r="J53" s="113">
        <v>88.627907066278141</v>
      </c>
      <c r="K53" s="113">
        <v>88.198216530358408</v>
      </c>
      <c r="L53" s="113">
        <v>86.561813471190732</v>
      </c>
      <c r="M53" s="113">
        <v>86.2450255695626</v>
      </c>
      <c r="N53" s="113">
        <v>94.435211442420211</v>
      </c>
      <c r="O53" s="113">
        <v>78.541846277021548</v>
      </c>
      <c r="P53" s="113">
        <v>77.378766104294456</v>
      </c>
      <c r="Q53" s="113">
        <v>81.319473585950249</v>
      </c>
      <c r="R53" s="113">
        <v>83.949472191895538</v>
      </c>
      <c r="S53" s="113">
        <v>86.636946428067375</v>
      </c>
      <c r="T53" s="113">
        <v>82.099869853852226</v>
      </c>
      <c r="U53" s="113">
        <v>85.147682957498503</v>
      </c>
      <c r="V53" s="113">
        <v>87.335501363336704</v>
      </c>
      <c r="W53" s="113">
        <v>86.417859545386506</v>
      </c>
      <c r="X53" s="113">
        <v>86.417859545386506</v>
      </c>
      <c r="Y53" s="113">
        <v>100.44790075355365</v>
      </c>
      <c r="Z53" s="113">
        <v>102.92724995927672</v>
      </c>
      <c r="AA53" s="113">
        <v>88.025631555316096</v>
      </c>
      <c r="AB53" s="113">
        <v>85.983744643707325</v>
      </c>
      <c r="AC53" s="113">
        <v>91.37904363016267</v>
      </c>
      <c r="AD53" s="113">
        <v>92.6403288620767</v>
      </c>
      <c r="AE53" s="113">
        <v>94.183118197589792</v>
      </c>
      <c r="AF53" s="113">
        <v>88.996251366030407</v>
      </c>
      <c r="AG53" s="113">
        <v>88.697570893525949</v>
      </c>
      <c r="AH53" s="113">
        <v>89.110563475052103</v>
      </c>
      <c r="AI53" s="113">
        <v>87.767797360633679</v>
      </c>
    </row>
    <row r="54" spans="1:36" s="115" customFormat="1" x14ac:dyDescent="0.25">
      <c r="A54" s="112" t="s">
        <v>76</v>
      </c>
      <c r="B54" s="70"/>
      <c r="C54" s="70"/>
      <c r="D54" s="71"/>
      <c r="E54" s="72"/>
      <c r="F54" s="69"/>
      <c r="G54" s="69"/>
      <c r="H54" s="69"/>
      <c r="I54" s="69"/>
      <c r="J54" s="113">
        <v>176.05010821427197</v>
      </c>
      <c r="K54" s="113">
        <v>211.17912365034755</v>
      </c>
      <c r="L54" s="113">
        <v>202.38481097470469</v>
      </c>
      <c r="M54" s="113">
        <v>188.78296111923751</v>
      </c>
      <c r="N54" s="113">
        <v>193.24915614766715</v>
      </c>
      <c r="O54" s="113">
        <v>183.10867697339083</v>
      </c>
      <c r="P54" s="113">
        <v>197.52615806338559</v>
      </c>
      <c r="Q54" s="113">
        <v>193.83288938162124</v>
      </c>
      <c r="R54" s="113">
        <v>192.5153034734918</v>
      </c>
      <c r="S54" s="113">
        <v>198.55715567391468</v>
      </c>
      <c r="T54" s="113">
        <v>214.65416622892889</v>
      </c>
      <c r="U54" s="113">
        <v>227.3494102126339</v>
      </c>
      <c r="V54" s="113">
        <v>220.1325025084258</v>
      </c>
      <c r="W54" s="113">
        <v>207.36267447871651</v>
      </c>
      <c r="X54" s="113">
        <v>208</v>
      </c>
      <c r="Y54" s="113">
        <v>225.72851976128814</v>
      </c>
      <c r="Z54" s="113">
        <v>240.14642335022793</v>
      </c>
      <c r="AA54" s="113">
        <v>225.60474861466059</v>
      </c>
      <c r="AB54" s="113">
        <v>227.39239817685555</v>
      </c>
      <c r="AC54" s="113">
        <v>230.76221253332133</v>
      </c>
      <c r="AD54" s="113">
        <v>267.6317020811473</v>
      </c>
      <c r="AE54" s="113">
        <v>248.60223712179456</v>
      </c>
      <c r="AF54" s="113">
        <v>222.04112565314753</v>
      </c>
      <c r="AG54" s="113">
        <v>218.51784500370428</v>
      </c>
      <c r="AH54" s="113">
        <v>233.04736890504239</v>
      </c>
      <c r="AI54" s="113">
        <v>238.9005046374368</v>
      </c>
    </row>
    <row r="55" spans="1:36" x14ac:dyDescent="0.25">
      <c r="A55" s="112" t="s">
        <v>77</v>
      </c>
      <c r="B55" s="70"/>
      <c r="D55" s="71"/>
      <c r="E55" s="72"/>
      <c r="F55" s="69"/>
      <c r="J55" s="113">
        <v>0</v>
      </c>
      <c r="K55" s="113">
        <v>836.74023042616466</v>
      </c>
      <c r="L55" s="113">
        <v>0</v>
      </c>
      <c r="M55" s="113">
        <v>914.2914238628872</v>
      </c>
      <c r="N55" s="113">
        <v>948.54205035971222</v>
      </c>
      <c r="O55" s="113">
        <v>725.90325487701443</v>
      </c>
      <c r="P55" s="113">
        <v>761.7613055465456</v>
      </c>
      <c r="Q55" s="113">
        <v>684.11867902930396</v>
      </c>
      <c r="R55" s="113">
        <v>745.52928060066358</v>
      </c>
      <c r="S55" s="113">
        <v>718.87044786944705</v>
      </c>
      <c r="T55" s="113">
        <v>774.53604528301889</v>
      </c>
      <c r="U55" s="113">
        <v>746.80023819055236</v>
      </c>
      <c r="V55" s="113">
        <v>674.09059731713467</v>
      </c>
      <c r="W55" s="113">
        <v>694.31093688362921</v>
      </c>
      <c r="X55" s="113">
        <v>674</v>
      </c>
      <c r="Y55" s="113">
        <v>634.92038740204043</v>
      </c>
      <c r="Z55" s="113">
        <v>962.90393233743396</v>
      </c>
      <c r="AA55" s="113">
        <v>1019.7479455692003</v>
      </c>
      <c r="AB55" s="113">
        <v>820.17354602923751</v>
      </c>
      <c r="AC55" s="113">
        <v>681.20041801895366</v>
      </c>
      <c r="AD55" s="113">
        <v>696.83353522267203</v>
      </c>
      <c r="AE55" s="113">
        <v>631.09132889311775</v>
      </c>
      <c r="AF55" s="113">
        <v>695.68451897018952</v>
      </c>
      <c r="AG55" s="113">
        <v>636.22471243523319</v>
      </c>
      <c r="AH55" s="113">
        <v>649.33884844192642</v>
      </c>
      <c r="AI55" s="113">
        <v>671.08168752760992</v>
      </c>
    </row>
    <row r="56" spans="1:36" x14ac:dyDescent="0.25">
      <c r="A56" s="112" t="s">
        <v>78</v>
      </c>
      <c r="B56" s="70"/>
      <c r="D56" s="71"/>
      <c r="E56" s="72"/>
      <c r="F56" s="69"/>
      <c r="J56" s="113">
        <v>9.2946741011217462</v>
      </c>
      <c r="K56" s="113">
        <v>9.6344975270321154</v>
      </c>
      <c r="L56" s="113">
        <v>10.347054750937232</v>
      </c>
      <c r="M56" s="113">
        <v>9.5590572659002504</v>
      </c>
      <c r="N56" s="113">
        <v>10.619978594632169</v>
      </c>
      <c r="O56" s="113">
        <v>9.9756908029784199</v>
      </c>
      <c r="P56" s="113">
        <v>9.4582634679343052</v>
      </c>
      <c r="Q56" s="113">
        <v>10.227461209488071</v>
      </c>
      <c r="R56" s="113">
        <v>9.4191126107629088</v>
      </c>
      <c r="S56" s="113">
        <v>10.957599636191231</v>
      </c>
      <c r="T56" s="113">
        <v>11.5617800546176</v>
      </c>
      <c r="U56" s="113">
        <v>11.361533422322651</v>
      </c>
      <c r="V56" s="113">
        <v>10.805027331755248</v>
      </c>
      <c r="W56" s="113">
        <v>11.436223784130101</v>
      </c>
      <c r="X56" s="113">
        <v>12</v>
      </c>
      <c r="Y56" s="113">
        <v>11.599423335768979</v>
      </c>
      <c r="Z56" s="113">
        <v>12.046586542757602</v>
      </c>
      <c r="AA56" s="113">
        <v>10.876582601967081</v>
      </c>
      <c r="AB56" s="113">
        <v>9.796071576677468</v>
      </c>
      <c r="AC56" s="113">
        <v>11.887135606195695</v>
      </c>
      <c r="AD56" s="113">
        <v>10.416783255362365</v>
      </c>
      <c r="AE56" s="113">
        <v>10.688203154189544</v>
      </c>
      <c r="AF56" s="113">
        <v>12.122113154966774</v>
      </c>
      <c r="AG56" s="113">
        <v>12.530649109479194</v>
      </c>
      <c r="AH56" s="113">
        <v>12.487462111508451</v>
      </c>
      <c r="AI56" s="113">
        <v>13.44445973538058</v>
      </c>
    </row>
    <row r="57" spans="1:36" x14ac:dyDescent="0.25">
      <c r="A57" s="112" t="s">
        <v>79</v>
      </c>
      <c r="B57" s="70"/>
      <c r="D57" s="71"/>
      <c r="E57" s="72"/>
      <c r="F57" s="69"/>
      <c r="J57" s="113">
        <v>3.5998066347347879</v>
      </c>
      <c r="K57" s="113">
        <v>3.5896431484502447</v>
      </c>
      <c r="L57" s="113">
        <v>3.5503767531092882</v>
      </c>
      <c r="M57" s="113">
        <v>3.4963824919360889</v>
      </c>
      <c r="N57" s="113">
        <v>3.5062281777861659</v>
      </c>
      <c r="O57" s="113">
        <v>3.4893617021276597</v>
      </c>
      <c r="P57" s="113">
        <v>3.4327710012728043</v>
      </c>
      <c r="Q57" s="113">
        <v>3.4745184767567014</v>
      </c>
      <c r="R57" s="113">
        <v>3.4754151044456347</v>
      </c>
      <c r="S57" s="113">
        <v>3.4112667478684533</v>
      </c>
      <c r="T57" s="113">
        <v>3.360353982300885</v>
      </c>
      <c r="U57" s="113">
        <v>3.3525791324736227</v>
      </c>
      <c r="V57" s="113">
        <v>3.3526914329037147</v>
      </c>
      <c r="W57" s="113">
        <v>3.298166269221281</v>
      </c>
      <c r="X57" s="113">
        <v>3.298166269221281</v>
      </c>
      <c r="Y57" s="113">
        <v>3.4266541087826701</v>
      </c>
      <c r="Z57" s="113">
        <v>3.5005701594698904</v>
      </c>
      <c r="AA57" s="113">
        <v>3.4723382264829241</v>
      </c>
      <c r="AB57" s="113">
        <v>3.4498761354252685</v>
      </c>
      <c r="AC57" s="113">
        <v>3.4114913053930604</v>
      </c>
      <c r="AD57" s="113">
        <v>3.428606706309878</v>
      </c>
      <c r="AE57" s="113">
        <v>3.4789888378200917</v>
      </c>
      <c r="AF57" s="113">
        <v>3.5111522599107818</v>
      </c>
      <c r="AG57" s="113">
        <v>3.6022450972414357</v>
      </c>
      <c r="AH57" s="113">
        <v>3.7969150293442206</v>
      </c>
      <c r="AI57" s="113">
        <v>3.886986410165902</v>
      </c>
    </row>
    <row r="58" spans="1:36" x14ac:dyDescent="0.25">
      <c r="A58" s="112" t="s">
        <v>80</v>
      </c>
      <c r="B58" s="70"/>
      <c r="D58" s="71"/>
      <c r="E58" s="72"/>
      <c r="F58" s="69"/>
      <c r="J58" s="113">
        <v>33.835885882352947</v>
      </c>
      <c r="K58" s="113">
        <v>32.478708424616627</v>
      </c>
      <c r="L58" s="113">
        <v>34.478893493112338</v>
      </c>
      <c r="M58" s="113">
        <v>33.669769375762336</v>
      </c>
      <c r="N58" s="113">
        <v>34.693820958153644</v>
      </c>
      <c r="O58" s="113">
        <v>34.397703963983759</v>
      </c>
      <c r="P58" s="113">
        <v>35.724519642638612</v>
      </c>
      <c r="Q58" s="113">
        <v>33.903917635659091</v>
      </c>
      <c r="R58" s="113">
        <v>34.830433920704699</v>
      </c>
      <c r="S58" s="113">
        <v>35.023848617866861</v>
      </c>
      <c r="T58" s="113">
        <v>35.207415634862819</v>
      </c>
      <c r="U58" s="113">
        <v>34.821142058035178</v>
      </c>
      <c r="V58" s="113">
        <v>38.281733511586445</v>
      </c>
      <c r="W58" s="113">
        <v>37.175952097235516</v>
      </c>
      <c r="X58" s="113">
        <v>35</v>
      </c>
      <c r="Y58" s="113">
        <v>37.430404716018586</v>
      </c>
      <c r="Z58" s="113">
        <v>36.491908422837767</v>
      </c>
      <c r="AA58" s="113">
        <v>37.02795190335079</v>
      </c>
      <c r="AB58" s="113">
        <v>37.70414335664335</v>
      </c>
      <c r="AC58" s="113">
        <v>36.176203157894733</v>
      </c>
      <c r="AD58" s="113">
        <v>37.138753813658766</v>
      </c>
      <c r="AE58" s="113">
        <v>36.408689190758167</v>
      </c>
      <c r="AF58" s="113">
        <v>35.673125373491118</v>
      </c>
      <c r="AG58" s="113">
        <v>35.972079596412534</v>
      </c>
      <c r="AH58" s="113">
        <v>35.512373796168866</v>
      </c>
      <c r="AI58" s="113">
        <v>35.917300951968812</v>
      </c>
    </row>
    <row r="59" spans="1:36" s="115" customFormat="1" x14ac:dyDescent="0.25"/>
    <row r="61" spans="1:36" ht="39" customHeight="1" x14ac:dyDescent="0.35">
      <c r="A61" s="226" t="s">
        <v>82</v>
      </c>
      <c r="B61" s="226"/>
    </row>
    <row r="62" spans="1:36" ht="15.75" thickBot="1" x14ac:dyDescent="0.3">
      <c r="B62" s="70"/>
      <c r="C62" s="57">
        <v>42035</v>
      </c>
      <c r="D62" s="58">
        <v>42063</v>
      </c>
      <c r="E62" s="58">
        <v>42094</v>
      </c>
      <c r="F62" s="58">
        <v>42124</v>
      </c>
      <c r="G62" s="58">
        <v>42155</v>
      </c>
      <c r="H62" s="58">
        <v>42185</v>
      </c>
      <c r="I62" s="58">
        <v>42216</v>
      </c>
      <c r="J62" s="58">
        <v>42247</v>
      </c>
      <c r="K62" s="58">
        <v>42277</v>
      </c>
      <c r="L62" s="58">
        <v>42308</v>
      </c>
      <c r="M62" s="58">
        <v>42338</v>
      </c>
      <c r="N62" s="58">
        <v>42369</v>
      </c>
      <c r="O62" s="58">
        <v>42400</v>
      </c>
      <c r="P62" s="58">
        <v>42429</v>
      </c>
      <c r="Q62" s="58">
        <v>42460</v>
      </c>
      <c r="R62" s="58">
        <v>42490</v>
      </c>
      <c r="S62" s="58">
        <v>42521</v>
      </c>
      <c r="T62" s="58">
        <v>42551</v>
      </c>
      <c r="U62" s="58">
        <v>42582</v>
      </c>
      <c r="V62" s="58">
        <v>42613</v>
      </c>
      <c r="W62" s="58">
        <v>42643</v>
      </c>
      <c r="X62" s="58">
        <v>42674</v>
      </c>
      <c r="Y62" s="58">
        <v>42704</v>
      </c>
      <c r="Z62" s="58">
        <v>42735</v>
      </c>
      <c r="AA62" s="58">
        <v>42766</v>
      </c>
      <c r="AB62" s="58">
        <v>42794</v>
      </c>
      <c r="AC62" s="58">
        <v>42825</v>
      </c>
      <c r="AD62" s="58">
        <f t="shared" ref="AD62:AI62" si="8">+AD52</f>
        <v>42855</v>
      </c>
      <c r="AE62" s="58">
        <f t="shared" si="8"/>
        <v>42886</v>
      </c>
      <c r="AF62" s="58">
        <f t="shared" si="8"/>
        <v>42916</v>
      </c>
      <c r="AG62" s="58">
        <f t="shared" si="8"/>
        <v>42947</v>
      </c>
      <c r="AH62" s="58">
        <f t="shared" si="8"/>
        <v>42978</v>
      </c>
      <c r="AI62" s="58">
        <f t="shared" si="8"/>
        <v>43008</v>
      </c>
    </row>
    <row r="63" spans="1:36" x14ac:dyDescent="0.25">
      <c r="A63" s="112" t="s">
        <v>75</v>
      </c>
      <c r="B63" s="70"/>
      <c r="D63" s="71"/>
      <c r="E63" s="72"/>
      <c r="F63" s="69"/>
      <c r="J63" s="113">
        <v>16574748.040000007</v>
      </c>
      <c r="K63" s="113">
        <v>15464498.889999982</v>
      </c>
      <c r="L63" s="113">
        <v>14383284.049999993</v>
      </c>
      <c r="M63" s="113">
        <v>14233879.020000611</v>
      </c>
      <c r="N63" s="113">
        <v>16053891.509999994</v>
      </c>
      <c r="O63" s="113">
        <v>9319382.7699999921</v>
      </c>
      <c r="P63" s="113">
        <v>10090191.099999998</v>
      </c>
      <c r="Q63" s="113">
        <v>11324793.85000019</v>
      </c>
      <c r="R63" s="113">
        <v>10303454.520000108</v>
      </c>
      <c r="S63" s="113">
        <v>12277841.499999996</v>
      </c>
      <c r="T63" s="113">
        <v>10004936.439999994</v>
      </c>
      <c r="U63" s="113">
        <v>11172993.809999997</v>
      </c>
      <c r="V63" s="113">
        <v>11658940.089999996</v>
      </c>
      <c r="W63" s="113">
        <v>11253333.670000231</v>
      </c>
      <c r="X63" s="113">
        <v>11253333.670000231</v>
      </c>
      <c r="Y63" s="113">
        <v>14076367.019999996</v>
      </c>
      <c r="Z63" s="113">
        <v>17692370.849999994</v>
      </c>
      <c r="AA63" s="113">
        <v>9802534.3300000001</v>
      </c>
      <c r="AB63" s="113">
        <v>9062623.7999999952</v>
      </c>
      <c r="AC63" s="113">
        <v>10985131.730000006</v>
      </c>
      <c r="AD63" s="113">
        <v>10718671.329999998</v>
      </c>
      <c r="AE63" s="113">
        <v>12106203.829999994</v>
      </c>
      <c r="AF63" s="113">
        <v>10831110.779999999</v>
      </c>
      <c r="AG63" s="113">
        <v>11438527.439999999</v>
      </c>
      <c r="AH63" s="113">
        <v>11389577.56000031</v>
      </c>
      <c r="AI63" s="113">
        <v>11179774.260000158</v>
      </c>
      <c r="AJ63" s="113"/>
    </row>
    <row r="64" spans="1:36" x14ac:dyDescent="0.25">
      <c r="A64" s="112" t="s">
        <v>76</v>
      </c>
      <c r="B64" s="70"/>
      <c r="D64" s="71"/>
      <c r="E64" s="72"/>
      <c r="F64" s="69"/>
      <c r="J64" s="113">
        <v>4571493.16</v>
      </c>
      <c r="K64" s="113">
        <v>8566692.3299999982</v>
      </c>
      <c r="L64" s="113">
        <v>9545074.839999998</v>
      </c>
      <c r="M64" s="113">
        <v>8001754.5900000017</v>
      </c>
      <c r="N64" s="113">
        <v>6904599.0999999996</v>
      </c>
      <c r="O64" s="113">
        <v>4927088.28</v>
      </c>
      <c r="P64" s="113">
        <v>7890379.9100000011</v>
      </c>
      <c r="Q64" s="113">
        <v>7867676.980000006</v>
      </c>
      <c r="R64" s="113">
        <v>6318352.2600000007</v>
      </c>
      <c r="S64" s="113">
        <v>7679595.1099999985</v>
      </c>
      <c r="T64" s="113">
        <v>8990145.7899999991</v>
      </c>
      <c r="U64" s="113">
        <v>10253685.750000002</v>
      </c>
      <c r="V64" s="113">
        <v>8556330.2400000021</v>
      </c>
      <c r="W64" s="113">
        <v>8423279.1999999434</v>
      </c>
      <c r="X64" s="113">
        <v>8586587.6100000013</v>
      </c>
      <c r="Y64" s="113">
        <v>10381514.890000002</v>
      </c>
      <c r="Z64" s="113">
        <v>9428869.0199999996</v>
      </c>
      <c r="AA64" s="113">
        <v>8916125.2700000014</v>
      </c>
      <c r="AB64" s="113">
        <v>8581106.9299999978</v>
      </c>
      <c r="AC64" s="113">
        <v>10214920.100000001</v>
      </c>
      <c r="AD64" s="113">
        <v>12242544.580000002</v>
      </c>
      <c r="AE64" s="113">
        <v>10993688.129999999</v>
      </c>
      <c r="AF64" s="113">
        <v>8923832.8399999999</v>
      </c>
      <c r="AG64" s="113">
        <v>9733440.3699999992</v>
      </c>
      <c r="AH64" s="113">
        <v>10643972.48</v>
      </c>
      <c r="AI64" s="113">
        <v>11333439.940000001</v>
      </c>
      <c r="AJ64" s="113"/>
    </row>
    <row r="65" spans="1:35" x14ac:dyDescent="0.25">
      <c r="A65" s="112" t="s">
        <v>77</v>
      </c>
      <c r="B65" s="70"/>
      <c r="D65" s="71"/>
      <c r="E65" s="72"/>
      <c r="F65" s="69"/>
      <c r="J65" s="113">
        <v>0</v>
      </c>
      <c r="K65" s="113">
        <v>3377083.5700000008</v>
      </c>
      <c r="L65" s="113">
        <v>0</v>
      </c>
      <c r="M65" s="113">
        <v>1386980.0899999999</v>
      </c>
      <c r="N65" s="113">
        <v>263694.69</v>
      </c>
      <c r="O65" s="113">
        <v>3423359.75</v>
      </c>
      <c r="P65" s="113">
        <v>4697020.21</v>
      </c>
      <c r="Q65" s="113">
        <v>2988230.3899999997</v>
      </c>
      <c r="R65" s="113">
        <v>4269646.1900000004</v>
      </c>
      <c r="S65" s="113">
        <v>3964570.5200000005</v>
      </c>
      <c r="T65" s="113">
        <v>6157561.5600000005</v>
      </c>
      <c r="U65" s="113">
        <v>7462027.9799999995</v>
      </c>
      <c r="V65" s="113">
        <v>5326663.8999999985</v>
      </c>
      <c r="W65" s="113">
        <v>5632250.3200000003</v>
      </c>
      <c r="X65" s="113">
        <v>5654453.4399999995</v>
      </c>
      <c r="Y65" s="113">
        <v>4293966.5799999991</v>
      </c>
      <c r="Z65" s="113">
        <v>4383138.6999999993</v>
      </c>
      <c r="AA65" s="113">
        <v>3072500.5600000005</v>
      </c>
      <c r="AB65" s="113">
        <v>4151718.49</v>
      </c>
      <c r="AC65" s="113">
        <v>5247286.82</v>
      </c>
      <c r="AD65" s="113">
        <v>4302947.08</v>
      </c>
      <c r="AE65" s="113">
        <v>3979661.9200000009</v>
      </c>
      <c r="AF65" s="113">
        <v>6160982.0999999987</v>
      </c>
      <c r="AG65" s="113">
        <v>4911654.78</v>
      </c>
      <c r="AH65" s="113">
        <v>4584332.2700000005</v>
      </c>
      <c r="AI65" s="113">
        <v>4557315.7399999993</v>
      </c>
    </row>
    <row r="66" spans="1:35" x14ac:dyDescent="0.25">
      <c r="A66" s="112" t="s">
        <v>78</v>
      </c>
      <c r="B66" s="70"/>
      <c r="D66" s="71"/>
      <c r="E66" s="72"/>
      <c r="F66" s="69"/>
      <c r="J66" s="113">
        <v>1412743.9899999995</v>
      </c>
      <c r="K66" s="113">
        <v>1412272.8200000026</v>
      </c>
      <c r="L66" s="113">
        <v>1495997.8700000069</v>
      </c>
      <c r="M66" s="113">
        <v>1342904.1599999967</v>
      </c>
      <c r="N66" s="113">
        <v>1409026.9000000122</v>
      </c>
      <c r="O66" s="113">
        <v>1239230.1899999941</v>
      </c>
      <c r="P66" s="113">
        <v>1106266.8700000001</v>
      </c>
      <c r="Q66" s="113">
        <v>1241174.0099998438</v>
      </c>
      <c r="R66" s="113">
        <v>1101244.9699999562</v>
      </c>
      <c r="S66" s="113">
        <v>1132478.8799999999</v>
      </c>
      <c r="T66" s="113">
        <v>1160039.6400000022</v>
      </c>
      <c r="U66" s="113">
        <v>1106499.740000003</v>
      </c>
      <c r="V66" s="113">
        <v>1136570.0200000028</v>
      </c>
      <c r="W66" s="113">
        <v>1213817.9200000006</v>
      </c>
      <c r="X66" s="113">
        <v>1240534.760000003</v>
      </c>
      <c r="Y66" s="113">
        <v>1206479.2200000032</v>
      </c>
      <c r="Z66" s="113">
        <v>1213320.1500000029</v>
      </c>
      <c r="AA66" s="113">
        <v>1068276.1900000027</v>
      </c>
      <c r="AB66" s="113">
        <v>944889.88000000187</v>
      </c>
      <c r="AC66" s="113">
        <v>1133521.5900000029</v>
      </c>
      <c r="AD66" s="113">
        <v>944093.90000000177</v>
      </c>
      <c r="AE66" s="113">
        <v>1087054.3900000018</v>
      </c>
      <c r="AF66" s="113">
        <v>1165771.4999999998</v>
      </c>
      <c r="AG66" s="113">
        <v>1187604.8</v>
      </c>
      <c r="AH66" s="113">
        <v>1218638.9399999983</v>
      </c>
      <c r="AI66" s="113">
        <v>1316911.7199999986</v>
      </c>
    </row>
    <row r="67" spans="1:35" x14ac:dyDescent="0.25">
      <c r="A67" s="112" t="s">
        <v>79</v>
      </c>
      <c r="B67" s="70"/>
      <c r="D67" s="71"/>
      <c r="E67" s="72"/>
      <c r="F67" s="69"/>
      <c r="J67" s="113">
        <v>121752.66</v>
      </c>
      <c r="K67" s="113">
        <v>105621.66</v>
      </c>
      <c r="L67" s="113">
        <v>107334.99</v>
      </c>
      <c r="M67" s="113">
        <v>93220.55</v>
      </c>
      <c r="N67" s="113">
        <v>74311</v>
      </c>
      <c r="O67" s="113">
        <v>75276</v>
      </c>
      <c r="P67" s="113">
        <v>64728.33</v>
      </c>
      <c r="Q67" s="113">
        <v>67791.33</v>
      </c>
      <c r="R67" s="113">
        <v>64886</v>
      </c>
      <c r="S67" s="113">
        <v>56013</v>
      </c>
      <c r="T67" s="113">
        <v>47465</v>
      </c>
      <c r="U67" s="113">
        <v>45756</v>
      </c>
      <c r="V67" s="113">
        <v>44222</v>
      </c>
      <c r="W67" s="113">
        <v>40109</v>
      </c>
      <c r="X67" s="113">
        <v>40681</v>
      </c>
      <c r="Y67" s="113">
        <v>43659</v>
      </c>
      <c r="Z67" s="113">
        <v>48073.33</v>
      </c>
      <c r="AA67" s="113">
        <v>46362.66</v>
      </c>
      <c r="AB67" s="113">
        <v>41778</v>
      </c>
      <c r="AC67" s="113">
        <v>42572</v>
      </c>
      <c r="AD67" s="113">
        <v>41513.57</v>
      </c>
      <c r="AE67" s="113">
        <v>42388</v>
      </c>
      <c r="AF67" s="113">
        <v>41716</v>
      </c>
      <c r="AG67" s="113">
        <v>44267.990000000005</v>
      </c>
      <c r="AH67" s="113">
        <v>44640.33</v>
      </c>
      <c r="AI67" s="113">
        <v>44047.33</v>
      </c>
    </row>
    <row r="68" spans="1:35" x14ac:dyDescent="0.25">
      <c r="A68" s="112" t="s">
        <v>80</v>
      </c>
      <c r="B68" s="70"/>
      <c r="D68" s="71"/>
      <c r="E68" s="72"/>
      <c r="F68" s="69"/>
      <c r="J68" s="113">
        <v>287605.02999999997</v>
      </c>
      <c r="K68" s="113">
        <v>326151.19000000018</v>
      </c>
      <c r="L68" s="113">
        <v>307862.04000000004</v>
      </c>
      <c r="M68" s="113">
        <v>303667.65000000049</v>
      </c>
      <c r="N68" s="113">
        <v>297638.2900000001</v>
      </c>
      <c r="O68" s="113">
        <v>313259.89000000007</v>
      </c>
      <c r="P68" s="113">
        <v>291905.0500000001</v>
      </c>
      <c r="Q68" s="113">
        <v>349888.4300000018</v>
      </c>
      <c r="R68" s="113">
        <v>316260.33999999869</v>
      </c>
      <c r="S68" s="113">
        <v>295216.01999999979</v>
      </c>
      <c r="T68" s="113">
        <v>290038.68999999989</v>
      </c>
      <c r="U68" s="113">
        <v>298800.21999999986</v>
      </c>
      <c r="V68" s="113">
        <v>343616.83999999991</v>
      </c>
      <c r="W68" s="113">
        <v>311980.59000000043</v>
      </c>
      <c r="X68" s="113">
        <v>338888.49000000005</v>
      </c>
      <c r="Y68" s="113">
        <v>330173.59999999998</v>
      </c>
      <c r="Z68" s="113">
        <v>322770.93000000005</v>
      </c>
      <c r="AA68" s="113">
        <v>324883.24999999983</v>
      </c>
      <c r="AB68" s="113">
        <v>301934.77999999997</v>
      </c>
      <c r="AC68" s="113">
        <v>343673.93</v>
      </c>
      <c r="AD68" s="113">
        <v>316496.46000000002</v>
      </c>
      <c r="AE68" s="113">
        <v>313588.0400000001</v>
      </c>
      <c r="AF68" s="113">
        <v>298477.04000000021</v>
      </c>
      <c r="AG68" s="113">
        <v>320870.94999999984</v>
      </c>
      <c r="AH68" s="113">
        <v>335556.41999999963</v>
      </c>
      <c r="AI68" s="113">
        <v>332019.52999999968</v>
      </c>
    </row>
    <row r="69" spans="1:35" x14ac:dyDescent="0.25">
      <c r="N69" s="113"/>
      <c r="O69" s="113"/>
      <c r="P69" s="113"/>
      <c r="Q69" s="113"/>
      <c r="R69" s="113"/>
      <c r="S69" s="113"/>
      <c r="T69" s="113"/>
    </row>
    <row r="71" spans="1:35" ht="40.5" customHeight="1" x14ac:dyDescent="0.35">
      <c r="A71" s="226" t="s">
        <v>83</v>
      </c>
      <c r="B71" s="226"/>
    </row>
    <row r="72" spans="1:35" ht="15.75" thickBot="1" x14ac:dyDescent="0.3">
      <c r="A72" s="69"/>
      <c r="B72" s="70"/>
      <c r="C72" s="21">
        <v>42035</v>
      </c>
      <c r="D72" s="21">
        <v>42063</v>
      </c>
      <c r="E72" s="21">
        <v>42094</v>
      </c>
      <c r="F72" s="21">
        <v>42124</v>
      </c>
      <c r="G72" s="21">
        <v>42155</v>
      </c>
      <c r="H72" s="21">
        <v>42185</v>
      </c>
      <c r="I72" s="21">
        <v>42216</v>
      </c>
      <c r="J72" s="21">
        <v>42247</v>
      </c>
      <c r="K72" s="21">
        <v>42277</v>
      </c>
      <c r="L72" s="21">
        <v>42308</v>
      </c>
      <c r="M72" s="21">
        <v>42338</v>
      </c>
      <c r="N72" s="21">
        <v>42369</v>
      </c>
      <c r="O72" s="21">
        <v>42400</v>
      </c>
      <c r="P72" s="21">
        <v>42429</v>
      </c>
      <c r="Q72" s="58">
        <v>42460</v>
      </c>
      <c r="R72" s="58">
        <v>42490</v>
      </c>
      <c r="S72" s="58">
        <v>42521</v>
      </c>
      <c r="T72" s="58">
        <v>42551</v>
      </c>
      <c r="U72" s="58">
        <v>42582</v>
      </c>
      <c r="V72" s="58">
        <v>42613</v>
      </c>
      <c r="W72" s="58">
        <v>42643</v>
      </c>
      <c r="X72" s="58">
        <v>42674</v>
      </c>
      <c r="Y72" s="58">
        <v>42704</v>
      </c>
      <c r="Z72" s="58">
        <v>42735</v>
      </c>
      <c r="AA72" s="58">
        <v>42766</v>
      </c>
      <c r="AB72" s="58">
        <v>42794</v>
      </c>
      <c r="AC72" s="58">
        <v>42825</v>
      </c>
      <c r="AD72" s="58">
        <f t="shared" ref="AD72:AI72" si="9">+AD62</f>
        <v>42855</v>
      </c>
      <c r="AE72" s="58">
        <f t="shared" si="9"/>
        <v>42886</v>
      </c>
      <c r="AF72" s="58">
        <f t="shared" si="9"/>
        <v>42916</v>
      </c>
      <c r="AG72" s="58">
        <f t="shared" si="9"/>
        <v>42947</v>
      </c>
      <c r="AH72" s="58">
        <f t="shared" si="9"/>
        <v>42978</v>
      </c>
      <c r="AI72" s="58">
        <f t="shared" si="9"/>
        <v>43008</v>
      </c>
    </row>
    <row r="73" spans="1:35" x14ac:dyDescent="0.25">
      <c r="A73" s="112" t="s">
        <v>75</v>
      </c>
      <c r="B73" s="70"/>
      <c r="D73" s="71"/>
      <c r="E73" s="72"/>
      <c r="F73" s="69"/>
      <c r="J73" s="113">
        <v>72223</v>
      </c>
      <c r="K73" s="113">
        <v>70576</v>
      </c>
      <c r="L73" s="113">
        <v>67916</v>
      </c>
      <c r="M73" s="113">
        <v>66377</v>
      </c>
      <c r="N73" s="113">
        <v>66196</v>
      </c>
      <c r="O73" s="113">
        <v>53041</v>
      </c>
      <c r="P73" s="113">
        <v>55045</v>
      </c>
      <c r="Q73" s="113">
        <v>56946</v>
      </c>
      <c r="R73" s="113">
        <v>53037</v>
      </c>
      <c r="S73" s="113">
        <v>55691</v>
      </c>
      <c r="T73" s="113">
        <v>50893</v>
      </c>
      <c r="U73" s="113">
        <v>52179</v>
      </c>
      <c r="V73" s="113">
        <v>53319</v>
      </c>
      <c r="W73" s="113">
        <v>52707</v>
      </c>
      <c r="X73" s="113">
        <v>51833</v>
      </c>
      <c r="Y73" s="113">
        <v>54381</v>
      </c>
      <c r="Z73" s="113">
        <v>60493</v>
      </c>
      <c r="AA73" s="113">
        <v>48020</v>
      </c>
      <c r="AB73" s="113">
        <v>49233</v>
      </c>
      <c r="AC73" s="113">
        <v>49624</v>
      </c>
      <c r="AD73" s="113">
        <v>48706</v>
      </c>
      <c r="AE73" s="113">
        <v>51610</v>
      </c>
      <c r="AF73" s="113">
        <v>49438</v>
      </c>
      <c r="AG73" s="113">
        <v>50704</v>
      </c>
      <c r="AH73" s="113">
        <v>50744</v>
      </c>
      <c r="AI73" s="113">
        <v>51181</v>
      </c>
    </row>
    <row r="74" spans="1:35" x14ac:dyDescent="0.25">
      <c r="A74" s="112" t="s">
        <v>76</v>
      </c>
      <c r="B74" s="70"/>
      <c r="D74" s="71"/>
      <c r="E74" s="72"/>
      <c r="F74" s="69"/>
      <c r="J74" s="113">
        <v>20348</v>
      </c>
      <c r="K74" s="113">
        <v>28686</v>
      </c>
      <c r="L74" s="113">
        <v>32235</v>
      </c>
      <c r="M74" s="113">
        <v>30313</v>
      </c>
      <c r="N74" s="113">
        <v>26958</v>
      </c>
      <c r="O74" s="113">
        <v>21264</v>
      </c>
      <c r="P74" s="113">
        <v>29130</v>
      </c>
      <c r="Q74" s="113">
        <v>29214</v>
      </c>
      <c r="R74" s="113">
        <v>24959</v>
      </c>
      <c r="S74" s="113">
        <v>28196</v>
      </c>
      <c r="T74" s="113">
        <v>29031</v>
      </c>
      <c r="U74" s="113">
        <v>29855</v>
      </c>
      <c r="V74" s="113">
        <v>27426</v>
      </c>
      <c r="W74" s="113">
        <v>28535</v>
      </c>
      <c r="X74" s="113">
        <v>28425</v>
      </c>
      <c r="Y74" s="113">
        <v>31627</v>
      </c>
      <c r="Z74" s="113">
        <v>28305</v>
      </c>
      <c r="AA74" s="113">
        <v>27576</v>
      </c>
      <c r="AB74" s="113">
        <v>27430</v>
      </c>
      <c r="AC74" s="113">
        <v>30275</v>
      </c>
      <c r="AD74" s="113">
        <v>30390</v>
      </c>
      <c r="AE74" s="113">
        <v>30369</v>
      </c>
      <c r="AF74" s="113">
        <v>28066</v>
      </c>
      <c r="AG74" s="113">
        <v>30643</v>
      </c>
      <c r="AH74" s="113">
        <v>31817</v>
      </c>
      <c r="AI74" s="113">
        <v>32818</v>
      </c>
    </row>
    <row r="75" spans="1:35" x14ac:dyDescent="0.25">
      <c r="A75" s="112" t="s">
        <v>77</v>
      </c>
      <c r="B75" s="70"/>
      <c r="D75" s="71"/>
      <c r="E75" s="72"/>
      <c r="F75" s="69"/>
      <c r="J75" s="113">
        <v>0</v>
      </c>
      <c r="K75" s="113">
        <v>4007</v>
      </c>
      <c r="L75" s="113">
        <v>0</v>
      </c>
      <c r="M75" s="113">
        <v>1497</v>
      </c>
      <c r="N75" s="113">
        <v>278</v>
      </c>
      <c r="O75" s="113">
        <v>4670</v>
      </c>
      <c r="P75" s="113">
        <v>6095</v>
      </c>
      <c r="Q75" s="113">
        <v>4289</v>
      </c>
      <c r="R75" s="113">
        <v>5604</v>
      </c>
      <c r="S75" s="113">
        <v>5431</v>
      </c>
      <c r="T75" s="113">
        <v>7821</v>
      </c>
      <c r="U75" s="113">
        <v>9726</v>
      </c>
      <c r="V75" s="113">
        <v>7745</v>
      </c>
      <c r="W75" s="113">
        <v>7960</v>
      </c>
      <c r="X75" s="113">
        <v>7909</v>
      </c>
      <c r="Y75" s="113">
        <v>6678</v>
      </c>
      <c r="Z75" s="113">
        <v>4401</v>
      </c>
      <c r="AA75" s="113">
        <v>2911</v>
      </c>
      <c r="AB75" s="113">
        <v>4944</v>
      </c>
      <c r="AC75" s="113">
        <v>7537</v>
      </c>
      <c r="AD75" s="113">
        <v>6061</v>
      </c>
      <c r="AE75" s="113">
        <v>6198</v>
      </c>
      <c r="AF75" s="113">
        <v>8699</v>
      </c>
      <c r="AG75" s="113">
        <v>7587</v>
      </c>
      <c r="AH75" s="113">
        <v>6941</v>
      </c>
      <c r="AI75" s="113">
        <v>6689</v>
      </c>
    </row>
    <row r="76" spans="1:35" x14ac:dyDescent="0.25">
      <c r="A76" s="112" t="s">
        <v>78</v>
      </c>
      <c r="B76" s="70"/>
      <c r="D76" s="71"/>
      <c r="E76" s="72"/>
      <c r="F76" s="69"/>
      <c r="J76" s="113">
        <v>116236</v>
      </c>
      <c r="K76" s="113">
        <v>113136</v>
      </c>
      <c r="L76" s="113">
        <v>111538</v>
      </c>
      <c r="M76" s="113">
        <v>109374</v>
      </c>
      <c r="N76" s="113">
        <v>104014</v>
      </c>
      <c r="O76" s="113">
        <v>98264</v>
      </c>
      <c r="P76" s="113">
        <v>93245</v>
      </c>
      <c r="Q76" s="113">
        <v>96314</v>
      </c>
      <c r="R76" s="113">
        <v>93497</v>
      </c>
      <c r="S76" s="113">
        <v>83331</v>
      </c>
      <c r="T76" s="113">
        <v>80968</v>
      </c>
      <c r="U76" s="113">
        <v>79041</v>
      </c>
      <c r="V76" s="113">
        <v>84621</v>
      </c>
      <c r="W76" s="113">
        <v>84849</v>
      </c>
      <c r="X76" s="113">
        <v>83462</v>
      </c>
      <c r="Y76" s="113">
        <v>82817</v>
      </c>
      <c r="Z76" s="113">
        <v>81495</v>
      </c>
      <c r="AA76" s="113">
        <v>80244</v>
      </c>
      <c r="AB76" s="113">
        <v>79645</v>
      </c>
      <c r="AC76" s="113">
        <v>78385</v>
      </c>
      <c r="AD76" s="113">
        <v>75126</v>
      </c>
      <c r="AE76" s="113">
        <v>77641</v>
      </c>
      <c r="AF76" s="113">
        <v>79362</v>
      </c>
      <c r="AG76" s="113">
        <v>78759</v>
      </c>
      <c r="AH76" s="113">
        <v>79688</v>
      </c>
      <c r="AI76" s="113">
        <v>80601</v>
      </c>
    </row>
    <row r="77" spans="1:35" x14ac:dyDescent="0.25">
      <c r="A77" s="112" t="s">
        <v>79</v>
      </c>
      <c r="B77" s="70"/>
      <c r="D77" s="71"/>
      <c r="E77" s="72"/>
      <c r="F77" s="69"/>
      <c r="J77" s="113">
        <v>8109</v>
      </c>
      <c r="K77" s="113">
        <v>7632</v>
      </c>
      <c r="L77" s="113">
        <v>7462</v>
      </c>
      <c r="M77" s="113">
        <v>7001</v>
      </c>
      <c r="N77" s="113">
        <v>6177</v>
      </c>
      <c r="O77" s="113">
        <v>5912</v>
      </c>
      <c r="P77" s="113">
        <v>5452</v>
      </c>
      <c r="Q77" s="113">
        <v>5515</v>
      </c>
      <c r="R77" s="113">
        <v>5384</v>
      </c>
      <c r="S77" s="113">
        <v>4880</v>
      </c>
      <c r="T77" s="113">
        <v>4361</v>
      </c>
      <c r="U77" s="113">
        <v>4317</v>
      </c>
      <c r="V77" s="113">
        <v>4193</v>
      </c>
      <c r="W77" s="113">
        <v>3937</v>
      </c>
      <c r="X77" s="113">
        <v>3856</v>
      </c>
      <c r="Y77" s="113">
        <v>4452</v>
      </c>
      <c r="Z77" s="113">
        <v>4532</v>
      </c>
      <c r="AA77" s="113">
        <v>4564</v>
      </c>
      <c r="AB77" s="113">
        <v>4447</v>
      </c>
      <c r="AC77" s="113">
        <v>4219</v>
      </c>
      <c r="AD77" s="113">
        <v>4231</v>
      </c>
      <c r="AE77" s="113">
        <v>4002</v>
      </c>
      <c r="AF77" s="113">
        <v>3894</v>
      </c>
      <c r="AG77" s="113">
        <v>4145</v>
      </c>
      <c r="AH77" s="113">
        <v>4324</v>
      </c>
      <c r="AI77" s="113">
        <v>4509</v>
      </c>
    </row>
    <row r="78" spans="1:35" x14ac:dyDescent="0.25">
      <c r="A78" s="112" t="s">
        <v>80</v>
      </c>
      <c r="B78" s="70"/>
      <c r="D78" s="71"/>
      <c r="E78" s="72"/>
      <c r="F78" s="69"/>
      <c r="J78" s="113">
        <v>7324</v>
      </c>
      <c r="K78" s="113">
        <v>7867</v>
      </c>
      <c r="L78" s="113">
        <v>7530</v>
      </c>
      <c r="M78" s="113">
        <v>7582</v>
      </c>
      <c r="N78" s="113">
        <v>7252</v>
      </c>
      <c r="O78" s="113">
        <v>7492</v>
      </c>
      <c r="P78" s="113">
        <v>6855</v>
      </c>
      <c r="Q78" s="113">
        <v>7803</v>
      </c>
      <c r="R78" s="113">
        <v>7616</v>
      </c>
      <c r="S78" s="113">
        <v>7105</v>
      </c>
      <c r="T78" s="113">
        <v>6898</v>
      </c>
      <c r="U78" s="113">
        <v>7047</v>
      </c>
      <c r="V78" s="113">
        <v>7367</v>
      </c>
      <c r="W78" s="113">
        <v>7043</v>
      </c>
      <c r="X78" s="113">
        <v>7436</v>
      </c>
      <c r="Y78" s="113">
        <v>7435</v>
      </c>
      <c r="Z78" s="113">
        <v>7430</v>
      </c>
      <c r="AA78" s="113">
        <v>7475</v>
      </c>
      <c r="AB78" s="113">
        <v>6975</v>
      </c>
      <c r="AC78" s="113">
        <v>7332</v>
      </c>
      <c r="AD78" s="113">
        <v>7305</v>
      </c>
      <c r="AE78" s="113">
        <v>7308</v>
      </c>
      <c r="AF78" s="113">
        <v>7203</v>
      </c>
      <c r="AG78" s="113">
        <v>7611</v>
      </c>
      <c r="AH78" s="113">
        <v>7961</v>
      </c>
      <c r="AI78" s="113">
        <v>7951</v>
      </c>
    </row>
    <row r="82" spans="1:36" ht="38.25" customHeight="1" x14ac:dyDescent="0.35">
      <c r="A82" s="226" t="s">
        <v>84</v>
      </c>
      <c r="B82" s="226"/>
    </row>
    <row r="83" spans="1:36" ht="15.75" thickBot="1" x14ac:dyDescent="0.3">
      <c r="A83" s="69"/>
      <c r="B83" s="70"/>
      <c r="C83" s="21">
        <v>42035</v>
      </c>
      <c r="D83" s="21">
        <v>42063</v>
      </c>
      <c r="E83" s="21">
        <v>42094</v>
      </c>
      <c r="F83" s="21">
        <v>42124</v>
      </c>
      <c r="G83" s="21">
        <v>42155</v>
      </c>
      <c r="H83" s="21">
        <v>42185</v>
      </c>
      <c r="I83" s="21">
        <v>42216</v>
      </c>
      <c r="J83" s="21">
        <v>42247</v>
      </c>
      <c r="K83" s="21">
        <v>42277</v>
      </c>
      <c r="L83" s="21">
        <v>42308</v>
      </c>
      <c r="M83" s="21">
        <v>42338</v>
      </c>
      <c r="N83" s="21">
        <v>42369</v>
      </c>
      <c r="O83" s="21">
        <v>42400</v>
      </c>
      <c r="P83" s="21">
        <v>42429</v>
      </c>
      <c r="Q83" s="58">
        <v>42460</v>
      </c>
      <c r="R83" s="58">
        <v>42490</v>
      </c>
      <c r="S83" s="58">
        <v>42521</v>
      </c>
      <c r="T83" s="58">
        <v>42551</v>
      </c>
      <c r="U83" s="58">
        <v>42582</v>
      </c>
      <c r="V83" s="58">
        <v>42613</v>
      </c>
      <c r="W83" s="58">
        <v>42643</v>
      </c>
      <c r="X83" s="58">
        <v>42674</v>
      </c>
      <c r="Y83" s="58">
        <v>42704</v>
      </c>
      <c r="Z83" s="58">
        <v>42735</v>
      </c>
      <c r="AA83" s="58">
        <v>42766</v>
      </c>
      <c r="AB83" s="58">
        <v>42791</v>
      </c>
      <c r="AC83" s="58">
        <v>42825</v>
      </c>
      <c r="AD83" s="58">
        <f t="shared" ref="AD83:AI83" si="10">+AD72</f>
        <v>42855</v>
      </c>
      <c r="AE83" s="58">
        <f t="shared" si="10"/>
        <v>42886</v>
      </c>
      <c r="AF83" s="58">
        <f t="shared" si="10"/>
        <v>42916</v>
      </c>
      <c r="AG83" s="58">
        <f t="shared" si="10"/>
        <v>42947</v>
      </c>
      <c r="AH83" s="58">
        <f t="shared" si="10"/>
        <v>42978</v>
      </c>
      <c r="AI83" s="58">
        <f t="shared" si="10"/>
        <v>43008</v>
      </c>
    </row>
    <row r="84" spans="1:36" x14ac:dyDescent="0.25">
      <c r="A84" s="112" t="s">
        <v>75</v>
      </c>
      <c r="B84" s="70"/>
      <c r="D84" s="71"/>
      <c r="E84" s="72"/>
      <c r="F84" s="69"/>
      <c r="J84" s="116">
        <v>2.5894105755784169</v>
      </c>
      <c r="K84" s="116">
        <v>2.4843856268419859</v>
      </c>
      <c r="L84" s="116">
        <v>2.4465810707344366</v>
      </c>
      <c r="M84" s="116">
        <v>2.4864034228723804</v>
      </c>
      <c r="N84" s="116">
        <v>2.5681158982415857</v>
      </c>
      <c r="O84" s="116">
        <v>2.2370430421749212</v>
      </c>
      <c r="P84" s="116">
        <v>2.3689708420383324</v>
      </c>
      <c r="Q84" s="116">
        <v>2.4455273416921295</v>
      </c>
      <c r="R84" s="116">
        <v>2.3141203310896166</v>
      </c>
      <c r="S84" s="116">
        <v>2.5446840602610834</v>
      </c>
      <c r="T84" s="116">
        <v>2.3944943312439824</v>
      </c>
      <c r="U84" s="116">
        <v>2.5147856417332641</v>
      </c>
      <c r="V84" s="116">
        <v>2.5037228755227967</v>
      </c>
      <c r="W84" s="116">
        <v>2.4706395734911872</v>
      </c>
      <c r="X84" s="116">
        <v>2.5332703104200025</v>
      </c>
      <c r="Y84" s="116">
        <v>2.5769294422684395</v>
      </c>
      <c r="Z84" s="116">
        <v>2.8415188534210571</v>
      </c>
      <c r="AA84" s="116">
        <v>2.319033735943357</v>
      </c>
      <c r="AB84" s="116">
        <v>2.3036987386509047</v>
      </c>
      <c r="AC84" s="116">
        <v>2.4225173303240366</v>
      </c>
      <c r="AD84" s="116">
        <v>2.3755184166221821</v>
      </c>
      <c r="AE84" s="116">
        <v>2.4905832203061422</v>
      </c>
      <c r="AF84" s="116">
        <v>2.4617298434402688</v>
      </c>
      <c r="AG84" s="116">
        <v>2.5434088040391289</v>
      </c>
      <c r="AH84" s="116">
        <v>2.5188002522465709</v>
      </c>
      <c r="AI84" s="116">
        <v>2.488794669897032</v>
      </c>
    </row>
    <row r="85" spans="1:36" x14ac:dyDescent="0.25">
      <c r="A85" s="112" t="s">
        <v>76</v>
      </c>
      <c r="B85" s="70"/>
      <c r="D85" s="71"/>
      <c r="E85" s="72"/>
      <c r="F85" s="69"/>
      <c r="J85" s="116">
        <v>1.2761450756831139</v>
      </c>
      <c r="K85" s="116">
        <v>1.4141393014013806</v>
      </c>
      <c r="L85" s="116">
        <v>1.4630991158678455</v>
      </c>
      <c r="M85" s="116">
        <v>1.3982779665490053</v>
      </c>
      <c r="N85" s="116">
        <v>1.3253579642406708</v>
      </c>
      <c r="O85" s="116">
        <v>1.2654251316779535</v>
      </c>
      <c r="P85" s="116">
        <v>1.3713010641949881</v>
      </c>
      <c r="Q85" s="116">
        <v>1.3894023413431915</v>
      </c>
      <c r="R85" s="116">
        <v>1.3149565287070797</v>
      </c>
      <c r="S85" s="116">
        <v>1.3717193928216769</v>
      </c>
      <c r="T85" s="116">
        <v>1.442664737694189</v>
      </c>
      <c r="U85" s="116">
        <v>1.5106682297772567</v>
      </c>
      <c r="V85" s="116">
        <v>1.4172318238168162</v>
      </c>
      <c r="W85" s="116">
        <v>1.4235500262835115</v>
      </c>
      <c r="X85" s="116">
        <v>1.4497801231310465</v>
      </c>
      <c r="Y85" s="116">
        <v>1.469926180939455</v>
      </c>
      <c r="Z85" s="116">
        <v>1.3871400812577284</v>
      </c>
      <c r="AA85" s="116">
        <v>1.4331665216129967</v>
      </c>
      <c r="AB85" s="116">
        <v>1.3757564710171346</v>
      </c>
      <c r="AC85" s="116">
        <v>1.4621304706853839</v>
      </c>
      <c r="AD85" s="116">
        <v>1.5052319842053308</v>
      </c>
      <c r="AE85" s="116">
        <v>1.4561559485001152</v>
      </c>
      <c r="AF85" s="116">
        <v>1.4319817572863964</v>
      </c>
      <c r="AG85" s="116">
        <v>1.4536109388767418</v>
      </c>
      <c r="AH85" s="116">
        <v>1.4354904610742685</v>
      </c>
      <c r="AI85" s="116">
        <v>1.4455481747821317</v>
      </c>
    </row>
    <row r="86" spans="1:36" x14ac:dyDescent="0.25">
      <c r="A86" s="112" t="s">
        <v>77</v>
      </c>
      <c r="B86" s="70"/>
      <c r="D86" s="71"/>
      <c r="E86" s="72"/>
      <c r="F86" s="69"/>
      <c r="J86" s="116">
        <v>0</v>
      </c>
      <c r="K86" s="116">
        <v>1.0072373346643375</v>
      </c>
      <c r="L86" s="116">
        <v>0</v>
      </c>
      <c r="M86" s="116">
        <v>1.0133600534402138</v>
      </c>
      <c r="N86" s="116">
        <v>1</v>
      </c>
      <c r="O86" s="116">
        <v>1.0098501070663812</v>
      </c>
      <c r="P86" s="116">
        <v>1.0116488925348646</v>
      </c>
      <c r="Q86" s="116">
        <v>1.0184192119375146</v>
      </c>
      <c r="R86" s="116">
        <v>1.021948608137045</v>
      </c>
      <c r="S86" s="116">
        <v>1.0154667648683484</v>
      </c>
      <c r="T86" s="116">
        <v>1.016494054468738</v>
      </c>
      <c r="U86" s="116">
        <v>1.0273493728151346</v>
      </c>
      <c r="V86" s="116">
        <v>1.020271142672692</v>
      </c>
      <c r="W86" s="116">
        <v>1.0190954773869347</v>
      </c>
      <c r="X86" s="116">
        <v>1.0610696674674422</v>
      </c>
      <c r="Y86" s="116">
        <v>1.0127283617849656</v>
      </c>
      <c r="Z86" s="116">
        <v>1.0343103840036356</v>
      </c>
      <c r="AA86" s="116">
        <v>1.0350395053246306</v>
      </c>
      <c r="AB86" s="116">
        <v>1.0238673139158576</v>
      </c>
      <c r="AC86" s="116">
        <v>1.0220246782539473</v>
      </c>
      <c r="AD86" s="116">
        <v>1.0188087774294672</v>
      </c>
      <c r="AE86" s="116">
        <v>1.0174249757986447</v>
      </c>
      <c r="AF86" s="116">
        <v>1.0180480515001724</v>
      </c>
      <c r="AG86" s="116">
        <v>1.0175299855015159</v>
      </c>
      <c r="AH86" s="116">
        <v>1.0171445036738223</v>
      </c>
      <c r="AI86" s="116">
        <v>1.0152489161309612</v>
      </c>
    </row>
    <row r="87" spans="1:36" x14ac:dyDescent="0.25">
      <c r="A87" s="112" t="s">
        <v>78</v>
      </c>
      <c r="B87" s="70"/>
      <c r="D87" s="71"/>
      <c r="E87" s="72"/>
      <c r="F87" s="69"/>
      <c r="J87" s="116">
        <v>1.3076413503561719</v>
      </c>
      <c r="K87" s="116">
        <v>1.2956530193749116</v>
      </c>
      <c r="L87" s="116">
        <v>1.2962577776183901</v>
      </c>
      <c r="M87" s="116">
        <v>1.2844460292208386</v>
      </c>
      <c r="N87" s="116">
        <v>1.2755686734478051</v>
      </c>
      <c r="O87" s="116">
        <v>1.2641964503785721</v>
      </c>
      <c r="P87" s="116">
        <v>1.2543621641911094</v>
      </c>
      <c r="Q87" s="116">
        <v>1.260014120480927</v>
      </c>
      <c r="R87" s="116">
        <v>1.2504786249826199</v>
      </c>
      <c r="S87" s="116">
        <v>1.2402467269083535</v>
      </c>
      <c r="T87" s="116">
        <v>1.2391809109771761</v>
      </c>
      <c r="U87" s="116">
        <v>1.2321453422907098</v>
      </c>
      <c r="V87" s="116">
        <v>1.2430602332754281</v>
      </c>
      <c r="W87" s="116">
        <v>1.2509045480795296</v>
      </c>
      <c r="X87" s="116">
        <v>1.2462198365723323</v>
      </c>
      <c r="Y87" s="116">
        <v>1.2559257157346921</v>
      </c>
      <c r="Z87" s="116">
        <v>1.2358917725013805</v>
      </c>
      <c r="AA87" s="116">
        <v>1.2239918249339514</v>
      </c>
      <c r="AB87" s="116">
        <v>1.2110741415029191</v>
      </c>
      <c r="AC87" s="116">
        <v>1.2165210180519233</v>
      </c>
      <c r="AD87" s="116">
        <v>1.2063999148097861</v>
      </c>
      <c r="AE87" s="116">
        <v>1.3099522159683672</v>
      </c>
      <c r="AF87" s="116">
        <v>1.2117764169249767</v>
      </c>
      <c r="AG87" s="116">
        <v>1.203367234220851</v>
      </c>
      <c r="AH87" s="116">
        <v>1.2246385905029615</v>
      </c>
      <c r="AI87" s="116">
        <v>1.2152702820064267</v>
      </c>
    </row>
    <row r="88" spans="1:36" x14ac:dyDescent="0.25">
      <c r="A88" s="112" t="s">
        <v>79</v>
      </c>
      <c r="B88" s="70"/>
      <c r="D88" s="71"/>
      <c r="E88" s="72"/>
      <c r="F88" s="69"/>
      <c r="J88" s="116">
        <v>4.1709211986681467</v>
      </c>
      <c r="K88" s="116">
        <v>3.8553459119496853</v>
      </c>
      <c r="L88" s="116">
        <v>4.0514607343875637</v>
      </c>
      <c r="M88" s="116">
        <v>3.8083130981288389</v>
      </c>
      <c r="N88" s="116">
        <v>3.4311154282013923</v>
      </c>
      <c r="O88" s="116">
        <v>3.6490189445196211</v>
      </c>
      <c r="P88" s="116">
        <v>3.4585473220836391</v>
      </c>
      <c r="Q88" s="116">
        <v>3.5378059836808702</v>
      </c>
      <c r="R88" s="116">
        <v>3.4676820208023775</v>
      </c>
      <c r="S88" s="116">
        <v>3.3647540983606556</v>
      </c>
      <c r="T88" s="116">
        <v>3.2389360238477414</v>
      </c>
      <c r="U88" s="116">
        <v>3.1614547139217049</v>
      </c>
      <c r="V88" s="116">
        <v>3.1457190555688053</v>
      </c>
      <c r="W88" s="116">
        <v>3.0889001778003555</v>
      </c>
      <c r="X88" s="116">
        <v>3.2020228215767634</v>
      </c>
      <c r="Y88" s="116">
        <v>2.8618598382749325</v>
      </c>
      <c r="Z88" s="116">
        <v>3.0302294792586055</v>
      </c>
      <c r="AA88" s="116">
        <v>2.9255039439088519</v>
      </c>
      <c r="AB88" s="116">
        <v>2.7231841691027658</v>
      </c>
      <c r="AC88" s="116">
        <v>2.9578099075610336</v>
      </c>
      <c r="AD88" s="116">
        <v>2.8617348144646657</v>
      </c>
      <c r="AE88" s="116">
        <v>3.0444777611194405</v>
      </c>
      <c r="AF88" s="116">
        <v>3.0511042629686695</v>
      </c>
      <c r="AG88" s="116">
        <v>2.9647768395657419</v>
      </c>
      <c r="AH88" s="116">
        <v>2.7190101757631822</v>
      </c>
      <c r="AI88" s="116">
        <v>2.5131958305611</v>
      </c>
    </row>
    <row r="89" spans="1:36" x14ac:dyDescent="0.25">
      <c r="A89" s="112" t="s">
        <v>80</v>
      </c>
      <c r="B89" s="70"/>
      <c r="D89" s="71"/>
      <c r="E89" s="72"/>
      <c r="F89" s="69"/>
      <c r="J89" s="116">
        <v>1.1605679956308028</v>
      </c>
      <c r="K89" s="116">
        <v>1.2764713359603406</v>
      </c>
      <c r="L89" s="116">
        <v>1.1857901726427622</v>
      </c>
      <c r="M89" s="116">
        <v>1.1895278290688474</v>
      </c>
      <c r="N89" s="116">
        <v>1.1829840044125759</v>
      </c>
      <c r="O89" s="116">
        <v>1.2155632674853176</v>
      </c>
      <c r="P89" s="116">
        <v>1.1919766593727206</v>
      </c>
      <c r="Q89" s="116">
        <v>1.322568242983468</v>
      </c>
      <c r="R89" s="116">
        <v>1.1922268907563025</v>
      </c>
      <c r="S89" s="116">
        <v>1.1863476425052779</v>
      </c>
      <c r="T89" s="116">
        <v>1.1942592055668311</v>
      </c>
      <c r="U89" s="116">
        <v>1.2176812828153825</v>
      </c>
      <c r="V89" s="116">
        <v>1.2184064069499119</v>
      </c>
      <c r="W89" s="116">
        <v>1.1915376970041176</v>
      </c>
      <c r="X89" s="116">
        <v>1.2879236148466917</v>
      </c>
      <c r="Y89" s="116">
        <v>1.1864156018829859</v>
      </c>
      <c r="Z89" s="116">
        <v>1.1904441453566621</v>
      </c>
      <c r="AA89" s="116">
        <v>1.1737792642140468</v>
      </c>
      <c r="AB89" s="116">
        <v>1.148100358422939</v>
      </c>
      <c r="AC89" s="116">
        <v>1.2956901254773596</v>
      </c>
      <c r="AD89" s="116">
        <v>1.1665982203969885</v>
      </c>
      <c r="AE89" s="116">
        <v>1.1785714285714286</v>
      </c>
      <c r="AF89" s="116">
        <v>1.1615993336109953</v>
      </c>
      <c r="AG89" s="116">
        <v>1.1719879122322954</v>
      </c>
      <c r="AH89" s="116">
        <v>1.1869111920612989</v>
      </c>
      <c r="AI89" s="116">
        <v>1.1626210539554773</v>
      </c>
    </row>
    <row r="92" spans="1:36" ht="21" x14ac:dyDescent="0.35">
      <c r="A92" s="19" t="s">
        <v>85</v>
      </c>
    </row>
    <row r="93" spans="1:36" ht="15.75" thickBot="1" x14ac:dyDescent="0.3">
      <c r="A93" s="69"/>
      <c r="B93" s="70"/>
      <c r="C93" s="21">
        <v>42035</v>
      </c>
      <c r="D93" s="21">
        <v>42063</v>
      </c>
      <c r="E93" s="21">
        <v>42094</v>
      </c>
      <c r="F93" s="21">
        <v>42124</v>
      </c>
      <c r="G93" s="21">
        <v>42155</v>
      </c>
      <c r="H93" s="21">
        <v>42185</v>
      </c>
      <c r="I93" s="21">
        <v>42216</v>
      </c>
      <c r="J93" s="21">
        <v>42247</v>
      </c>
      <c r="K93" s="21">
        <v>42277</v>
      </c>
      <c r="L93" s="21">
        <v>42308</v>
      </c>
      <c r="M93" s="21">
        <v>42338</v>
      </c>
      <c r="N93" s="21">
        <v>42369</v>
      </c>
      <c r="O93" s="21">
        <v>42400</v>
      </c>
      <c r="P93" s="21">
        <v>42429</v>
      </c>
      <c r="Q93" s="58">
        <v>42460</v>
      </c>
      <c r="R93" s="58">
        <v>42490</v>
      </c>
      <c r="S93" s="58">
        <v>42521</v>
      </c>
      <c r="T93" s="58">
        <v>42551</v>
      </c>
      <c r="U93" s="58">
        <v>42582</v>
      </c>
      <c r="V93" s="58">
        <v>42613</v>
      </c>
      <c r="W93" s="58">
        <v>42643</v>
      </c>
      <c r="X93" s="58">
        <v>42674</v>
      </c>
      <c r="Y93" s="58">
        <v>42704</v>
      </c>
      <c r="Z93" s="58">
        <v>42735</v>
      </c>
      <c r="AA93" s="58">
        <v>42766</v>
      </c>
      <c r="AB93" s="58">
        <v>42794</v>
      </c>
      <c r="AC93" s="58">
        <v>42825</v>
      </c>
      <c r="AD93" s="58">
        <f t="shared" ref="AD93:AI93" si="11">+AD83</f>
        <v>42855</v>
      </c>
      <c r="AE93" s="58">
        <f t="shared" si="11"/>
        <v>42886</v>
      </c>
      <c r="AF93" s="58">
        <f t="shared" si="11"/>
        <v>42916</v>
      </c>
      <c r="AG93" s="58">
        <f t="shared" si="11"/>
        <v>42947</v>
      </c>
      <c r="AH93" s="58">
        <f t="shared" si="11"/>
        <v>42978</v>
      </c>
      <c r="AI93" s="58">
        <f t="shared" si="11"/>
        <v>43008</v>
      </c>
    </row>
    <row r="94" spans="1:36" x14ac:dyDescent="0.25">
      <c r="A94" s="112" t="s">
        <v>75</v>
      </c>
      <c r="B94" s="70"/>
      <c r="D94" s="71"/>
      <c r="E94" s="72"/>
      <c r="F94" s="69"/>
      <c r="J94" s="113">
        <v>96878346.997642875</v>
      </c>
      <c r="K94" s="113">
        <v>96604665.312404856</v>
      </c>
      <c r="L94" s="113">
        <v>95840975.75460209</v>
      </c>
      <c r="M94" s="113">
        <v>95089508.084560871</v>
      </c>
      <c r="N94" s="113">
        <v>95204177.646160662</v>
      </c>
      <c r="O94" s="113">
        <v>90611919.187667862</v>
      </c>
      <c r="P94" s="113">
        <v>85501737.64026995</v>
      </c>
      <c r="Q94" s="113">
        <v>82554166.573522031</v>
      </c>
      <c r="R94" s="113">
        <v>79131042.353102908</v>
      </c>
      <c r="S94" s="113">
        <v>78352289.467795774</v>
      </c>
      <c r="T94" s="113">
        <v>75328137.499200925</v>
      </c>
      <c r="U94" s="113">
        <v>73528471.54808408</v>
      </c>
      <c r="V94" s="113">
        <v>72462607.808150753</v>
      </c>
      <c r="W94" s="113">
        <v>71742449.150080174</v>
      </c>
      <c r="X94" s="113">
        <v>71099776.44473359</v>
      </c>
      <c r="Y94" s="113">
        <v>73420171.923211813</v>
      </c>
      <c r="Z94" s="117">
        <v>81535362.977427751</v>
      </c>
      <c r="AA94" s="117">
        <v>79152964.638583407</v>
      </c>
      <c r="AB94" s="117">
        <v>76345992.573623076</v>
      </c>
      <c r="AC94" s="117">
        <v>72227404.552243963</v>
      </c>
      <c r="AD94" s="117">
        <v>69350768.033826083</v>
      </c>
      <c r="AE94" s="117">
        <v>68950042.506749511</v>
      </c>
      <c r="AF94" s="117">
        <v>67258297.298906192</v>
      </c>
      <c r="AG94" s="117">
        <v>66414442.407820061</v>
      </c>
      <c r="AH94" s="117">
        <v>65705446.747743525</v>
      </c>
      <c r="AI94" s="117">
        <v>64836589.406819649</v>
      </c>
    </row>
    <row r="95" spans="1:36" x14ac:dyDescent="0.25">
      <c r="A95" s="112" t="s">
        <v>76</v>
      </c>
      <c r="B95" s="70"/>
      <c r="D95" s="71"/>
      <c r="E95" s="72"/>
      <c r="F95" s="69"/>
      <c r="J95" s="113">
        <v>52220572.644080833</v>
      </c>
      <c r="K95" s="113">
        <v>52813726.903043032</v>
      </c>
      <c r="L95" s="113">
        <v>55257867.727856539</v>
      </c>
      <c r="M95" s="113">
        <v>56125799.292472392</v>
      </c>
      <c r="N95" s="113">
        <v>50126374.994635478</v>
      </c>
      <c r="O95" s="113">
        <v>47636943.578534946</v>
      </c>
      <c r="P95" s="113">
        <v>48533518.813803531</v>
      </c>
      <c r="Q95" s="113">
        <v>49534789.816982739</v>
      </c>
      <c r="R95" s="113">
        <v>48659075.242481798</v>
      </c>
      <c r="S95" s="113">
        <v>49035700.157469228</v>
      </c>
      <c r="T95" s="113">
        <v>50891076.435574435</v>
      </c>
      <c r="U95" s="113">
        <v>54133345.040389664</v>
      </c>
      <c r="V95" s="113">
        <v>54734945.165129691</v>
      </c>
      <c r="W95" s="113">
        <v>55153584.745031066</v>
      </c>
      <c r="X95" s="113">
        <v>54561297.936414748</v>
      </c>
      <c r="Y95" s="113">
        <v>56859881.554837011</v>
      </c>
      <c r="Z95" s="117">
        <v>59501661.370566569</v>
      </c>
      <c r="AA95" s="117">
        <v>60536024.453973331</v>
      </c>
      <c r="AB95" s="117">
        <v>61647266.258141957</v>
      </c>
      <c r="AC95" s="117">
        <v>62562857.630428366</v>
      </c>
      <c r="AD95" s="117">
        <v>65984828.56704957</v>
      </c>
      <c r="AE95" s="117">
        <v>67773713.312522739</v>
      </c>
      <c r="AF95" s="117">
        <v>66969639.134170018</v>
      </c>
      <c r="AG95" s="117">
        <v>67284331.233621493</v>
      </c>
      <c r="AH95" s="117">
        <v>68492732.233157784</v>
      </c>
      <c r="AI95" s="117">
        <v>70511501.536760047</v>
      </c>
      <c r="AJ95" s="113"/>
    </row>
    <row r="96" spans="1:36" x14ac:dyDescent="0.25">
      <c r="A96" s="112" t="s">
        <v>77</v>
      </c>
      <c r="B96" s="70"/>
      <c r="D96" s="71"/>
      <c r="E96" s="72"/>
      <c r="F96" s="69"/>
      <c r="J96" s="113">
        <v>33001903.689079661</v>
      </c>
      <c r="K96" s="113">
        <v>33031333.275647115</v>
      </c>
      <c r="L96" s="113">
        <v>30069288.490715049</v>
      </c>
      <c r="M96" s="113">
        <v>28996092.57275261</v>
      </c>
      <c r="N96" s="113">
        <v>28310475.894630898</v>
      </c>
      <c r="O96" s="113">
        <v>29974663.13559106</v>
      </c>
      <c r="P96" s="113">
        <v>32658147.192585871</v>
      </c>
      <c r="Q96" s="113">
        <v>33129926.712607678</v>
      </c>
      <c r="R96" s="113">
        <v>35483373.310539618</v>
      </c>
      <c r="S96" s="113">
        <v>36789802.315966696</v>
      </c>
      <c r="T96" s="113">
        <v>40496359.636268578</v>
      </c>
      <c r="U96" s="113">
        <v>45753210.258452095</v>
      </c>
      <c r="V96" s="113">
        <v>48259270.216425665</v>
      </c>
      <c r="W96" s="113">
        <v>51139057.272214338</v>
      </c>
      <c r="X96" s="113">
        <v>52549337.36652036</v>
      </c>
      <c r="Y96" s="113">
        <v>52646180.949646808</v>
      </c>
      <c r="Z96" s="117">
        <v>54390384.922388151</v>
      </c>
      <c r="AA96" s="117">
        <v>53693343.694930986</v>
      </c>
      <c r="AB96" s="117">
        <v>54403526.604383513</v>
      </c>
      <c r="AC96" s="117">
        <v>56030956.639334626</v>
      </c>
      <c r="AD96" s="117">
        <v>55815250.247423247</v>
      </c>
      <c r="AE96" s="117">
        <v>55588355.934680656</v>
      </c>
      <c r="AF96" s="117">
        <v>58007981.366299756</v>
      </c>
      <c r="AG96" s="117">
        <v>58514459.051855937</v>
      </c>
      <c r="AH96" s="117">
        <v>58421831.949357636</v>
      </c>
      <c r="AI96" s="117">
        <v>58110910.787750721</v>
      </c>
    </row>
    <row r="97" spans="1:36" x14ac:dyDescent="0.25">
      <c r="A97" s="112" t="s">
        <v>78</v>
      </c>
      <c r="B97" s="70"/>
      <c r="D97" s="71"/>
      <c r="E97" s="72"/>
      <c r="F97" s="69"/>
      <c r="J97" s="113">
        <v>9555606.2937928699</v>
      </c>
      <c r="K97" s="113">
        <v>9456970.3080537058</v>
      </c>
      <c r="L97" s="113">
        <v>9545161.146795908</v>
      </c>
      <c r="M97" s="113">
        <v>9549578.3252104223</v>
      </c>
      <c r="N97" s="113">
        <v>9416713.2579170186</v>
      </c>
      <c r="O97" s="113">
        <v>9470007.0632360429</v>
      </c>
      <c r="P97" s="113">
        <v>9422493.7622806393</v>
      </c>
      <c r="Q97" s="113">
        <v>9186224.5863389317</v>
      </c>
      <c r="R97" s="113">
        <v>9006066.6944143027</v>
      </c>
      <c r="S97" s="113">
        <v>8931505.5294811185</v>
      </c>
      <c r="T97" s="113">
        <v>8710502.7655810919</v>
      </c>
      <c r="U97" s="113">
        <v>8512865.4883764368</v>
      </c>
      <c r="V97" s="113">
        <v>8371227.2689894913</v>
      </c>
      <c r="W97" s="113">
        <v>8388963.3095406797</v>
      </c>
      <c r="X97" s="113">
        <v>8236150.5023722416</v>
      </c>
      <c r="Y97" s="113">
        <v>8167716.8348729517</v>
      </c>
      <c r="Z97" s="117">
        <v>8318744.2921208609</v>
      </c>
      <c r="AA97" s="117">
        <v>8273044.5655590147</v>
      </c>
      <c r="AB97" s="117">
        <v>8139699.5224356009</v>
      </c>
      <c r="AC97" s="117">
        <v>8160161.2216058588</v>
      </c>
      <c r="AD97" s="117">
        <v>7937243.5269487351</v>
      </c>
      <c r="AE97" s="117">
        <v>7921894.3095065346</v>
      </c>
      <c r="AF97" s="117">
        <v>8084283.0302636065</v>
      </c>
      <c r="AG97" s="117">
        <v>8215378.9074807167</v>
      </c>
      <c r="AH97" s="117">
        <v>8346654.760053304</v>
      </c>
      <c r="AI97" s="117">
        <v>8568887.7963017318</v>
      </c>
    </row>
    <row r="98" spans="1:36" x14ac:dyDescent="0.25">
      <c r="A98" s="112" t="s">
        <v>79</v>
      </c>
      <c r="B98" s="70"/>
      <c r="D98" s="71"/>
      <c r="E98" s="72"/>
      <c r="F98" s="69"/>
      <c r="J98" s="113">
        <v>1076497.0571815791</v>
      </c>
      <c r="K98" s="113">
        <v>1047139.5012774273</v>
      </c>
      <c r="L98" s="113">
        <v>1035877.170690353</v>
      </c>
      <c r="M98" s="113">
        <v>1003662.8894290494</v>
      </c>
      <c r="N98" s="113">
        <v>801859.58124487265</v>
      </c>
      <c r="O98" s="113">
        <v>772437.57919478731</v>
      </c>
      <c r="P98" s="113">
        <v>793618.78027525428</v>
      </c>
      <c r="Q98" s="113">
        <v>671431.64818792383</v>
      </c>
      <c r="R98" s="113">
        <v>636708.64244121523</v>
      </c>
      <c r="S98" s="113">
        <v>565055.24355257454</v>
      </c>
      <c r="T98" s="113">
        <v>524623.43331419583</v>
      </c>
      <c r="U98" s="113">
        <v>478243.58834552328</v>
      </c>
      <c r="V98" s="113">
        <v>435590.42204474786</v>
      </c>
      <c r="W98" s="113">
        <v>401625.85927019414</v>
      </c>
      <c r="X98" s="113">
        <v>373244.18153714307</v>
      </c>
      <c r="Y98" s="113">
        <v>353182.28902407741</v>
      </c>
      <c r="Z98" s="117">
        <v>347389.00259998452</v>
      </c>
      <c r="AA98" s="117">
        <v>338398.65327782935</v>
      </c>
      <c r="AB98" s="117">
        <v>318219.94309243589</v>
      </c>
      <c r="AC98" s="117">
        <v>294102.04494628799</v>
      </c>
      <c r="AD98" s="117">
        <v>284530.31943846523</v>
      </c>
      <c r="AE98" s="117">
        <v>274342.43567953579</v>
      </c>
      <c r="AF98" s="117">
        <v>262740.61490778887</v>
      </c>
      <c r="AG98" s="117">
        <v>254164.35879601078</v>
      </c>
      <c r="AH98" s="117">
        <v>248540.95465382442</v>
      </c>
      <c r="AI98" s="117">
        <v>243554.39298516419</v>
      </c>
    </row>
    <row r="99" spans="1:36" x14ac:dyDescent="0.25">
      <c r="A99" s="112" t="s">
        <v>80</v>
      </c>
      <c r="B99" s="70"/>
      <c r="D99" s="71"/>
      <c r="E99" s="72"/>
      <c r="F99" s="69"/>
      <c r="J99" s="113">
        <v>1550952.3182221663</v>
      </c>
      <c r="K99" s="113">
        <v>1585632.6995738724</v>
      </c>
      <c r="L99" s="113">
        <v>1610159.7093400634</v>
      </c>
      <c r="M99" s="113">
        <v>1636331.835574663</v>
      </c>
      <c r="N99" s="113">
        <v>1644884.4254149508</v>
      </c>
      <c r="O99" s="113">
        <v>1688434.6257801806</v>
      </c>
      <c r="P99" s="113">
        <v>1668780.4807845249</v>
      </c>
      <c r="Q99" s="113">
        <v>1690751.6823608475</v>
      </c>
      <c r="R99" s="113">
        <v>1697509.6370186668</v>
      </c>
      <c r="S99" s="113">
        <v>1648029.355735075</v>
      </c>
      <c r="T99" s="113">
        <v>1628997.7400610053</v>
      </c>
      <c r="U99" s="113">
        <v>1616543.1663516967</v>
      </c>
      <c r="V99" s="113">
        <v>1601070.4792587764</v>
      </c>
      <c r="W99" s="113">
        <v>1596446.9838633677</v>
      </c>
      <c r="X99" s="113">
        <v>1602320.8884217287</v>
      </c>
      <c r="Y99" s="113">
        <v>1615416.5484079316</v>
      </c>
      <c r="Z99" s="117">
        <v>1612763.03489691</v>
      </c>
      <c r="AA99" s="117">
        <v>1587647.4536750009</v>
      </c>
      <c r="AB99" s="117">
        <v>1479578.368323657</v>
      </c>
      <c r="AC99" s="117">
        <v>1383193.8614405841</v>
      </c>
      <c r="AD99" s="117">
        <v>1343046.1453138369</v>
      </c>
      <c r="AE99" s="117">
        <v>1277305.3008623798</v>
      </c>
      <c r="AF99" s="117">
        <v>1263766.755452394</v>
      </c>
      <c r="AG99" s="117">
        <v>1235776.7304255231</v>
      </c>
      <c r="AH99" s="117">
        <v>1174260.8450347995</v>
      </c>
      <c r="AI99" s="117">
        <v>1144556.7193833783</v>
      </c>
    </row>
    <row r="101" spans="1:36" x14ac:dyDescent="0.25">
      <c r="Z101" s="22"/>
    </row>
    <row r="102" spans="1:36" ht="21" x14ac:dyDescent="0.35">
      <c r="A102" s="19" t="s">
        <v>86</v>
      </c>
    </row>
    <row r="103" spans="1:36" ht="15.75" thickBot="1" x14ac:dyDescent="0.3">
      <c r="A103" s="69"/>
      <c r="B103" s="70"/>
      <c r="C103" s="21">
        <v>42035</v>
      </c>
      <c r="D103" s="21">
        <v>42063</v>
      </c>
      <c r="E103" s="21">
        <v>42094</v>
      </c>
      <c r="F103" s="21">
        <v>42124</v>
      </c>
      <c r="G103" s="21">
        <v>42155</v>
      </c>
      <c r="H103" s="21">
        <v>42185</v>
      </c>
      <c r="I103" s="21">
        <v>42216</v>
      </c>
      <c r="J103" s="21">
        <v>42247</v>
      </c>
      <c r="K103" s="21">
        <v>42277</v>
      </c>
      <c r="L103" s="21">
        <v>42308</v>
      </c>
      <c r="M103" s="21">
        <v>42338</v>
      </c>
      <c r="N103" s="21">
        <v>42369</v>
      </c>
      <c r="O103" s="21">
        <v>42400</v>
      </c>
      <c r="P103" s="21">
        <v>42429</v>
      </c>
      <c r="Q103" s="58">
        <v>42460</v>
      </c>
      <c r="R103" s="58">
        <v>42490</v>
      </c>
      <c r="S103" s="58">
        <v>42521</v>
      </c>
      <c r="T103" s="58">
        <v>42551</v>
      </c>
      <c r="U103" s="58">
        <v>42582</v>
      </c>
      <c r="V103" s="58">
        <v>42613</v>
      </c>
      <c r="W103" s="58">
        <v>42643</v>
      </c>
      <c r="X103" s="58">
        <v>42674</v>
      </c>
      <c r="Y103" s="58">
        <v>42704</v>
      </c>
      <c r="Z103" s="58">
        <v>42735</v>
      </c>
      <c r="AA103" s="58">
        <v>42766</v>
      </c>
      <c r="AB103" s="58">
        <v>42794</v>
      </c>
      <c r="AC103" s="58">
        <v>42825</v>
      </c>
      <c r="AD103" s="58">
        <f t="shared" ref="AD103:AI103" si="12">+AD93</f>
        <v>42855</v>
      </c>
      <c r="AE103" s="58">
        <f t="shared" si="12"/>
        <v>42886</v>
      </c>
      <c r="AF103" s="58">
        <f t="shared" si="12"/>
        <v>42916</v>
      </c>
      <c r="AG103" s="58">
        <f t="shared" si="12"/>
        <v>42947</v>
      </c>
      <c r="AH103" s="58">
        <f t="shared" si="12"/>
        <v>42978</v>
      </c>
      <c r="AI103" s="58">
        <f t="shared" si="12"/>
        <v>43008</v>
      </c>
    </row>
    <row r="104" spans="1:36" x14ac:dyDescent="0.25">
      <c r="A104" s="112" t="s">
        <v>87</v>
      </c>
      <c r="B104" s="70"/>
      <c r="D104" s="71"/>
      <c r="E104" s="72"/>
      <c r="F104" s="69"/>
      <c r="J104" s="113">
        <v>4772888.79</v>
      </c>
      <c r="K104" s="113">
        <v>4312661.6900000004</v>
      </c>
      <c r="L104" s="113">
        <v>3945640.7600000002</v>
      </c>
      <c r="M104" s="113">
        <v>3959708.2999999993</v>
      </c>
      <c r="N104" s="113">
        <v>3631171</v>
      </c>
      <c r="O104" s="113">
        <v>2907521.2100000498</v>
      </c>
      <c r="P104" s="113">
        <v>3026753.8800000283</v>
      </c>
      <c r="Q104" s="113">
        <v>3247289.3500000169</v>
      </c>
      <c r="R104" s="113">
        <v>2861269.6000000136</v>
      </c>
      <c r="S104" s="113">
        <v>3171998.3600000199</v>
      </c>
      <c r="T104" s="113">
        <v>2843555.8100000159</v>
      </c>
      <c r="U104" s="113">
        <v>2962220.5600000704</v>
      </c>
      <c r="V104" s="113">
        <v>3025871.5300000277</v>
      </c>
      <c r="W104" s="113">
        <v>2889770.2400000296</v>
      </c>
      <c r="X104" s="113">
        <v>2975608.0600000266</v>
      </c>
      <c r="Y104" s="117">
        <v>3047091.1400000378</v>
      </c>
      <c r="Z104" s="117">
        <v>2965341.3000000701</v>
      </c>
      <c r="AA104" s="117">
        <v>2301189.2199999522</v>
      </c>
      <c r="AB104" s="117">
        <v>2144495.5999999321</v>
      </c>
      <c r="AC104" s="117">
        <v>2445105.3599999901</v>
      </c>
      <c r="AD104" s="117">
        <v>2243152.8399999714</v>
      </c>
      <c r="AE104" s="117">
        <v>2434465.2899999842</v>
      </c>
      <c r="AF104" s="117">
        <v>2299948.8499999945</v>
      </c>
      <c r="AG104" s="117">
        <v>2423130.3499999698</v>
      </c>
      <c r="AH104" s="117">
        <v>2408586.9499999573</v>
      </c>
      <c r="AI104" s="117">
        <v>2400302.5699999635</v>
      </c>
    </row>
    <row r="105" spans="1:36" x14ac:dyDescent="0.25">
      <c r="A105" s="112" t="s">
        <v>88</v>
      </c>
      <c r="B105" s="70"/>
      <c r="D105" s="71"/>
      <c r="E105" s="72"/>
      <c r="F105" s="69"/>
      <c r="J105" s="113">
        <v>9022691.9399999958</v>
      </c>
      <c r="K105" s="113">
        <v>8823994.689999992</v>
      </c>
      <c r="L105" s="113">
        <v>8526462.4399999958</v>
      </c>
      <c r="M105" s="113">
        <v>8532714.2299999967</v>
      </c>
      <c r="N105" s="113">
        <v>9866251</v>
      </c>
      <c r="O105" s="113">
        <v>5455764.8800001927</v>
      </c>
      <c r="P105" s="113">
        <v>5678500.9900001464</v>
      </c>
      <c r="Q105" s="113">
        <v>6606534.6500002053</v>
      </c>
      <c r="R105" s="113">
        <v>5858815.9100001268</v>
      </c>
      <c r="S105" s="113">
        <v>6997327.4300001562</v>
      </c>
      <c r="T105" s="113">
        <v>5710631.0500001349</v>
      </c>
      <c r="U105" s="113">
        <v>6511846.9400001476</v>
      </c>
      <c r="V105" s="113">
        <v>6836576.9600001499</v>
      </c>
      <c r="W105" s="113">
        <v>6555311.8200000981</v>
      </c>
      <c r="X105" s="113">
        <v>7720992.7400001502</v>
      </c>
      <c r="Y105" s="117">
        <v>8183746.5700001968</v>
      </c>
      <c r="Z105" s="117">
        <v>9636281.0300003719</v>
      </c>
      <c r="AA105" s="117">
        <v>5174434.0200000219</v>
      </c>
      <c r="AB105" s="117">
        <v>4551625.5900000641</v>
      </c>
      <c r="AC105" s="117">
        <v>5719778.5900000669</v>
      </c>
      <c r="AD105" s="117">
        <v>5521734.6300001098</v>
      </c>
      <c r="AE105" s="117">
        <v>6166568.0700000729</v>
      </c>
      <c r="AF105" s="117">
        <v>5721006.8400000399</v>
      </c>
      <c r="AG105" s="117">
        <v>5991218.4100000625</v>
      </c>
      <c r="AH105" s="117">
        <v>5973766.4700000603</v>
      </c>
      <c r="AI105" s="117">
        <v>5851949.6000001086</v>
      </c>
      <c r="AJ105" s="118"/>
    </row>
    <row r="106" spans="1:36" x14ac:dyDescent="0.25">
      <c r="A106" s="112" t="s">
        <v>89</v>
      </c>
      <c r="B106" s="70"/>
      <c r="D106" s="71"/>
      <c r="E106" s="72"/>
      <c r="F106" s="69"/>
      <c r="J106" s="113">
        <v>3107928.1999999993</v>
      </c>
      <c r="K106" s="113">
        <v>2700606.069999997</v>
      </c>
      <c r="L106" s="113">
        <v>2229161.0399999991</v>
      </c>
      <c r="M106" s="113">
        <v>2138344.6900000004</v>
      </c>
      <c r="N106" s="113">
        <v>2928418</v>
      </c>
      <c r="O106" s="113">
        <v>1345402.5699999998</v>
      </c>
      <c r="P106" s="113">
        <v>1741714.2099999832</v>
      </c>
      <c r="Q106" s="113">
        <v>1894664.8599999787</v>
      </c>
      <c r="R106" s="113">
        <v>1922712.6999999667</v>
      </c>
      <c r="S106" s="113">
        <v>2459744.72999998</v>
      </c>
      <c r="T106" s="113">
        <v>1788253.2699999788</v>
      </c>
      <c r="U106" s="113">
        <v>2043482.5299999791</v>
      </c>
      <c r="V106" s="113">
        <v>2184330.4399999771</v>
      </c>
      <c r="W106" s="113">
        <v>2160341.199999982</v>
      </c>
      <c r="X106" s="113">
        <v>2185454.5499999779</v>
      </c>
      <c r="Y106" s="117">
        <v>3219361.9099999969</v>
      </c>
      <c r="Z106" s="117">
        <v>5461592.780000099</v>
      </c>
      <c r="AA106" s="117">
        <v>2698156.9999999963</v>
      </c>
      <c r="AB106" s="117">
        <v>2710231.3799999966</v>
      </c>
      <c r="AC106" s="117">
        <v>3203168.4000000195</v>
      </c>
      <c r="AD106" s="117">
        <v>3311793.8900000029</v>
      </c>
      <c r="AE106" s="117">
        <v>3859942.9100000258</v>
      </c>
      <c r="AF106" s="117">
        <v>3105683.220000016</v>
      </c>
      <c r="AG106" s="117">
        <v>3361373.5200000079</v>
      </c>
      <c r="AH106" s="117">
        <v>3387420.8899999941</v>
      </c>
      <c r="AI106" s="117">
        <v>3303588.9499999816</v>
      </c>
    </row>
    <row r="107" spans="1:36" x14ac:dyDescent="0.25">
      <c r="A107" s="112"/>
      <c r="J107" s="113"/>
      <c r="K107" s="113"/>
      <c r="L107" s="113"/>
      <c r="M107" s="113"/>
      <c r="N107" s="113"/>
      <c r="O107" s="113"/>
      <c r="P107" s="113"/>
      <c r="Q107" s="113"/>
    </row>
    <row r="108" spans="1:36" x14ac:dyDescent="0.25">
      <c r="A108" s="112"/>
    </row>
    <row r="109" spans="1:36" x14ac:dyDescent="0.25">
      <c r="A109" s="112"/>
      <c r="J109" s="113"/>
      <c r="K109" s="113"/>
      <c r="L109" s="113"/>
      <c r="M109" s="113"/>
      <c r="N109" s="113"/>
      <c r="O109" s="113"/>
      <c r="P109" s="113"/>
      <c r="Q109" s="113"/>
    </row>
  </sheetData>
  <dataConsolidate/>
  <mergeCells count="4">
    <mergeCell ref="A5:B5"/>
    <mergeCell ref="A61:B61"/>
    <mergeCell ref="A71:B71"/>
    <mergeCell ref="A82:B8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theme="4" tint="0.39997558519241921"/>
  </sheetPr>
  <dimension ref="A1:AI53"/>
  <sheetViews>
    <sheetView showGridLines="0" zoomScale="80" zoomScaleNormal="80" workbookViewId="0">
      <pane xSplit="1" topLeftCell="M1" activePane="topRight" state="frozen"/>
      <selection pane="topRight" activeCell="AH7" sqref="AH7"/>
    </sheetView>
  </sheetViews>
  <sheetFormatPr baseColWidth="10" defaultColWidth="11.42578125" defaultRowHeight="15" outlineLevelCol="1" x14ac:dyDescent="0.25"/>
  <cols>
    <col min="1" max="1" width="42.42578125" style="69" customWidth="1"/>
    <col min="2" max="2" width="8.140625" style="70" hidden="1" customWidth="1" outlineLevel="1"/>
    <col min="3" max="3" width="8.140625" style="69" hidden="1" customWidth="1" outlineLevel="1"/>
    <col min="4" max="5" width="8.140625" style="70" hidden="1" customWidth="1" outlineLevel="1"/>
    <col min="6" max="6" width="8.140625" style="71" hidden="1" customWidth="1" outlineLevel="1"/>
    <col min="7" max="7" width="8.140625" style="72" hidden="1" customWidth="1" outlineLevel="1"/>
    <col min="8" max="8" width="8.140625" style="69" hidden="1" customWidth="1" outlineLevel="1"/>
    <col min="9" max="12" width="12" style="69" hidden="1" customWidth="1" outlineLevel="1"/>
    <col min="13" max="13" width="12" style="69" bestFit="1" customWidth="1" collapsed="1"/>
    <col min="14" max="24" width="12" style="69" hidden="1" customWidth="1" outlineLevel="1"/>
    <col min="25" max="25" width="12" style="69" bestFit="1" customWidth="1" collapsed="1"/>
    <col min="26" max="34" width="12" style="69" bestFit="1" customWidth="1"/>
    <col min="35" max="16384" width="11.42578125" style="69"/>
  </cols>
  <sheetData>
    <row r="1" spans="1:35" s="92" customFormat="1" x14ac:dyDescent="0.25">
      <c r="B1" s="91"/>
      <c r="D1" s="91"/>
      <c r="E1" s="91"/>
      <c r="F1" s="93"/>
      <c r="G1" s="94"/>
    </row>
    <row r="2" spans="1:35" s="92" customFormat="1" x14ac:dyDescent="0.25">
      <c r="B2" s="91"/>
      <c r="D2" s="91"/>
      <c r="E2" s="91"/>
      <c r="F2" s="93"/>
      <c r="G2" s="94"/>
    </row>
    <row r="3" spans="1:35" s="92" customFormat="1" x14ac:dyDescent="0.25">
      <c r="B3" s="91"/>
      <c r="D3" s="91"/>
      <c r="E3" s="91"/>
      <c r="F3" s="93"/>
      <c r="G3" s="94"/>
    </row>
    <row r="6" spans="1:35" ht="21" x14ac:dyDescent="0.25">
      <c r="A6" s="95" t="s">
        <v>90</v>
      </c>
    </row>
    <row r="7" spans="1:35" ht="15.75" thickBot="1" x14ac:dyDescent="0.3">
      <c r="A7" s="119"/>
      <c r="B7" s="57">
        <v>42035</v>
      </c>
      <c r="C7" s="58">
        <v>42063</v>
      </c>
      <c r="D7" s="58">
        <v>42094</v>
      </c>
      <c r="E7" s="58">
        <v>42124</v>
      </c>
      <c r="F7" s="58">
        <v>42155</v>
      </c>
      <c r="G7" s="58">
        <v>42185</v>
      </c>
      <c r="H7" s="58">
        <v>42216</v>
      </c>
      <c r="I7" s="58">
        <v>42247</v>
      </c>
      <c r="J7" s="58">
        <v>42277</v>
      </c>
      <c r="K7" s="58">
        <v>42308</v>
      </c>
      <c r="L7" s="58">
        <v>42338</v>
      </c>
      <c r="M7" s="58">
        <v>42369</v>
      </c>
      <c r="N7" s="58">
        <v>42400</v>
      </c>
      <c r="O7" s="58">
        <v>42429</v>
      </c>
      <c r="P7" s="58">
        <v>42460</v>
      </c>
      <c r="Q7" s="58">
        <v>42490</v>
      </c>
      <c r="R7" s="58">
        <v>42521</v>
      </c>
      <c r="S7" s="58">
        <v>42551</v>
      </c>
      <c r="T7" s="58">
        <v>42582</v>
      </c>
      <c r="U7" s="58">
        <v>42613</v>
      </c>
      <c r="V7" s="58">
        <v>42643</v>
      </c>
      <c r="W7" s="58">
        <v>42674</v>
      </c>
      <c r="X7" s="58">
        <v>42704</v>
      </c>
      <c r="Y7" s="58">
        <v>42735</v>
      </c>
      <c r="Z7" s="58">
        <v>42766</v>
      </c>
      <c r="AA7" s="58">
        <v>42794</v>
      </c>
      <c r="AB7" s="58">
        <v>42825</v>
      </c>
      <c r="AC7" s="58">
        <v>42855</v>
      </c>
      <c r="AD7" s="58">
        <v>42886</v>
      </c>
      <c r="AE7" s="58">
        <v>42916</v>
      </c>
      <c r="AF7" s="58">
        <v>42947</v>
      </c>
      <c r="AG7" s="58">
        <v>42978</v>
      </c>
      <c r="AH7" s="58">
        <v>43008</v>
      </c>
    </row>
    <row r="8" spans="1:35" s="125" customFormat="1" x14ac:dyDescent="0.25">
      <c r="A8" s="120" t="s">
        <v>91</v>
      </c>
      <c r="B8" s="121">
        <v>245120</v>
      </c>
      <c r="C8" s="122">
        <v>242929</v>
      </c>
      <c r="D8" s="123">
        <v>240759</v>
      </c>
      <c r="E8" s="124">
        <v>222402</v>
      </c>
      <c r="F8" s="124">
        <v>221286</v>
      </c>
      <c r="G8" s="124">
        <v>219236</v>
      </c>
      <c r="H8" s="124">
        <v>216780</v>
      </c>
      <c r="I8" s="124">
        <v>214359</v>
      </c>
      <c r="J8" s="124">
        <v>214197</v>
      </c>
      <c r="K8" s="124">
        <v>212168</v>
      </c>
      <c r="L8" s="124">
        <v>208239</v>
      </c>
      <c r="M8" s="124">
        <v>203944</v>
      </c>
      <c r="N8" s="124">
        <v>199819</v>
      </c>
      <c r="O8" s="124">
        <v>198103</v>
      </c>
      <c r="P8" s="124">
        <v>196180</v>
      </c>
      <c r="Q8" s="124">
        <v>193894</v>
      </c>
      <c r="R8" s="124">
        <v>192523</v>
      </c>
      <c r="S8" s="124">
        <v>190231</v>
      </c>
      <c r="T8" s="124">
        <v>188909</v>
      </c>
      <c r="U8" s="124">
        <v>187027</v>
      </c>
      <c r="V8" s="124">
        <v>185799</v>
      </c>
      <c r="W8" s="124">
        <v>184066</v>
      </c>
      <c r="X8" s="124">
        <v>183613</v>
      </c>
      <c r="Y8" s="124">
        <v>182533</v>
      </c>
      <c r="Z8" s="124">
        <v>181331</v>
      </c>
      <c r="AA8" s="124">
        <v>180658</v>
      </c>
      <c r="AB8" s="124">
        <v>180693</v>
      </c>
      <c r="AC8" s="124">
        <v>180823</v>
      </c>
      <c r="AD8" s="124">
        <v>180785</v>
      </c>
      <c r="AE8" s="124">
        <v>182212</v>
      </c>
      <c r="AF8" s="124">
        <v>183663</v>
      </c>
      <c r="AG8" s="124">
        <v>185316</v>
      </c>
      <c r="AH8" s="124">
        <v>186681</v>
      </c>
    </row>
    <row r="9" spans="1:35" x14ac:dyDescent="0.25">
      <c r="A9" s="126" t="s">
        <v>92</v>
      </c>
      <c r="B9" s="127"/>
      <c r="C9" s="128"/>
      <c r="D9" s="129"/>
      <c r="E9" s="130"/>
      <c r="F9" s="130"/>
      <c r="G9" s="130"/>
      <c r="H9" s="130"/>
      <c r="I9" s="130">
        <v>134139</v>
      </c>
      <c r="J9" s="130">
        <v>134606</v>
      </c>
      <c r="K9" s="130">
        <v>133084</v>
      </c>
      <c r="L9" s="130">
        <v>130185</v>
      </c>
      <c r="M9" s="130">
        <v>126250</v>
      </c>
      <c r="N9" s="130">
        <v>122304</v>
      </c>
      <c r="O9" s="130">
        <v>121521</v>
      </c>
      <c r="P9" s="130">
        <v>121263</v>
      </c>
      <c r="Q9" s="130">
        <v>120266</v>
      </c>
      <c r="R9" s="130">
        <v>120013</v>
      </c>
      <c r="S9" s="130">
        <v>119156</v>
      </c>
      <c r="T9" s="130">
        <v>118980</v>
      </c>
      <c r="U9" s="130">
        <v>118888</v>
      </c>
      <c r="V9" s="130">
        <v>118705</v>
      </c>
      <c r="W9" s="130">
        <v>116820</v>
      </c>
      <c r="X9" s="130">
        <v>115703</v>
      </c>
      <c r="Y9" s="130">
        <v>115562</v>
      </c>
      <c r="Z9" s="130">
        <v>114515</v>
      </c>
      <c r="AA9" s="130">
        <v>113968</v>
      </c>
      <c r="AB9" s="130">
        <v>114155</v>
      </c>
      <c r="AC9" s="130">
        <v>103651</v>
      </c>
      <c r="AD9" s="130">
        <v>105599</v>
      </c>
      <c r="AE9" s="130">
        <v>97279</v>
      </c>
      <c r="AF9" s="130">
        <v>106419</v>
      </c>
      <c r="AG9" s="130">
        <v>90307</v>
      </c>
      <c r="AH9" s="130">
        <v>92166</v>
      </c>
    </row>
    <row r="10" spans="1:35" x14ac:dyDescent="0.25">
      <c r="A10" s="126" t="s">
        <v>207</v>
      </c>
      <c r="B10" s="127"/>
      <c r="C10" s="128"/>
      <c r="D10" s="129"/>
      <c r="E10" s="130"/>
      <c r="F10" s="130"/>
      <c r="G10" s="130"/>
      <c r="H10" s="130"/>
      <c r="I10" s="130">
        <v>80220</v>
      </c>
      <c r="J10" s="130">
        <v>79591</v>
      </c>
      <c r="K10" s="130">
        <v>79084</v>
      </c>
      <c r="L10" s="130">
        <v>78054</v>
      </c>
      <c r="M10" s="130">
        <v>77694</v>
      </c>
      <c r="N10" s="130">
        <v>77515</v>
      </c>
      <c r="O10" s="130">
        <v>76582</v>
      </c>
      <c r="P10" s="130">
        <v>74917</v>
      </c>
      <c r="Q10" s="130">
        <v>73628</v>
      </c>
      <c r="R10" s="130">
        <v>72510</v>
      </c>
      <c r="S10" s="130">
        <v>71075</v>
      </c>
      <c r="T10" s="130">
        <v>69929</v>
      </c>
      <c r="U10" s="130">
        <v>68139</v>
      </c>
      <c r="V10" s="130">
        <v>67094</v>
      </c>
      <c r="W10" s="130">
        <v>67246</v>
      </c>
      <c r="X10" s="130">
        <v>67910</v>
      </c>
      <c r="Y10" s="130">
        <v>66971</v>
      </c>
      <c r="Z10" s="130">
        <v>66816</v>
      </c>
      <c r="AA10" s="130">
        <v>66690</v>
      </c>
      <c r="AB10" s="130">
        <v>66538</v>
      </c>
      <c r="AC10" s="130">
        <v>77172</v>
      </c>
      <c r="AD10" s="130">
        <v>75186</v>
      </c>
      <c r="AE10" s="130">
        <v>84933</v>
      </c>
      <c r="AF10" s="130">
        <v>77244</v>
      </c>
      <c r="AG10" s="130">
        <v>95009</v>
      </c>
      <c r="AH10" s="130">
        <v>94515</v>
      </c>
      <c r="AI10" s="113"/>
    </row>
    <row r="11" spans="1:35" s="223" customFormat="1" ht="11.25" x14ac:dyDescent="0.2">
      <c r="A11" s="218" t="s">
        <v>210</v>
      </c>
      <c r="B11" s="219"/>
      <c r="C11" s="220"/>
      <c r="D11" s="221"/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22"/>
      <c r="P11" s="222"/>
      <c r="Q11" s="222"/>
      <c r="R11" s="222"/>
      <c r="S11" s="222"/>
      <c r="T11" s="222"/>
      <c r="U11" s="222"/>
      <c r="V11" s="222"/>
      <c r="W11" s="222"/>
      <c r="X11" s="222"/>
      <c r="Y11" s="222"/>
      <c r="Z11" s="222"/>
      <c r="AA11" s="222"/>
      <c r="AB11" s="222"/>
      <c r="AC11" s="222"/>
      <c r="AD11" s="222"/>
      <c r="AE11" s="222"/>
      <c r="AF11" s="222"/>
      <c r="AG11" s="222"/>
      <c r="AH11" s="222"/>
    </row>
    <row r="12" spans="1:35" x14ac:dyDescent="0.25">
      <c r="A12" s="131"/>
      <c r="B12" s="127"/>
      <c r="C12" s="128"/>
      <c r="D12" s="129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</row>
    <row r="13" spans="1:35" x14ac:dyDescent="0.25">
      <c r="A13" s="131" t="s">
        <v>93</v>
      </c>
      <c r="B13" s="127"/>
      <c r="C13" s="128"/>
      <c r="D13" s="129"/>
      <c r="E13" s="130"/>
      <c r="F13" s="130"/>
      <c r="G13" s="130"/>
      <c r="H13" s="130"/>
      <c r="I13" s="130">
        <v>202652853.10000083</v>
      </c>
      <c r="J13" s="130">
        <v>200520038.13000011</v>
      </c>
      <c r="K13" s="130">
        <v>150486293.93000022</v>
      </c>
      <c r="L13" s="130">
        <v>157276633.62000054</v>
      </c>
      <c r="M13" s="130">
        <v>172088919.30000323</v>
      </c>
      <c r="N13" s="130">
        <v>180821319.12000099</v>
      </c>
      <c r="O13" s="130">
        <v>186012524.97000101</v>
      </c>
      <c r="P13" s="130">
        <v>187099348.82999915</v>
      </c>
      <c r="Q13" s="130">
        <v>183314395.27999991</v>
      </c>
      <c r="R13" s="130">
        <v>182384250.32999906</v>
      </c>
      <c r="S13" s="130">
        <v>194198511.20999885</v>
      </c>
      <c r="T13" s="130">
        <v>202286903.83999905</v>
      </c>
      <c r="U13" s="130">
        <v>206285346.73999974</v>
      </c>
      <c r="V13" s="130">
        <v>209913148.67999876</v>
      </c>
      <c r="W13" s="130">
        <v>199140612.05000117</v>
      </c>
      <c r="X13" s="130">
        <v>204105548.81000108</v>
      </c>
      <c r="Y13" s="132">
        <v>202537539.83000076</v>
      </c>
      <c r="Z13" s="132">
        <v>202453697.84000096</v>
      </c>
      <c r="AA13" s="132">
        <v>203164782.25000113</v>
      </c>
      <c r="AB13" s="132">
        <v>203958285.36000127</v>
      </c>
      <c r="AC13" s="132">
        <v>192601609.70000151</v>
      </c>
      <c r="AD13" s="132">
        <v>201642824.56000134</v>
      </c>
      <c r="AE13" s="132">
        <v>186729858.34000123</v>
      </c>
      <c r="AF13" s="132">
        <v>202457827.92000124</v>
      </c>
      <c r="AG13" s="132">
        <v>181162315.2500008</v>
      </c>
      <c r="AH13" s="132">
        <v>183913347.50000095</v>
      </c>
    </row>
    <row r="14" spans="1:35" x14ac:dyDescent="0.25">
      <c r="A14" s="131" t="s">
        <v>94</v>
      </c>
      <c r="B14" s="127"/>
      <c r="C14" s="128"/>
      <c r="D14" s="129"/>
      <c r="E14" s="130"/>
      <c r="F14" s="130"/>
      <c r="G14" s="130"/>
      <c r="H14" s="130"/>
      <c r="I14" s="130">
        <v>95621984.969999209</v>
      </c>
      <c r="J14" s="130">
        <v>95850377.459998667</v>
      </c>
      <c r="K14" s="130">
        <v>94729397.019999266</v>
      </c>
      <c r="L14" s="130">
        <v>92790997.839999124</v>
      </c>
      <c r="M14" s="130">
        <v>87123841.820000276</v>
      </c>
      <c r="N14" s="130">
        <v>83416487.059998736</v>
      </c>
      <c r="O14" s="130">
        <v>82356814.969999149</v>
      </c>
      <c r="P14" s="130">
        <v>81682379.069998458</v>
      </c>
      <c r="Q14" s="130">
        <v>80442272.46999833</v>
      </c>
      <c r="R14" s="130">
        <v>81578408.459998369</v>
      </c>
      <c r="S14" s="130">
        <v>81936463.169997498</v>
      </c>
      <c r="T14" s="130">
        <v>86948435.409999087</v>
      </c>
      <c r="U14" s="130">
        <v>88146153.859999478</v>
      </c>
      <c r="V14" s="130">
        <v>90600708.159999639</v>
      </c>
      <c r="W14" s="130">
        <v>91418124.730001524</v>
      </c>
      <c r="X14" s="130">
        <v>97189336.409998864</v>
      </c>
      <c r="Y14" s="132">
        <v>97401821.629997924</v>
      </c>
      <c r="Z14" s="132">
        <v>95310754.859998599</v>
      </c>
      <c r="AA14" s="132">
        <v>94533109.30999735</v>
      </c>
      <c r="AB14" s="132">
        <v>93213797.159998447</v>
      </c>
      <c r="AC14" s="132">
        <v>91614280.729998499</v>
      </c>
      <c r="AD14" s="132">
        <v>92040775.089999691</v>
      </c>
      <c r="AE14" s="132">
        <v>90522394.07999894</v>
      </c>
      <c r="AF14" s="132">
        <v>89801591.549997598</v>
      </c>
      <c r="AG14" s="132">
        <v>89415507.799998388</v>
      </c>
      <c r="AH14" s="132">
        <v>90403700.89000003</v>
      </c>
    </row>
    <row r="15" spans="1:35" x14ac:dyDescent="0.25">
      <c r="A15" s="133" t="s">
        <v>95</v>
      </c>
      <c r="B15" s="134" t="s">
        <v>59</v>
      </c>
      <c r="C15" s="135" t="s">
        <v>59</v>
      </c>
      <c r="D15" s="136" t="s">
        <v>59</v>
      </c>
      <c r="E15" s="137" t="s">
        <v>59</v>
      </c>
      <c r="F15" s="137" t="s">
        <v>59</v>
      </c>
      <c r="G15" s="137" t="s">
        <v>59</v>
      </c>
      <c r="H15" s="137" t="s">
        <v>59</v>
      </c>
      <c r="I15" s="138">
        <f>+I14/I13</f>
        <v>0.47185116571151209</v>
      </c>
      <c r="J15" s="138">
        <f t="shared" ref="J15:AH15" si="0">+J14/J13</f>
        <v>0.47800897283820304</v>
      </c>
      <c r="K15" s="138">
        <f t="shared" si="0"/>
        <v>0.62948853710267683</v>
      </c>
      <c r="L15" s="138">
        <f t="shared" si="0"/>
        <v>0.5899859102032502</v>
      </c>
      <c r="M15" s="138">
        <f t="shared" si="0"/>
        <v>0.50627223515836584</v>
      </c>
      <c r="N15" s="138">
        <f t="shared" si="0"/>
        <v>0.46131997856204049</v>
      </c>
      <c r="O15" s="138">
        <f t="shared" si="0"/>
        <v>0.44274876104865069</v>
      </c>
      <c r="P15" s="138">
        <f t="shared" si="0"/>
        <v>0.43657222529521528</v>
      </c>
      <c r="Q15" s="138">
        <f t="shared" si="0"/>
        <v>0.43882136123095183</v>
      </c>
      <c r="R15" s="138">
        <f t="shared" si="0"/>
        <v>0.44728866836030812</v>
      </c>
      <c r="S15" s="138">
        <f t="shared" si="0"/>
        <v>0.42192117055621781</v>
      </c>
      <c r="T15" s="138">
        <f t="shared" si="0"/>
        <v>0.42982730843896777</v>
      </c>
      <c r="U15" s="138">
        <f t="shared" si="0"/>
        <v>0.42730206121280212</v>
      </c>
      <c r="V15" s="138">
        <f t="shared" si="0"/>
        <v>0.43161044808162791</v>
      </c>
      <c r="W15" s="138">
        <f t="shared" si="0"/>
        <v>0.45906319052111694</v>
      </c>
      <c r="X15" s="138">
        <f t="shared" si="0"/>
        <v>0.47617194621431397</v>
      </c>
      <c r="Y15" s="138">
        <f t="shared" si="0"/>
        <v>0.48090749849016551</v>
      </c>
      <c r="Z15" s="138">
        <f t="shared" si="0"/>
        <v>0.47077803901276544</v>
      </c>
      <c r="AA15" s="138">
        <f t="shared" si="0"/>
        <v>0.46530263888783224</v>
      </c>
      <c r="AB15" s="138">
        <f t="shared" si="0"/>
        <v>0.457023832081493</v>
      </c>
      <c r="AC15" s="138">
        <f t="shared" ref="AC15:AG15" si="1">+AC14/AC13</f>
        <v>0.47566726401039927</v>
      </c>
      <c r="AD15" s="138">
        <f t="shared" si="1"/>
        <v>0.45645450211699357</v>
      </c>
      <c r="AE15" s="138">
        <f t="shared" si="1"/>
        <v>0.48477728674315207</v>
      </c>
      <c r="AF15" s="138">
        <f t="shared" si="1"/>
        <v>0.4435570235668122</v>
      </c>
      <c r="AG15" s="138">
        <f t="shared" si="1"/>
        <v>0.49356571578700881</v>
      </c>
      <c r="AH15" s="138">
        <f t="shared" si="0"/>
        <v>0.49155595349054021</v>
      </c>
    </row>
    <row r="16" spans="1:35" x14ac:dyDescent="0.25">
      <c r="A16" s="131"/>
      <c r="B16" s="127"/>
      <c r="C16" s="128"/>
      <c r="D16" s="129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</row>
    <row r="17" spans="1:35" x14ac:dyDescent="0.25">
      <c r="A17" s="131" t="s">
        <v>96</v>
      </c>
      <c r="B17" s="127"/>
      <c r="C17" s="128"/>
      <c r="D17" s="129"/>
      <c r="E17" s="130"/>
      <c r="F17" s="130"/>
      <c r="G17" s="130"/>
      <c r="H17" s="130"/>
      <c r="I17" s="130">
        <v>173122783.4400008</v>
      </c>
      <c r="J17" s="130">
        <v>173890403.93000072</v>
      </c>
      <c r="K17" s="130">
        <v>153109934.25000015</v>
      </c>
      <c r="L17" s="130">
        <v>170156649.51000115</v>
      </c>
      <c r="M17" s="130">
        <v>159016048.36000249</v>
      </c>
      <c r="N17" s="130">
        <v>171852232.68999934</v>
      </c>
      <c r="O17" s="130">
        <v>173501068.27999926</v>
      </c>
      <c r="P17" s="130">
        <v>172736480.7199977</v>
      </c>
      <c r="Q17" s="130">
        <v>168574218.41999757</v>
      </c>
      <c r="R17" s="130">
        <v>167028937.73999897</v>
      </c>
      <c r="S17" s="130">
        <v>186375999.17999855</v>
      </c>
      <c r="T17" s="130">
        <v>186866639.61999735</v>
      </c>
      <c r="U17" s="130">
        <v>187007666.93999994</v>
      </c>
      <c r="V17" s="130">
        <v>186590003.62000072</v>
      </c>
      <c r="W17" s="130">
        <v>183860323.00000024</v>
      </c>
      <c r="X17" s="130">
        <v>179768288.22999975</v>
      </c>
      <c r="Y17" s="130">
        <v>192156928.47000015</v>
      </c>
      <c r="Z17" s="130">
        <v>193672400.39000055</v>
      </c>
      <c r="AA17" s="130">
        <v>194801891.45000052</v>
      </c>
      <c r="AB17" s="130">
        <v>194852966.50000063</v>
      </c>
      <c r="AC17" s="130">
        <v>209177478.18000066</v>
      </c>
      <c r="AD17" s="130">
        <v>209319791.26000032</v>
      </c>
      <c r="AE17" s="130">
        <v>228575877.98000005</v>
      </c>
      <c r="AF17" s="130">
        <v>215325538.90000024</v>
      </c>
      <c r="AG17" s="130">
        <v>240050152.30000052</v>
      </c>
      <c r="AH17" s="130">
        <v>239804835.37000072</v>
      </c>
    </row>
    <row r="18" spans="1:35" x14ac:dyDescent="0.25">
      <c r="A18" s="131" t="s">
        <v>97</v>
      </c>
      <c r="B18" s="127"/>
      <c r="C18" s="128"/>
      <c r="D18" s="129"/>
      <c r="E18" s="130"/>
      <c r="F18" s="130"/>
      <c r="G18" s="130"/>
      <c r="H18" s="130"/>
      <c r="I18" s="130">
        <v>98661893.989999175</v>
      </c>
      <c r="J18" s="130">
        <v>98689018.539998591</v>
      </c>
      <c r="K18" s="130">
        <v>98629933.349999368</v>
      </c>
      <c r="L18" s="130">
        <v>99609974.450000837</v>
      </c>
      <c r="M18" s="130">
        <v>98380643.9799992</v>
      </c>
      <c r="N18" s="130">
        <v>96737918.109998584</v>
      </c>
      <c r="O18" s="130">
        <v>96221481.699998438</v>
      </c>
      <c r="P18" s="130">
        <v>95084911.949998394</v>
      </c>
      <c r="Q18" s="130">
        <v>94171503.40999864</v>
      </c>
      <c r="R18" s="130">
        <v>93743973.609998316</v>
      </c>
      <c r="S18" s="130">
        <v>95643234.339998424</v>
      </c>
      <c r="T18" s="130">
        <v>97074243.679999009</v>
      </c>
      <c r="U18" s="130">
        <v>97718557.499999881</v>
      </c>
      <c r="V18" s="130">
        <v>97821419.159999892</v>
      </c>
      <c r="W18" s="130">
        <v>100817511.96000111</v>
      </c>
      <c r="X18" s="130">
        <v>101426818.92999902</v>
      </c>
      <c r="Y18" s="130">
        <v>108304483.9699996</v>
      </c>
      <c r="Z18" s="130">
        <v>108270668.59999955</v>
      </c>
      <c r="AA18" s="130">
        <v>108315175.04999976</v>
      </c>
      <c r="AB18" s="130">
        <v>107444878.79000039</v>
      </c>
      <c r="AC18" s="130">
        <v>109595529.0599993</v>
      </c>
      <c r="AD18" s="130">
        <v>109744878.70999944</v>
      </c>
      <c r="AE18" s="130">
        <v>111553619.85999927</v>
      </c>
      <c r="AF18" s="130">
        <v>112425275.23999898</v>
      </c>
      <c r="AG18" s="130">
        <v>113203697.54999897</v>
      </c>
      <c r="AH18" s="130">
        <v>113012299.74999896</v>
      </c>
    </row>
    <row r="19" spans="1:35" x14ac:dyDescent="0.25">
      <c r="A19" s="133" t="s">
        <v>95</v>
      </c>
      <c r="B19" s="134"/>
      <c r="C19" s="135"/>
      <c r="D19" s="136"/>
      <c r="E19" s="137"/>
      <c r="F19" s="137"/>
      <c r="G19" s="137"/>
      <c r="H19" s="137"/>
      <c r="I19" s="138">
        <f>+I18/I17</f>
        <v>0.56989549283784735</v>
      </c>
      <c r="J19" s="138">
        <f t="shared" ref="J19:AH19" si="2">+J18/J17</f>
        <v>0.56753573693304937</v>
      </c>
      <c r="K19" s="138">
        <f t="shared" si="2"/>
        <v>0.64417723012639383</v>
      </c>
      <c r="L19" s="138">
        <f t="shared" si="2"/>
        <v>0.58540159750939469</v>
      </c>
      <c r="M19" s="138">
        <f t="shared" si="2"/>
        <v>0.61868374289663841</v>
      </c>
      <c r="N19" s="138">
        <f t="shared" si="2"/>
        <v>0.56291336222847976</v>
      </c>
      <c r="O19" s="138">
        <f t="shared" si="2"/>
        <v>0.55458725789926788</v>
      </c>
      <c r="P19" s="138">
        <f t="shared" si="2"/>
        <v>0.55046225067030907</v>
      </c>
      <c r="Q19" s="138">
        <f t="shared" si="2"/>
        <v>0.55863526636898408</v>
      </c>
      <c r="R19" s="138">
        <f t="shared" si="2"/>
        <v>0.56124390706430949</v>
      </c>
      <c r="S19" s="138">
        <f t="shared" si="2"/>
        <v>0.51317355647079821</v>
      </c>
      <c r="T19" s="138">
        <f t="shared" si="2"/>
        <v>0.51948407633060845</v>
      </c>
      <c r="U19" s="138">
        <f t="shared" si="2"/>
        <v>0.52253770713770886</v>
      </c>
      <c r="V19" s="138">
        <f t="shared" si="2"/>
        <v>0.5242586272693246</v>
      </c>
      <c r="W19" s="138">
        <f t="shared" si="2"/>
        <v>0.54833751140533449</v>
      </c>
      <c r="X19" s="138">
        <f t="shared" si="2"/>
        <v>0.56420862616342649</v>
      </c>
      <c r="Y19" s="138">
        <f t="shared" si="2"/>
        <v>0.56362518298115005</v>
      </c>
      <c r="Z19" s="138">
        <f t="shared" si="2"/>
        <v>0.5590402575791571</v>
      </c>
      <c r="AA19" s="138">
        <f t="shared" si="2"/>
        <v>0.55602732726956516</v>
      </c>
      <c r="AB19" s="138">
        <f t="shared" si="2"/>
        <v>0.55141515533457408</v>
      </c>
      <c r="AC19" s="138">
        <f t="shared" ref="AC19:AG19" si="3">+AC18/AC17</f>
        <v>0.52393560728220723</v>
      </c>
      <c r="AD19" s="138">
        <f t="shared" si="3"/>
        <v>0.52429289198785378</v>
      </c>
      <c r="AE19" s="138">
        <f t="shared" si="3"/>
        <v>0.48803758666852848</v>
      </c>
      <c r="AF19" s="138">
        <f t="shared" si="3"/>
        <v>0.52211770054926288</v>
      </c>
      <c r="AG19" s="138">
        <f t="shared" si="3"/>
        <v>0.47158352729776093</v>
      </c>
      <c r="AH19" s="138">
        <f t="shared" si="2"/>
        <v>0.47126781065790241</v>
      </c>
    </row>
    <row r="20" spans="1:35" s="145" customFormat="1" x14ac:dyDescent="0.25">
      <c r="A20" s="139"/>
      <c r="B20" s="140"/>
      <c r="C20" s="141"/>
      <c r="D20" s="142"/>
      <c r="E20" s="143"/>
      <c r="F20" s="143"/>
      <c r="G20" s="143"/>
      <c r="H20" s="143"/>
      <c r="I20" s="144"/>
      <c r="J20" s="144"/>
      <c r="K20" s="144"/>
      <c r="L20" s="144"/>
      <c r="M20" s="144"/>
      <c r="N20" s="144"/>
      <c r="O20" s="144"/>
    </row>
    <row r="21" spans="1:35" s="145" customFormat="1" x14ac:dyDescent="0.25">
      <c r="A21" s="139"/>
      <c r="B21" s="140"/>
      <c r="C21" s="141"/>
      <c r="D21" s="142"/>
      <c r="E21" s="143"/>
      <c r="F21" s="143"/>
      <c r="G21" s="143"/>
      <c r="H21" s="143"/>
      <c r="I21" s="144"/>
      <c r="J21" s="144"/>
      <c r="K21" s="144"/>
      <c r="L21" s="144"/>
      <c r="M21" s="144"/>
      <c r="N21" s="144"/>
      <c r="O21" s="144"/>
    </row>
    <row r="22" spans="1:35" s="145" customFormat="1" x14ac:dyDescent="0.25">
      <c r="A22" s="139"/>
      <c r="B22" s="140"/>
      <c r="C22" s="141"/>
      <c r="D22" s="142"/>
      <c r="E22" s="143"/>
      <c r="F22" s="143"/>
      <c r="G22" s="143"/>
      <c r="H22" s="143"/>
      <c r="I22" s="144"/>
      <c r="J22" s="144"/>
      <c r="K22" s="144"/>
      <c r="L22" s="144"/>
      <c r="M22" s="144"/>
      <c r="N22" s="144"/>
      <c r="O22" s="144"/>
    </row>
    <row r="23" spans="1:35" ht="21" x14ac:dyDescent="0.25">
      <c r="A23" s="95" t="s">
        <v>98</v>
      </c>
    </row>
    <row r="24" spans="1:35" ht="15.75" thickBot="1" x14ac:dyDescent="0.3">
      <c r="A24" s="119"/>
      <c r="B24" s="57">
        <v>42035</v>
      </c>
      <c r="C24" s="58">
        <v>42063</v>
      </c>
      <c r="D24" s="58">
        <v>42094</v>
      </c>
      <c r="E24" s="58">
        <v>42124</v>
      </c>
      <c r="F24" s="58">
        <v>42155</v>
      </c>
      <c r="G24" s="58">
        <v>42185</v>
      </c>
      <c r="H24" s="58">
        <v>42216</v>
      </c>
      <c r="I24" s="58">
        <v>42247</v>
      </c>
      <c r="J24" s="58">
        <v>42277</v>
      </c>
      <c r="K24" s="58">
        <v>42308</v>
      </c>
      <c r="L24" s="58">
        <v>42338</v>
      </c>
      <c r="M24" s="58">
        <v>42369</v>
      </c>
      <c r="N24" s="58">
        <v>42400</v>
      </c>
      <c r="O24" s="58">
        <v>42429</v>
      </c>
      <c r="P24" s="58">
        <v>42460</v>
      </c>
      <c r="Q24" s="58">
        <v>42490</v>
      </c>
      <c r="R24" s="58">
        <v>42521</v>
      </c>
      <c r="S24" s="58">
        <v>42551</v>
      </c>
      <c r="T24" s="58">
        <v>42582</v>
      </c>
      <c r="U24" s="58">
        <v>42613</v>
      </c>
      <c r="V24" s="58">
        <v>42643</v>
      </c>
      <c r="W24" s="58">
        <v>42674</v>
      </c>
      <c r="X24" s="58">
        <v>42704</v>
      </c>
      <c r="Y24" s="58">
        <v>42735</v>
      </c>
      <c r="Z24" s="58">
        <v>42766</v>
      </c>
      <c r="AA24" s="58">
        <v>42794</v>
      </c>
      <c r="AB24" s="58">
        <v>42825</v>
      </c>
      <c r="AC24" s="58">
        <f t="shared" ref="AC24:AH24" si="4">+AC7</f>
        <v>42855</v>
      </c>
      <c r="AD24" s="58">
        <f t="shared" si="4"/>
        <v>42886</v>
      </c>
      <c r="AE24" s="58">
        <f t="shared" si="4"/>
        <v>42916</v>
      </c>
      <c r="AF24" s="58">
        <f t="shared" si="4"/>
        <v>42947</v>
      </c>
      <c r="AG24" s="58">
        <f t="shared" si="4"/>
        <v>42978</v>
      </c>
      <c r="AH24" s="58">
        <f t="shared" si="4"/>
        <v>43008</v>
      </c>
    </row>
    <row r="25" spans="1:35" x14ac:dyDescent="0.25">
      <c r="A25" s="131" t="s">
        <v>10</v>
      </c>
      <c r="B25" s="69"/>
      <c r="D25" s="69"/>
      <c r="E25" s="69"/>
      <c r="F25" s="69"/>
      <c r="G25" s="69"/>
      <c r="I25" s="130">
        <v>1815</v>
      </c>
      <c r="J25" s="130">
        <v>2968</v>
      </c>
      <c r="K25" s="130">
        <v>3109</v>
      </c>
      <c r="L25" s="130">
        <v>2955</v>
      </c>
      <c r="M25" s="130">
        <v>3047</v>
      </c>
      <c r="N25" s="130">
        <v>2233</v>
      </c>
      <c r="O25" s="130">
        <v>2693</v>
      </c>
      <c r="P25" s="130">
        <v>3219</v>
      </c>
      <c r="Q25" s="130">
        <v>3550</v>
      </c>
      <c r="R25" s="130">
        <v>2830</v>
      </c>
      <c r="S25" s="130">
        <v>2728</v>
      </c>
      <c r="T25" s="130">
        <v>3790</v>
      </c>
      <c r="U25" s="130">
        <v>4617</v>
      </c>
      <c r="V25" s="130">
        <v>5547</v>
      </c>
      <c r="W25" s="130">
        <v>3994</v>
      </c>
      <c r="X25" s="130">
        <v>4506</v>
      </c>
      <c r="Y25" s="130">
        <v>5363</v>
      </c>
      <c r="Z25" s="130">
        <v>4658</v>
      </c>
      <c r="AA25" s="130">
        <v>4922</v>
      </c>
      <c r="AB25" s="130">
        <v>6379</v>
      </c>
      <c r="AC25" s="130">
        <v>5556</v>
      </c>
      <c r="AD25" s="130">
        <v>5141</v>
      </c>
      <c r="AE25" s="130">
        <v>6674</v>
      </c>
      <c r="AF25" s="130">
        <v>8830</v>
      </c>
      <c r="AG25" s="130">
        <v>10642</v>
      </c>
      <c r="AH25" s="130">
        <v>11515</v>
      </c>
      <c r="AI25" s="113"/>
    </row>
    <row r="26" spans="1:35" x14ac:dyDescent="0.25">
      <c r="A26" s="131" t="s">
        <v>11</v>
      </c>
      <c r="B26" s="69"/>
      <c r="D26" s="69"/>
      <c r="E26" s="69"/>
      <c r="F26" s="69"/>
      <c r="G26" s="69"/>
      <c r="I26" s="130">
        <v>34039</v>
      </c>
      <c r="J26" s="130">
        <v>33887</v>
      </c>
      <c r="K26" s="130">
        <v>33558</v>
      </c>
      <c r="L26" s="130">
        <v>32973</v>
      </c>
      <c r="M26" s="130">
        <v>32594</v>
      </c>
      <c r="N26" s="130">
        <v>32378</v>
      </c>
      <c r="O26" s="130">
        <v>20826</v>
      </c>
      <c r="P26" s="130">
        <v>20769</v>
      </c>
      <c r="Q26" s="130">
        <v>20690</v>
      </c>
      <c r="R26" s="130">
        <v>21514</v>
      </c>
      <c r="S26" s="130">
        <v>21444</v>
      </c>
      <c r="T26" s="130">
        <v>21352</v>
      </c>
      <c r="U26" s="130">
        <v>21408</v>
      </c>
      <c r="V26" s="130">
        <v>21375</v>
      </c>
      <c r="W26" s="130">
        <v>21225</v>
      </c>
      <c r="X26" s="130">
        <v>20671</v>
      </c>
      <c r="Y26" s="130">
        <v>20630</v>
      </c>
      <c r="Z26" s="130">
        <v>20254</v>
      </c>
      <c r="AA26" s="130">
        <v>20080</v>
      </c>
      <c r="AB26" s="130">
        <v>19863</v>
      </c>
      <c r="AC26" s="130">
        <v>19420</v>
      </c>
      <c r="AD26" s="130">
        <v>18728</v>
      </c>
      <c r="AE26" s="130">
        <v>18472</v>
      </c>
      <c r="AF26" s="130">
        <v>18139</v>
      </c>
      <c r="AG26" s="130">
        <v>17933</v>
      </c>
      <c r="AH26" s="130">
        <v>16606</v>
      </c>
      <c r="AI26" s="113"/>
    </row>
    <row r="27" spans="1:35" x14ac:dyDescent="0.25">
      <c r="A27" s="131" t="s">
        <v>12</v>
      </c>
      <c r="B27" s="69"/>
      <c r="D27" s="69"/>
      <c r="E27" s="69"/>
      <c r="F27" s="69"/>
      <c r="G27" s="69"/>
      <c r="I27" s="130">
        <v>18592</v>
      </c>
      <c r="J27" s="130">
        <v>18291</v>
      </c>
      <c r="K27" s="130">
        <v>18282</v>
      </c>
      <c r="L27" s="130">
        <v>18218</v>
      </c>
      <c r="M27" s="130">
        <v>18023</v>
      </c>
      <c r="N27" s="130">
        <v>17917</v>
      </c>
      <c r="O27" s="130">
        <v>15319</v>
      </c>
      <c r="P27" s="130">
        <v>15296</v>
      </c>
      <c r="Q27" s="130">
        <v>15231</v>
      </c>
      <c r="R27" s="130">
        <v>15976</v>
      </c>
      <c r="S27" s="130">
        <v>15816</v>
      </c>
      <c r="T27" s="130">
        <v>15711</v>
      </c>
      <c r="U27" s="130">
        <v>14803</v>
      </c>
      <c r="V27" s="130">
        <v>14766</v>
      </c>
      <c r="W27" s="130">
        <v>14885</v>
      </c>
      <c r="X27" s="130">
        <v>14461</v>
      </c>
      <c r="Y27" s="130">
        <v>14410</v>
      </c>
      <c r="Z27" s="130">
        <v>14314</v>
      </c>
      <c r="AA27" s="130">
        <v>14190</v>
      </c>
      <c r="AB27" s="130">
        <v>14001</v>
      </c>
      <c r="AC27" s="130">
        <v>13735</v>
      </c>
      <c r="AD27" s="130">
        <v>13720</v>
      </c>
      <c r="AE27" s="130">
        <v>13551</v>
      </c>
      <c r="AF27" s="130">
        <v>13355</v>
      </c>
      <c r="AG27" s="130">
        <v>13222</v>
      </c>
      <c r="AH27" s="130">
        <v>12964</v>
      </c>
      <c r="AI27" s="113"/>
    </row>
    <row r="28" spans="1:35" x14ac:dyDescent="0.25">
      <c r="A28" s="131" t="s">
        <v>13</v>
      </c>
      <c r="B28" s="69"/>
      <c r="D28" s="69"/>
      <c r="E28" s="69"/>
      <c r="F28" s="69"/>
      <c r="G28" s="69"/>
      <c r="I28" s="130">
        <v>3409</v>
      </c>
      <c r="J28" s="130">
        <v>3404</v>
      </c>
      <c r="K28" s="130">
        <v>3453</v>
      </c>
      <c r="L28" s="130">
        <v>3463</v>
      </c>
      <c r="M28" s="130">
        <v>3412</v>
      </c>
      <c r="N28" s="130">
        <v>3392</v>
      </c>
      <c r="O28" s="130">
        <v>15705</v>
      </c>
      <c r="P28" s="130">
        <v>15786</v>
      </c>
      <c r="Q28" s="130">
        <v>15737</v>
      </c>
      <c r="R28" s="130">
        <v>15535</v>
      </c>
      <c r="S28" s="130">
        <v>15632</v>
      </c>
      <c r="T28" s="130">
        <v>15743</v>
      </c>
      <c r="U28" s="130">
        <v>13375</v>
      </c>
      <c r="V28" s="130">
        <v>13268</v>
      </c>
      <c r="W28" s="130">
        <v>12589</v>
      </c>
      <c r="X28" s="130">
        <v>12542</v>
      </c>
      <c r="Y28" s="130">
        <v>12475</v>
      </c>
      <c r="Z28" s="130">
        <v>12441</v>
      </c>
      <c r="AA28" s="130">
        <v>12428</v>
      </c>
      <c r="AB28" s="130">
        <v>12407</v>
      </c>
      <c r="AC28" s="130">
        <v>11404</v>
      </c>
      <c r="AD28" s="130">
        <v>11093</v>
      </c>
      <c r="AE28" s="130">
        <v>11002</v>
      </c>
      <c r="AF28" s="130">
        <v>11083</v>
      </c>
      <c r="AG28" s="130">
        <v>10766</v>
      </c>
      <c r="AH28" s="130">
        <v>18508</v>
      </c>
      <c r="AI28" s="113"/>
    </row>
    <row r="29" spans="1:35" x14ac:dyDescent="0.25">
      <c r="A29" s="131" t="s">
        <v>14</v>
      </c>
      <c r="B29" s="69"/>
      <c r="D29" s="69"/>
      <c r="E29" s="69"/>
      <c r="F29" s="69"/>
      <c r="G29" s="69"/>
      <c r="I29" s="130">
        <v>6113</v>
      </c>
      <c r="J29" s="130">
        <v>6081</v>
      </c>
      <c r="K29" s="130">
        <v>5991</v>
      </c>
      <c r="L29" s="130">
        <v>5906</v>
      </c>
      <c r="M29" s="130">
        <v>5840</v>
      </c>
      <c r="N29" s="130">
        <v>5808</v>
      </c>
      <c r="O29" s="130">
        <v>3669</v>
      </c>
      <c r="P29" s="130">
        <v>3661</v>
      </c>
      <c r="Q29" s="130">
        <v>3646</v>
      </c>
      <c r="R29" s="130">
        <v>3125</v>
      </c>
      <c r="S29" s="130">
        <v>3110</v>
      </c>
      <c r="T29" s="130">
        <v>3087</v>
      </c>
      <c r="U29" s="130">
        <v>3095</v>
      </c>
      <c r="V29" s="130">
        <v>3086</v>
      </c>
      <c r="W29" s="130">
        <v>2759</v>
      </c>
      <c r="X29" s="130">
        <v>2670</v>
      </c>
      <c r="Y29" s="130">
        <v>3694</v>
      </c>
      <c r="Z29" s="130">
        <v>2774</v>
      </c>
      <c r="AA29" s="130">
        <v>2750</v>
      </c>
      <c r="AB29" s="130">
        <v>2729</v>
      </c>
      <c r="AC29" s="130">
        <v>2650</v>
      </c>
      <c r="AD29" s="130">
        <v>3105</v>
      </c>
      <c r="AE29" s="130">
        <v>3058</v>
      </c>
      <c r="AF29" s="130">
        <v>3012</v>
      </c>
      <c r="AG29" s="130">
        <v>2967</v>
      </c>
      <c r="AH29" s="130">
        <v>830</v>
      </c>
      <c r="AI29" s="113"/>
    </row>
    <row r="30" spans="1:35" x14ac:dyDescent="0.25">
      <c r="A30" s="131" t="s">
        <v>15</v>
      </c>
      <c r="B30" s="69"/>
      <c r="D30" s="69"/>
      <c r="E30" s="69"/>
      <c r="F30" s="69"/>
      <c r="G30" s="69"/>
      <c r="I30" s="130">
        <v>50989</v>
      </c>
      <c r="J30" s="130">
        <v>51350</v>
      </c>
      <c r="K30" s="130">
        <v>50729</v>
      </c>
      <c r="L30" s="130">
        <v>49479</v>
      </c>
      <c r="M30" s="130">
        <v>48871</v>
      </c>
      <c r="N30" s="130">
        <v>48192</v>
      </c>
      <c r="O30" s="130">
        <v>11529</v>
      </c>
      <c r="P30" s="130">
        <v>11449</v>
      </c>
      <c r="Q30" s="130">
        <v>11348</v>
      </c>
      <c r="R30" s="130">
        <v>9742</v>
      </c>
      <c r="S30" s="130">
        <v>9600</v>
      </c>
      <c r="T30" s="130">
        <v>9488</v>
      </c>
      <c r="U30" s="130">
        <v>9982</v>
      </c>
      <c r="V30" s="130">
        <v>9926</v>
      </c>
      <c r="W30" s="130">
        <v>8678</v>
      </c>
      <c r="X30" s="130">
        <v>8500</v>
      </c>
      <c r="Y30" s="130">
        <v>7495</v>
      </c>
      <c r="Z30" s="130">
        <v>7686</v>
      </c>
      <c r="AA30" s="130">
        <v>7643</v>
      </c>
      <c r="AB30" s="130">
        <v>7533</v>
      </c>
      <c r="AC30" s="130">
        <v>7276</v>
      </c>
      <c r="AD30" s="130">
        <v>7281</v>
      </c>
      <c r="AE30" s="130">
        <v>7094</v>
      </c>
      <c r="AF30" s="130">
        <v>7017</v>
      </c>
      <c r="AG30" s="130">
        <v>6829</v>
      </c>
      <c r="AH30" s="130">
        <v>16672</v>
      </c>
      <c r="AI30" s="113"/>
    </row>
    <row r="31" spans="1:35" x14ac:dyDescent="0.25">
      <c r="A31" s="131" t="s">
        <v>16</v>
      </c>
      <c r="B31" s="69"/>
      <c r="D31" s="69"/>
      <c r="E31" s="69"/>
      <c r="F31" s="69"/>
      <c r="G31" s="69"/>
      <c r="I31" s="130">
        <v>17258</v>
      </c>
      <c r="J31" s="130">
        <v>16652</v>
      </c>
      <c r="K31" s="130">
        <v>15964</v>
      </c>
      <c r="L31" s="130">
        <v>15185</v>
      </c>
      <c r="M31" s="130">
        <v>12443</v>
      </c>
      <c r="N31" s="130">
        <v>12254</v>
      </c>
      <c r="O31" s="130">
        <v>7534</v>
      </c>
      <c r="P31" s="130">
        <v>6724</v>
      </c>
      <c r="Q31" s="130">
        <v>6006</v>
      </c>
      <c r="R31" s="130">
        <v>13165</v>
      </c>
      <c r="S31" s="130">
        <v>12351</v>
      </c>
      <c r="T31" s="130">
        <v>11447</v>
      </c>
      <c r="U31" s="130">
        <v>14667</v>
      </c>
      <c r="V31" s="130">
        <v>13915</v>
      </c>
      <c r="W31" s="130">
        <v>14894</v>
      </c>
      <c r="X31" s="130">
        <v>14388</v>
      </c>
      <c r="Y31" s="130">
        <v>13578</v>
      </c>
      <c r="Z31" s="130">
        <v>13759</v>
      </c>
      <c r="AA31" s="130">
        <v>13210</v>
      </c>
      <c r="AB31" s="130">
        <v>12671</v>
      </c>
      <c r="AC31" s="130">
        <v>9897</v>
      </c>
      <c r="AD31" s="130">
        <v>10202</v>
      </c>
      <c r="AE31" s="130">
        <v>9499</v>
      </c>
      <c r="AF31" s="130">
        <v>9193</v>
      </c>
      <c r="AG31" s="130">
        <v>8673</v>
      </c>
      <c r="AH31" s="130">
        <v>9925</v>
      </c>
      <c r="AI31" s="113"/>
    </row>
    <row r="32" spans="1:35" x14ac:dyDescent="0.25">
      <c r="A32" s="131" t="s">
        <v>18</v>
      </c>
      <c r="B32" s="69"/>
      <c r="D32" s="69"/>
      <c r="E32" s="69"/>
      <c r="F32" s="69"/>
      <c r="G32" s="69"/>
      <c r="I32" s="130"/>
      <c r="J32" s="130"/>
      <c r="K32" s="130"/>
      <c r="L32" s="130"/>
      <c r="M32" s="130"/>
      <c r="N32" s="130"/>
      <c r="O32" s="130">
        <v>17547</v>
      </c>
      <c r="P32" s="130">
        <v>17717</v>
      </c>
      <c r="Q32" s="130">
        <v>17669</v>
      </c>
      <c r="R32" s="130">
        <v>8423</v>
      </c>
      <c r="S32" s="130">
        <v>8742</v>
      </c>
      <c r="T32" s="130">
        <v>8641</v>
      </c>
      <c r="U32" s="130">
        <v>5429</v>
      </c>
      <c r="V32" s="130">
        <v>5357</v>
      </c>
      <c r="W32" s="130">
        <v>4708</v>
      </c>
      <c r="X32" s="130">
        <v>4796</v>
      </c>
      <c r="Y32" s="130">
        <v>4722</v>
      </c>
      <c r="Z32" s="130">
        <v>4391</v>
      </c>
      <c r="AA32" s="130">
        <v>4424</v>
      </c>
      <c r="AB32" s="130">
        <v>4452</v>
      </c>
      <c r="AC32" s="130">
        <v>3607</v>
      </c>
      <c r="AD32" s="130">
        <v>3813</v>
      </c>
      <c r="AE32" s="130">
        <v>3692</v>
      </c>
      <c r="AF32" s="130">
        <v>3880</v>
      </c>
      <c r="AG32" s="130">
        <v>3572</v>
      </c>
      <c r="AH32" s="130">
        <v>5007</v>
      </c>
      <c r="AI32" s="113"/>
    </row>
    <row r="33" spans="1:35" x14ac:dyDescent="0.25">
      <c r="A33" s="131" t="s">
        <v>19</v>
      </c>
      <c r="B33" s="69"/>
      <c r="D33" s="69"/>
      <c r="E33" s="69"/>
      <c r="F33" s="69"/>
      <c r="G33" s="69"/>
      <c r="I33" s="130"/>
      <c r="J33" s="130"/>
      <c r="K33" s="130"/>
      <c r="L33" s="130"/>
      <c r="M33" s="130"/>
      <c r="N33" s="130"/>
      <c r="O33" s="130">
        <v>26699</v>
      </c>
      <c r="P33" s="130">
        <v>26642</v>
      </c>
      <c r="Q33" s="130">
        <v>26389</v>
      </c>
      <c r="R33" s="130">
        <v>29703</v>
      </c>
      <c r="S33" s="130">
        <v>29733</v>
      </c>
      <c r="T33" s="130">
        <v>29721</v>
      </c>
      <c r="U33" s="130">
        <v>31512</v>
      </c>
      <c r="V33" s="130">
        <v>31465</v>
      </c>
      <c r="W33" s="130">
        <v>33088</v>
      </c>
      <c r="X33" s="130">
        <v>33169</v>
      </c>
      <c r="Y33" s="130">
        <v>33195</v>
      </c>
      <c r="Z33" s="130">
        <v>34238</v>
      </c>
      <c r="AA33" s="130">
        <v>34321</v>
      </c>
      <c r="AB33" s="130">
        <v>34120</v>
      </c>
      <c r="AC33" s="130">
        <v>30106</v>
      </c>
      <c r="AD33" s="130">
        <v>32516</v>
      </c>
      <c r="AE33" s="130">
        <v>24237</v>
      </c>
      <c r="AF33" s="130">
        <v>31910</v>
      </c>
      <c r="AG33" s="130">
        <v>15703</v>
      </c>
      <c r="AH33" s="130">
        <v>139</v>
      </c>
      <c r="AI33" s="113"/>
    </row>
    <row r="34" spans="1:35" x14ac:dyDescent="0.25">
      <c r="A34" s="131" t="s">
        <v>20</v>
      </c>
      <c r="B34" s="69"/>
      <c r="D34" s="69"/>
      <c r="E34" s="69"/>
      <c r="F34" s="69"/>
      <c r="G34" s="69"/>
      <c r="I34" s="130">
        <v>1924</v>
      </c>
      <c r="J34" s="130">
        <v>1973</v>
      </c>
      <c r="K34" s="130">
        <v>1998</v>
      </c>
      <c r="L34" s="130">
        <v>2006</v>
      </c>
      <c r="M34" s="130">
        <v>2020</v>
      </c>
      <c r="N34" s="130">
        <v>130</v>
      </c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  <c r="AA34" s="130"/>
      <c r="AB34" s="130"/>
      <c r="AC34" s="130"/>
      <c r="AD34" s="130"/>
      <c r="AE34" s="130"/>
      <c r="AF34" s="130"/>
      <c r="AG34" s="130"/>
      <c r="AH34" s="130"/>
    </row>
    <row r="35" spans="1:35" x14ac:dyDescent="0.25">
      <c r="A35" s="131"/>
      <c r="B35" s="69"/>
      <c r="D35" s="69"/>
      <c r="E35" s="69"/>
      <c r="F35" s="69"/>
      <c r="G35" s="69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  <c r="AA35" s="130"/>
      <c r="AB35" s="130"/>
      <c r="AC35" s="130"/>
      <c r="AD35" s="130"/>
      <c r="AE35" s="130"/>
      <c r="AF35" s="130"/>
      <c r="AG35" s="130"/>
      <c r="AH35" s="130"/>
    </row>
    <row r="36" spans="1:35" x14ac:dyDescent="0.25">
      <c r="A36" s="146" t="s">
        <v>21</v>
      </c>
      <c r="B36" s="146"/>
      <c r="C36" s="146"/>
      <c r="D36" s="146"/>
      <c r="E36" s="146"/>
      <c r="F36" s="146"/>
      <c r="G36" s="146" t="s">
        <v>17</v>
      </c>
      <c r="H36" s="146"/>
      <c r="I36" s="147">
        <f t="shared" ref="I36:O36" si="5">SUM(I25:I34)</f>
        <v>134139</v>
      </c>
      <c r="J36" s="147">
        <f t="shared" si="5"/>
        <v>134606</v>
      </c>
      <c r="K36" s="147">
        <f t="shared" si="5"/>
        <v>133084</v>
      </c>
      <c r="L36" s="147">
        <f t="shared" si="5"/>
        <v>130185</v>
      </c>
      <c r="M36" s="147">
        <f t="shared" si="5"/>
        <v>126250</v>
      </c>
      <c r="N36" s="147">
        <f t="shared" si="5"/>
        <v>122304</v>
      </c>
      <c r="O36" s="147">
        <f t="shared" si="5"/>
        <v>121521</v>
      </c>
      <c r="P36" s="147">
        <f t="shared" ref="P36:AH36" si="6">SUM(P25:P34)</f>
        <v>121263</v>
      </c>
      <c r="Q36" s="147">
        <f t="shared" si="6"/>
        <v>120266</v>
      </c>
      <c r="R36" s="147">
        <f t="shared" si="6"/>
        <v>120013</v>
      </c>
      <c r="S36" s="147">
        <f t="shared" si="6"/>
        <v>119156</v>
      </c>
      <c r="T36" s="147">
        <f t="shared" si="6"/>
        <v>118980</v>
      </c>
      <c r="U36" s="147">
        <f t="shared" si="6"/>
        <v>118888</v>
      </c>
      <c r="V36" s="147">
        <f t="shared" si="6"/>
        <v>118705</v>
      </c>
      <c r="W36" s="147">
        <f t="shared" si="6"/>
        <v>116820</v>
      </c>
      <c r="X36" s="147">
        <f t="shared" si="6"/>
        <v>115703</v>
      </c>
      <c r="Y36" s="147">
        <f t="shared" si="6"/>
        <v>115562</v>
      </c>
      <c r="Z36" s="147">
        <f t="shared" si="6"/>
        <v>114515</v>
      </c>
      <c r="AA36" s="147">
        <f t="shared" si="6"/>
        <v>113968</v>
      </c>
      <c r="AB36" s="147">
        <f t="shared" si="6"/>
        <v>114155</v>
      </c>
      <c r="AC36" s="147">
        <f t="shared" ref="AC36:AG36" si="7">SUM(AC25:AC34)</f>
        <v>103651</v>
      </c>
      <c r="AD36" s="147">
        <f t="shared" si="7"/>
        <v>105599</v>
      </c>
      <c r="AE36" s="147">
        <f t="shared" si="7"/>
        <v>97279</v>
      </c>
      <c r="AF36" s="147">
        <f t="shared" si="7"/>
        <v>106419</v>
      </c>
      <c r="AG36" s="147">
        <f t="shared" si="7"/>
        <v>90307</v>
      </c>
      <c r="AH36" s="147">
        <f t="shared" si="6"/>
        <v>92166</v>
      </c>
    </row>
    <row r="40" spans="1:35" ht="15" customHeight="1" x14ac:dyDescent="0.25">
      <c r="A40" s="95" t="s">
        <v>211</v>
      </c>
      <c r="B40" s="148" t="s">
        <v>17</v>
      </c>
      <c r="C40" s="148"/>
      <c r="D40" s="148"/>
      <c r="E40" s="148"/>
      <c r="F40" s="148"/>
      <c r="G40" s="148"/>
    </row>
    <row r="41" spans="1:35" ht="15.75" thickBot="1" x14ac:dyDescent="0.3">
      <c r="A41" s="119"/>
      <c r="B41" s="57">
        <v>42035</v>
      </c>
      <c r="C41" s="58">
        <v>42063</v>
      </c>
      <c r="D41" s="58">
        <v>42094</v>
      </c>
      <c r="E41" s="58">
        <v>42124</v>
      </c>
      <c r="F41" s="58">
        <v>42155</v>
      </c>
      <c r="G41" s="58">
        <v>42185</v>
      </c>
      <c r="H41" s="58">
        <v>42216</v>
      </c>
      <c r="I41" s="58">
        <v>42247</v>
      </c>
      <c r="J41" s="58">
        <v>42277</v>
      </c>
      <c r="K41" s="58">
        <v>42308</v>
      </c>
      <c r="L41" s="58">
        <v>42338</v>
      </c>
      <c r="M41" s="58">
        <v>42369</v>
      </c>
      <c r="N41" s="58">
        <v>42400</v>
      </c>
      <c r="O41" s="58">
        <v>42429</v>
      </c>
      <c r="P41" s="58">
        <v>42460</v>
      </c>
      <c r="Q41" s="58">
        <v>42490</v>
      </c>
      <c r="R41" s="58">
        <v>42521</v>
      </c>
      <c r="S41" s="58">
        <v>42551</v>
      </c>
      <c r="T41" s="58">
        <v>42582</v>
      </c>
      <c r="U41" s="58">
        <v>42613</v>
      </c>
      <c r="V41" s="58">
        <v>42643</v>
      </c>
      <c r="W41" s="58">
        <v>42674</v>
      </c>
      <c r="X41" s="58">
        <v>42704</v>
      </c>
      <c r="Y41" s="58">
        <v>42735</v>
      </c>
      <c r="Z41" s="58">
        <v>42766</v>
      </c>
      <c r="AA41" s="58">
        <v>42794</v>
      </c>
      <c r="AB41" s="58">
        <v>42825</v>
      </c>
      <c r="AC41" s="58">
        <f t="shared" ref="AC41:AH41" si="8">+AC24</f>
        <v>42855</v>
      </c>
      <c r="AD41" s="58">
        <f t="shared" si="8"/>
        <v>42886</v>
      </c>
      <c r="AE41" s="58">
        <f t="shared" si="8"/>
        <v>42916</v>
      </c>
      <c r="AF41" s="58">
        <f t="shared" si="8"/>
        <v>42947</v>
      </c>
      <c r="AG41" s="58">
        <f t="shared" si="8"/>
        <v>42978</v>
      </c>
      <c r="AH41" s="58">
        <f t="shared" si="8"/>
        <v>43008</v>
      </c>
    </row>
    <row r="42" spans="1:35" x14ac:dyDescent="0.25">
      <c r="A42" s="131" t="s">
        <v>10</v>
      </c>
      <c r="B42" s="69"/>
      <c r="D42" s="69"/>
      <c r="E42" s="69"/>
      <c r="F42" s="69"/>
      <c r="G42" s="69"/>
      <c r="I42" s="130">
        <v>186</v>
      </c>
      <c r="J42" s="130">
        <v>463</v>
      </c>
      <c r="K42" s="130">
        <v>538</v>
      </c>
      <c r="L42" s="130">
        <v>707</v>
      </c>
      <c r="M42" s="130">
        <v>771</v>
      </c>
      <c r="N42" s="130">
        <v>813</v>
      </c>
      <c r="O42" s="130">
        <v>818</v>
      </c>
      <c r="P42" s="130">
        <v>893</v>
      </c>
      <c r="Q42" s="130">
        <v>954</v>
      </c>
      <c r="R42" s="130">
        <v>352</v>
      </c>
      <c r="S42" s="130">
        <v>592</v>
      </c>
      <c r="T42" s="130">
        <v>721</v>
      </c>
      <c r="U42" s="130">
        <v>922</v>
      </c>
      <c r="V42" s="130">
        <v>1026</v>
      </c>
      <c r="W42" s="130">
        <v>1615</v>
      </c>
      <c r="X42" s="130">
        <v>2415</v>
      </c>
      <c r="Y42" s="130">
        <v>2532</v>
      </c>
      <c r="Z42" s="130">
        <v>2184</v>
      </c>
      <c r="AA42" s="130">
        <v>2573</v>
      </c>
      <c r="AB42" s="130">
        <v>3014</v>
      </c>
      <c r="AC42" s="130">
        <v>5601</v>
      </c>
      <c r="AD42" s="130">
        <v>4173</v>
      </c>
      <c r="AE42" s="130">
        <v>5416</v>
      </c>
      <c r="AF42" s="130">
        <v>6253</v>
      </c>
      <c r="AG42" s="130">
        <v>7577</v>
      </c>
      <c r="AH42" s="130">
        <v>5570</v>
      </c>
    </row>
    <row r="43" spans="1:35" x14ac:dyDescent="0.25">
      <c r="A43" s="131" t="s">
        <v>11</v>
      </c>
      <c r="B43" s="69"/>
      <c r="D43" s="69"/>
      <c r="E43" s="69"/>
      <c r="F43" s="69"/>
      <c r="G43" s="69"/>
      <c r="I43" s="130">
        <v>29254</v>
      </c>
      <c r="J43" s="130">
        <v>29488</v>
      </c>
      <c r="K43" s="130">
        <v>29667</v>
      </c>
      <c r="L43" s="130">
        <v>30004</v>
      </c>
      <c r="M43" s="130">
        <v>30233</v>
      </c>
      <c r="N43" s="130">
        <v>30738</v>
      </c>
      <c r="O43" s="130">
        <v>18627</v>
      </c>
      <c r="P43" s="130">
        <v>18618</v>
      </c>
      <c r="Q43" s="130">
        <v>18619</v>
      </c>
      <c r="R43" s="130">
        <v>19883</v>
      </c>
      <c r="S43" s="130">
        <v>19880</v>
      </c>
      <c r="T43" s="130">
        <v>19799</v>
      </c>
      <c r="U43" s="130">
        <v>18646</v>
      </c>
      <c r="V43" s="130">
        <v>18614</v>
      </c>
      <c r="W43" s="130">
        <v>18997</v>
      </c>
      <c r="X43" s="130">
        <v>19520</v>
      </c>
      <c r="Y43" s="130">
        <v>19480</v>
      </c>
      <c r="Z43" s="130">
        <v>18943</v>
      </c>
      <c r="AA43" s="130">
        <v>19111</v>
      </c>
      <c r="AB43" s="130">
        <v>19257</v>
      </c>
      <c r="AC43" s="130">
        <v>19626</v>
      </c>
      <c r="AD43" s="130">
        <v>18927</v>
      </c>
      <c r="AE43" s="130">
        <v>19121</v>
      </c>
      <c r="AF43" s="130">
        <v>19384</v>
      </c>
      <c r="AG43" s="130">
        <v>19520</v>
      </c>
      <c r="AH43" s="130">
        <v>18024</v>
      </c>
    </row>
    <row r="44" spans="1:35" x14ac:dyDescent="0.25">
      <c r="A44" s="131" t="s">
        <v>12</v>
      </c>
      <c r="B44" s="69"/>
      <c r="D44" s="69"/>
      <c r="E44" s="69"/>
      <c r="F44" s="69"/>
      <c r="G44" s="69"/>
      <c r="I44" s="130">
        <v>15157</v>
      </c>
      <c r="J44" s="130">
        <v>15312</v>
      </c>
      <c r="K44" s="130">
        <v>15162</v>
      </c>
      <c r="L44" s="130">
        <v>15004</v>
      </c>
      <c r="M44" s="130">
        <v>14993</v>
      </c>
      <c r="N44" s="130">
        <v>15092</v>
      </c>
      <c r="O44" s="130">
        <v>13166</v>
      </c>
      <c r="P44" s="130">
        <v>13102</v>
      </c>
      <c r="Q44" s="130">
        <v>13049</v>
      </c>
      <c r="R44" s="130">
        <v>13683</v>
      </c>
      <c r="S44" s="130">
        <v>13723</v>
      </c>
      <c r="T44" s="130">
        <v>13611</v>
      </c>
      <c r="U44" s="130">
        <v>12881</v>
      </c>
      <c r="V44" s="130">
        <v>12834</v>
      </c>
      <c r="W44" s="130">
        <v>12999</v>
      </c>
      <c r="X44" s="130">
        <v>13374</v>
      </c>
      <c r="Y44" s="130">
        <v>13320</v>
      </c>
      <c r="Z44" s="130">
        <v>13281</v>
      </c>
      <c r="AA44" s="130">
        <v>13409</v>
      </c>
      <c r="AB44" s="130">
        <v>13521</v>
      </c>
      <c r="AC44" s="130">
        <v>13719</v>
      </c>
      <c r="AD44" s="130">
        <v>13612</v>
      </c>
      <c r="AE44" s="130">
        <v>13712</v>
      </c>
      <c r="AF44" s="130">
        <v>13837</v>
      </c>
      <c r="AG44" s="130">
        <v>13898</v>
      </c>
      <c r="AH44" s="130">
        <v>13034</v>
      </c>
    </row>
    <row r="45" spans="1:35" x14ac:dyDescent="0.25">
      <c r="A45" s="131" t="s">
        <v>13</v>
      </c>
      <c r="B45" s="69"/>
      <c r="D45" s="69"/>
      <c r="E45" s="69"/>
      <c r="F45" s="69"/>
      <c r="G45" s="69"/>
      <c r="I45" s="130">
        <v>2369</v>
      </c>
      <c r="J45" s="130">
        <v>2356</v>
      </c>
      <c r="K45" s="130">
        <v>2260</v>
      </c>
      <c r="L45" s="130">
        <v>2176</v>
      </c>
      <c r="M45" s="130">
        <v>2169</v>
      </c>
      <c r="N45" s="130">
        <v>2148</v>
      </c>
      <c r="O45" s="130">
        <v>11991</v>
      </c>
      <c r="P45" s="130">
        <v>11674</v>
      </c>
      <c r="Q45" s="130">
        <v>11476</v>
      </c>
      <c r="R45" s="130">
        <v>11541</v>
      </c>
      <c r="S45" s="130">
        <v>11240</v>
      </c>
      <c r="T45" s="130">
        <v>11243</v>
      </c>
      <c r="U45" s="130">
        <v>9786</v>
      </c>
      <c r="V45" s="130">
        <v>9685</v>
      </c>
      <c r="W45" s="130">
        <v>10046</v>
      </c>
      <c r="X45" s="130">
        <v>9933</v>
      </c>
      <c r="Y45" s="130">
        <v>9804</v>
      </c>
      <c r="Z45" s="130">
        <v>10554</v>
      </c>
      <c r="AA45" s="130">
        <v>10511</v>
      </c>
      <c r="AB45" s="130">
        <v>10374</v>
      </c>
      <c r="AC45" s="130">
        <v>11256</v>
      </c>
      <c r="AD45" s="130">
        <v>11860</v>
      </c>
      <c r="AE45" s="130">
        <v>11843</v>
      </c>
      <c r="AF45" s="130">
        <v>11640</v>
      </c>
      <c r="AG45" s="130">
        <v>11833</v>
      </c>
      <c r="AH45" s="130">
        <v>22756</v>
      </c>
    </row>
    <row r="46" spans="1:35" x14ac:dyDescent="0.25">
      <c r="A46" s="131" t="s">
        <v>14</v>
      </c>
      <c r="B46" s="69"/>
      <c r="D46" s="69"/>
      <c r="E46" s="69"/>
      <c r="F46" s="69"/>
      <c r="G46" s="69"/>
      <c r="I46" s="130">
        <v>6258</v>
      </c>
      <c r="J46" s="130">
        <v>6303</v>
      </c>
      <c r="K46" s="130">
        <v>6351</v>
      </c>
      <c r="L46" s="130">
        <v>6378</v>
      </c>
      <c r="M46" s="130">
        <v>6390</v>
      </c>
      <c r="N46" s="130">
        <v>6426</v>
      </c>
      <c r="O46" s="130">
        <v>4025</v>
      </c>
      <c r="P46" s="130">
        <v>4016</v>
      </c>
      <c r="Q46" s="130">
        <v>4010</v>
      </c>
      <c r="R46" s="130">
        <v>3284</v>
      </c>
      <c r="S46" s="130">
        <v>3282</v>
      </c>
      <c r="T46" s="130">
        <v>3259</v>
      </c>
      <c r="U46" s="130">
        <v>2822</v>
      </c>
      <c r="V46" s="130">
        <v>2817</v>
      </c>
      <c r="W46" s="130">
        <v>2240</v>
      </c>
      <c r="X46" s="130">
        <v>2326</v>
      </c>
      <c r="Y46" s="130">
        <v>3113</v>
      </c>
      <c r="Z46" s="130">
        <v>2490</v>
      </c>
      <c r="AA46" s="130">
        <v>2514</v>
      </c>
      <c r="AB46" s="130">
        <v>2523</v>
      </c>
      <c r="AC46" s="130">
        <v>2591</v>
      </c>
      <c r="AD46" s="130">
        <v>3117</v>
      </c>
      <c r="AE46" s="130">
        <v>3142</v>
      </c>
      <c r="AF46" s="130">
        <v>3150</v>
      </c>
      <c r="AG46" s="130">
        <v>3158</v>
      </c>
      <c r="AH46" s="130">
        <v>865</v>
      </c>
    </row>
    <row r="47" spans="1:35" x14ac:dyDescent="0.25">
      <c r="A47" s="131" t="s">
        <v>15</v>
      </c>
      <c r="B47" s="69"/>
      <c r="D47" s="69"/>
      <c r="E47" s="69"/>
      <c r="F47" s="69"/>
      <c r="G47" s="69"/>
      <c r="I47" s="130">
        <v>19905</v>
      </c>
      <c r="J47" s="130">
        <v>19289</v>
      </c>
      <c r="K47" s="130">
        <v>19393</v>
      </c>
      <c r="L47" s="130">
        <v>19058</v>
      </c>
      <c r="M47" s="130">
        <v>18729</v>
      </c>
      <c r="N47" s="130">
        <v>18316</v>
      </c>
      <c r="O47" s="130">
        <v>12132</v>
      </c>
      <c r="P47" s="130">
        <v>12026</v>
      </c>
      <c r="Q47" s="130">
        <v>11793</v>
      </c>
      <c r="R47" s="130">
        <v>9588</v>
      </c>
      <c r="S47" s="130">
        <v>9580</v>
      </c>
      <c r="T47" s="130">
        <v>9409</v>
      </c>
      <c r="U47" s="130">
        <v>9844</v>
      </c>
      <c r="V47" s="130">
        <v>9719</v>
      </c>
      <c r="W47" s="130">
        <v>8704</v>
      </c>
      <c r="X47" s="130">
        <v>8797</v>
      </c>
      <c r="Y47" s="130">
        <v>7957</v>
      </c>
      <c r="Z47" s="130">
        <v>8004</v>
      </c>
      <c r="AA47" s="130">
        <v>8049</v>
      </c>
      <c r="AB47" s="130">
        <v>8051</v>
      </c>
      <c r="AC47" s="130">
        <v>8185</v>
      </c>
      <c r="AD47" s="130">
        <v>8240</v>
      </c>
      <c r="AE47" s="130">
        <v>8314</v>
      </c>
      <c r="AF47" s="130">
        <v>8231</v>
      </c>
      <c r="AG47" s="130">
        <v>8142</v>
      </c>
      <c r="AH47" s="130">
        <v>17716</v>
      </c>
    </row>
    <row r="48" spans="1:35" x14ac:dyDescent="0.25">
      <c r="A48" s="131" t="s">
        <v>16</v>
      </c>
      <c r="B48" s="69"/>
      <c r="D48" s="69"/>
      <c r="E48" s="69"/>
      <c r="F48" s="69"/>
      <c r="G48" s="69"/>
      <c r="I48" s="130">
        <v>7024</v>
      </c>
      <c r="J48" s="130">
        <v>6316</v>
      </c>
      <c r="K48" s="130">
        <v>5648</v>
      </c>
      <c r="L48" s="130">
        <v>4655</v>
      </c>
      <c r="M48" s="130">
        <v>4335</v>
      </c>
      <c r="N48" s="130">
        <v>3959</v>
      </c>
      <c r="O48" s="130">
        <v>7121</v>
      </c>
      <c r="P48" s="130">
        <v>6383</v>
      </c>
      <c r="Q48" s="130">
        <v>5604</v>
      </c>
      <c r="R48" s="130">
        <v>8310</v>
      </c>
      <c r="S48" s="130">
        <v>7543</v>
      </c>
      <c r="T48" s="130">
        <v>6724</v>
      </c>
      <c r="U48" s="130">
        <v>8756</v>
      </c>
      <c r="V48" s="130">
        <v>7999</v>
      </c>
      <c r="W48" s="130">
        <v>8942</v>
      </c>
      <c r="X48" s="130">
        <v>8079</v>
      </c>
      <c r="Y48" s="130">
        <v>7347</v>
      </c>
      <c r="Z48" s="130">
        <v>7909</v>
      </c>
      <c r="AA48" s="130">
        <v>7185</v>
      </c>
      <c r="AB48" s="130">
        <v>6615</v>
      </c>
      <c r="AC48" s="130">
        <v>8279</v>
      </c>
      <c r="AD48" s="130">
        <v>8407</v>
      </c>
      <c r="AE48" s="130">
        <v>8247</v>
      </c>
      <c r="AF48" s="130">
        <v>7593</v>
      </c>
      <c r="AG48" s="130">
        <v>7274</v>
      </c>
      <c r="AH48" s="130">
        <v>9629</v>
      </c>
    </row>
    <row r="49" spans="1:34" x14ac:dyDescent="0.25">
      <c r="A49" s="131" t="s">
        <v>18</v>
      </c>
      <c r="B49" s="69"/>
      <c r="D49" s="69"/>
      <c r="E49" s="69"/>
      <c r="F49" s="69"/>
      <c r="G49" s="69"/>
      <c r="I49" s="130"/>
      <c r="J49" s="130"/>
      <c r="K49" s="130"/>
      <c r="L49" s="130"/>
      <c r="M49" s="130"/>
      <c r="N49" s="130"/>
      <c r="O49" s="130">
        <v>8560</v>
      </c>
      <c r="P49" s="130">
        <v>8064</v>
      </c>
      <c r="Q49" s="130">
        <v>7780</v>
      </c>
      <c r="R49" s="130">
        <v>5727</v>
      </c>
      <c r="S49" s="130">
        <v>5095</v>
      </c>
      <c r="T49" s="130">
        <v>5023</v>
      </c>
      <c r="U49" s="130">
        <v>4329</v>
      </c>
      <c r="V49" s="130">
        <v>4253</v>
      </c>
      <c r="W49" s="130">
        <v>3395</v>
      </c>
      <c r="X49" s="130">
        <v>3162</v>
      </c>
      <c r="Y49" s="130">
        <v>3112</v>
      </c>
      <c r="Z49" s="130">
        <v>3148</v>
      </c>
      <c r="AA49" s="130">
        <v>3047</v>
      </c>
      <c r="AB49" s="130">
        <v>2908</v>
      </c>
      <c r="AC49" s="130">
        <v>3666</v>
      </c>
      <c r="AD49" s="130">
        <v>4364</v>
      </c>
      <c r="AE49" s="130">
        <v>4400</v>
      </c>
      <c r="AF49" s="130">
        <v>4139</v>
      </c>
      <c r="AG49" s="130">
        <v>4394</v>
      </c>
      <c r="AH49" s="130">
        <v>6904</v>
      </c>
    </row>
    <row r="50" spans="1:34" x14ac:dyDescent="0.25">
      <c r="A50" s="131" t="s">
        <v>19</v>
      </c>
      <c r="B50" s="69"/>
      <c r="D50" s="69"/>
      <c r="E50" s="69"/>
      <c r="F50" s="69"/>
      <c r="G50" s="69"/>
      <c r="I50" s="130"/>
      <c r="J50" s="130"/>
      <c r="K50" s="130"/>
      <c r="L50" s="130"/>
      <c r="M50" s="130"/>
      <c r="N50" s="130"/>
      <c r="O50" s="130">
        <v>142</v>
      </c>
      <c r="P50" s="130">
        <v>141</v>
      </c>
      <c r="Q50" s="130">
        <v>343</v>
      </c>
      <c r="R50" s="130">
        <v>142</v>
      </c>
      <c r="S50" s="130">
        <v>140</v>
      </c>
      <c r="T50" s="130">
        <v>140</v>
      </c>
      <c r="U50" s="130">
        <v>153</v>
      </c>
      <c r="V50" s="130">
        <v>147</v>
      </c>
      <c r="W50" s="130">
        <v>308</v>
      </c>
      <c r="X50" s="130">
        <v>304</v>
      </c>
      <c r="Y50" s="130">
        <v>306</v>
      </c>
      <c r="Z50" s="130">
        <v>303</v>
      </c>
      <c r="AA50" s="130">
        <v>291</v>
      </c>
      <c r="AB50" s="130">
        <v>275</v>
      </c>
      <c r="AC50" s="130">
        <v>4249</v>
      </c>
      <c r="AD50" s="130">
        <v>2486</v>
      </c>
      <c r="AE50" s="130">
        <v>10738</v>
      </c>
      <c r="AF50" s="130">
        <v>3017</v>
      </c>
      <c r="AG50" s="130">
        <v>19213</v>
      </c>
      <c r="AH50" s="130">
        <v>17</v>
      </c>
    </row>
    <row r="51" spans="1:34" x14ac:dyDescent="0.25">
      <c r="A51" s="131" t="s">
        <v>20</v>
      </c>
      <c r="B51" s="69"/>
      <c r="D51" s="69"/>
      <c r="E51" s="69"/>
      <c r="F51" s="69"/>
      <c r="G51" s="69"/>
      <c r="I51" s="130">
        <v>67</v>
      </c>
      <c r="J51" s="130">
        <v>64</v>
      </c>
      <c r="K51" s="130">
        <v>65</v>
      </c>
      <c r="L51" s="130">
        <v>72</v>
      </c>
      <c r="M51" s="130">
        <v>74</v>
      </c>
      <c r="N51" s="130">
        <v>23</v>
      </c>
      <c r="O51" s="130"/>
      <c r="P51" s="130"/>
      <c r="Q51" s="130"/>
      <c r="R51" s="130"/>
      <c r="S51" s="130"/>
      <c r="T51" s="130"/>
      <c r="U51" s="130"/>
      <c r="V51" s="130"/>
      <c r="W51" s="130"/>
      <c r="X51" s="130"/>
      <c r="Y51" s="130"/>
      <c r="Z51" s="130"/>
      <c r="AA51" s="130"/>
      <c r="AB51" s="130"/>
      <c r="AC51" s="130"/>
      <c r="AD51" s="130"/>
      <c r="AE51" s="130"/>
      <c r="AF51" s="130"/>
      <c r="AG51" s="130"/>
      <c r="AH51" s="130"/>
    </row>
    <row r="52" spans="1:34" s="125" customFormat="1" x14ac:dyDescent="0.25">
      <c r="A52" s="146" t="s">
        <v>21</v>
      </c>
      <c r="B52" s="146" t="s">
        <v>17</v>
      </c>
      <c r="C52" s="146" t="s">
        <v>17</v>
      </c>
      <c r="D52" s="146" t="s">
        <v>17</v>
      </c>
      <c r="E52" s="146" t="s">
        <v>17</v>
      </c>
      <c r="F52" s="146" t="s">
        <v>17</v>
      </c>
      <c r="G52" s="146" t="s">
        <v>17</v>
      </c>
      <c r="H52" s="146" t="s">
        <v>99</v>
      </c>
      <c r="I52" s="147">
        <f t="shared" ref="I52:AH52" si="9">SUM(I42:I51)</f>
        <v>80220</v>
      </c>
      <c r="J52" s="147">
        <f t="shared" si="9"/>
        <v>79591</v>
      </c>
      <c r="K52" s="147">
        <f t="shared" si="9"/>
        <v>79084</v>
      </c>
      <c r="L52" s="147">
        <f t="shared" si="9"/>
        <v>78054</v>
      </c>
      <c r="M52" s="147">
        <f t="shared" si="9"/>
        <v>77694</v>
      </c>
      <c r="N52" s="147">
        <f t="shared" si="9"/>
        <v>77515</v>
      </c>
      <c r="O52" s="147">
        <f t="shared" si="9"/>
        <v>76582</v>
      </c>
      <c r="P52" s="147">
        <f t="shared" si="9"/>
        <v>74917</v>
      </c>
      <c r="Q52" s="147">
        <f t="shared" si="9"/>
        <v>73628</v>
      </c>
      <c r="R52" s="147">
        <f t="shared" si="9"/>
        <v>72510</v>
      </c>
      <c r="S52" s="147">
        <f t="shared" si="9"/>
        <v>71075</v>
      </c>
      <c r="T52" s="147">
        <f t="shared" si="9"/>
        <v>69929</v>
      </c>
      <c r="U52" s="147">
        <f t="shared" si="9"/>
        <v>68139</v>
      </c>
      <c r="V52" s="147">
        <f t="shared" si="9"/>
        <v>67094</v>
      </c>
      <c r="W52" s="147">
        <f t="shared" si="9"/>
        <v>67246</v>
      </c>
      <c r="X52" s="147">
        <f t="shared" si="9"/>
        <v>67910</v>
      </c>
      <c r="Y52" s="147">
        <f t="shared" si="9"/>
        <v>66971</v>
      </c>
      <c r="Z52" s="147">
        <f t="shared" si="9"/>
        <v>66816</v>
      </c>
      <c r="AA52" s="147">
        <f t="shared" si="9"/>
        <v>66690</v>
      </c>
      <c r="AB52" s="147">
        <f t="shared" si="9"/>
        <v>66538</v>
      </c>
      <c r="AC52" s="147">
        <f t="shared" ref="AC52:AG52" si="10">SUM(AC42:AC51)</f>
        <v>77172</v>
      </c>
      <c r="AD52" s="147">
        <f t="shared" si="10"/>
        <v>75186</v>
      </c>
      <c r="AE52" s="147">
        <f t="shared" si="10"/>
        <v>84933</v>
      </c>
      <c r="AF52" s="147">
        <f t="shared" si="10"/>
        <v>77244</v>
      </c>
      <c r="AG52" s="147">
        <f t="shared" si="10"/>
        <v>95009</v>
      </c>
      <c r="AH52" s="147">
        <f t="shared" si="9"/>
        <v>94515</v>
      </c>
    </row>
    <row r="53" spans="1:34" x14ac:dyDescent="0.25">
      <c r="A53" s="218" t="s">
        <v>210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3">
    <tabColor theme="4" tint="0.39997558519241921"/>
  </sheetPr>
  <dimension ref="A1:AI35"/>
  <sheetViews>
    <sheetView showGridLines="0" zoomScale="85" zoomScaleNormal="85" workbookViewId="0">
      <pane xSplit="1" ySplit="7" topLeftCell="B8" activePane="bottomRight" state="frozen"/>
      <selection pane="topRight"/>
      <selection pane="bottomLeft"/>
      <selection pane="bottomRight" activeCell="AH7" sqref="AH7"/>
    </sheetView>
  </sheetViews>
  <sheetFormatPr baseColWidth="10" defaultColWidth="11.42578125" defaultRowHeight="15" outlineLevelCol="1" x14ac:dyDescent="0.25"/>
  <cols>
    <col min="1" max="1" width="31.42578125" style="70" customWidth="1"/>
    <col min="2" max="2" width="9.7109375" style="69" hidden="1" customWidth="1" outlineLevel="1"/>
    <col min="3" max="4" width="9.7109375" style="70" hidden="1" customWidth="1" outlineLevel="1"/>
    <col min="5" max="5" width="9.7109375" style="71" hidden="1" customWidth="1" outlineLevel="1"/>
    <col min="6" max="6" width="9.7109375" style="72" hidden="1" customWidth="1" outlineLevel="1"/>
    <col min="7" max="8" width="9.7109375" style="69" hidden="1" customWidth="1" outlineLevel="1"/>
    <col min="9" max="12" width="8.7109375" style="69" hidden="1" customWidth="1" outlineLevel="1"/>
    <col min="13" max="13" width="8.7109375" style="69" customWidth="1" collapsed="1"/>
    <col min="14" max="16" width="8.7109375" style="69" hidden="1" customWidth="1"/>
    <col min="17" max="19" width="8.140625" style="69" hidden="1" customWidth="1"/>
    <col min="20" max="24" width="7.7109375" style="69" hidden="1" customWidth="1"/>
    <col min="25" max="34" width="7.7109375" style="69" bestFit="1" customWidth="1"/>
    <col min="35" max="16384" width="11.42578125" style="69"/>
  </cols>
  <sheetData>
    <row r="1" spans="1:35" s="92" customFormat="1" x14ac:dyDescent="0.25">
      <c r="A1" s="91"/>
      <c r="C1" s="91"/>
      <c r="D1" s="91"/>
      <c r="E1" s="93"/>
      <c r="F1" s="94"/>
    </row>
    <row r="2" spans="1:35" s="92" customFormat="1" x14ac:dyDescent="0.25">
      <c r="A2" s="91"/>
      <c r="C2" s="91"/>
      <c r="D2" s="91"/>
      <c r="E2" s="93"/>
      <c r="F2" s="94"/>
    </row>
    <row r="3" spans="1:35" s="92" customFormat="1" x14ac:dyDescent="0.25">
      <c r="A3" s="91"/>
      <c r="C3" s="91"/>
      <c r="D3" s="91"/>
      <c r="E3" s="93"/>
      <c r="F3" s="94"/>
    </row>
    <row r="5" spans="1:35" ht="21" x14ac:dyDescent="0.25">
      <c r="A5" s="95" t="s">
        <v>100</v>
      </c>
    </row>
    <row r="7" spans="1:35" ht="15.75" thickBot="1" x14ac:dyDescent="0.3">
      <c r="A7" s="69"/>
      <c r="B7" s="57">
        <v>42035</v>
      </c>
      <c r="C7" s="58">
        <v>42063</v>
      </c>
      <c r="D7" s="58">
        <v>42094</v>
      </c>
      <c r="E7" s="58">
        <v>42124</v>
      </c>
      <c r="F7" s="58">
        <v>42155</v>
      </c>
      <c r="G7" s="58">
        <v>42185</v>
      </c>
      <c r="H7" s="58">
        <v>42216</v>
      </c>
      <c r="I7" s="58">
        <v>42247</v>
      </c>
      <c r="J7" s="58">
        <v>42277</v>
      </c>
      <c r="K7" s="58">
        <v>42308</v>
      </c>
      <c r="L7" s="58">
        <v>42338</v>
      </c>
      <c r="M7" s="58">
        <v>42369</v>
      </c>
      <c r="N7" s="58">
        <v>42400</v>
      </c>
      <c r="O7" s="58">
        <v>42429</v>
      </c>
      <c r="P7" s="58">
        <v>42460</v>
      </c>
      <c r="Q7" s="58">
        <v>42490</v>
      </c>
      <c r="R7" s="58">
        <v>42521</v>
      </c>
      <c r="S7" s="58">
        <v>42551</v>
      </c>
      <c r="T7" s="58">
        <v>42582</v>
      </c>
      <c r="U7" s="58">
        <v>42613</v>
      </c>
      <c r="V7" s="58">
        <v>42643</v>
      </c>
      <c r="W7" s="58">
        <v>42674</v>
      </c>
      <c r="X7" s="58">
        <v>42704</v>
      </c>
      <c r="Y7" s="58">
        <v>42735</v>
      </c>
      <c r="Z7" s="58">
        <v>42766</v>
      </c>
      <c r="AA7" s="58">
        <v>42794</v>
      </c>
      <c r="AB7" s="58">
        <v>42825</v>
      </c>
      <c r="AC7" s="58">
        <v>42855</v>
      </c>
      <c r="AD7" s="58">
        <v>42886</v>
      </c>
      <c r="AE7" s="58">
        <v>42916</v>
      </c>
      <c r="AF7" s="58">
        <v>42947</v>
      </c>
      <c r="AG7" s="58">
        <v>42978</v>
      </c>
      <c r="AH7" s="58">
        <v>43008</v>
      </c>
    </row>
    <row r="8" spans="1:35" ht="15.75" thickBot="1" x14ac:dyDescent="0.3">
      <c r="A8" s="149" t="s">
        <v>101</v>
      </c>
      <c r="B8" s="150"/>
      <c r="C8" s="150"/>
      <c r="D8" s="150"/>
      <c r="E8" s="150"/>
      <c r="F8" s="150"/>
      <c r="G8" s="150"/>
      <c r="H8" s="150"/>
      <c r="I8" s="150">
        <v>514173</v>
      </c>
      <c r="J8" s="150">
        <v>514219</v>
      </c>
      <c r="K8" s="150">
        <v>512950</v>
      </c>
      <c r="L8" s="150">
        <v>512124</v>
      </c>
      <c r="M8" s="150">
        <f t="shared" ref="M8:AH8" si="0">+M10+M13</f>
        <v>511413</v>
      </c>
      <c r="N8" s="150">
        <f t="shared" si="0"/>
        <v>514822</v>
      </c>
      <c r="O8" s="150">
        <f t="shared" si="0"/>
        <v>529284</v>
      </c>
      <c r="P8" s="150">
        <f t="shared" si="0"/>
        <v>528065</v>
      </c>
      <c r="Q8" s="150">
        <f t="shared" si="0"/>
        <v>528851</v>
      </c>
      <c r="R8" s="150">
        <f t="shared" si="0"/>
        <v>526727</v>
      </c>
      <c r="S8" s="150">
        <f t="shared" si="0"/>
        <v>526063</v>
      </c>
      <c r="T8" s="150">
        <f t="shared" si="0"/>
        <v>526381</v>
      </c>
      <c r="U8" s="150">
        <f t="shared" si="0"/>
        <v>526806</v>
      </c>
      <c r="V8" s="150">
        <f t="shared" si="0"/>
        <v>527762</v>
      </c>
      <c r="W8" s="150">
        <f t="shared" si="0"/>
        <v>527726</v>
      </c>
      <c r="X8" s="150">
        <f t="shared" si="0"/>
        <v>526595</v>
      </c>
      <c r="Y8" s="150">
        <f t="shared" si="0"/>
        <v>527475</v>
      </c>
      <c r="Z8" s="150">
        <f t="shared" si="0"/>
        <v>526474</v>
      </c>
      <c r="AA8" s="150">
        <f t="shared" si="0"/>
        <v>531362</v>
      </c>
      <c r="AB8" s="150">
        <f t="shared" si="0"/>
        <v>533254</v>
      </c>
      <c r="AC8" s="150">
        <f t="shared" ref="AC8:AG8" si="1">+AC10+AC13</f>
        <v>534591</v>
      </c>
      <c r="AD8" s="150">
        <f t="shared" si="1"/>
        <v>536834</v>
      </c>
      <c r="AE8" s="150">
        <f t="shared" si="1"/>
        <v>521680</v>
      </c>
      <c r="AF8" s="150">
        <f t="shared" si="1"/>
        <v>524450</v>
      </c>
      <c r="AG8" s="150">
        <f t="shared" si="1"/>
        <v>527801</v>
      </c>
      <c r="AH8" s="150">
        <f t="shared" si="0"/>
        <v>530091</v>
      </c>
    </row>
    <row r="9" spans="1:35" ht="4.5" customHeight="1" x14ac:dyDescent="0.25">
      <c r="A9" s="151"/>
      <c r="B9" s="99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</row>
    <row r="10" spans="1:35" x14ac:dyDescent="0.25">
      <c r="A10" s="152" t="s">
        <v>102</v>
      </c>
      <c r="B10" s="153"/>
      <c r="C10" s="153"/>
      <c r="D10" s="153"/>
      <c r="E10" s="153"/>
      <c r="F10" s="153"/>
      <c r="G10" s="153"/>
      <c r="H10" s="153"/>
      <c r="I10" s="153">
        <v>214359</v>
      </c>
      <c r="J10" s="153">
        <v>214197</v>
      </c>
      <c r="K10" s="153">
        <v>212168</v>
      </c>
      <c r="L10" s="153">
        <v>208239</v>
      </c>
      <c r="M10" s="153">
        <f>M11+M12</f>
        <v>203944</v>
      </c>
      <c r="N10" s="153">
        <f t="shared" ref="N10:V10" si="2">N11+N12</f>
        <v>199819</v>
      </c>
      <c r="O10" s="153">
        <f t="shared" si="2"/>
        <v>198103</v>
      </c>
      <c r="P10" s="153">
        <f t="shared" si="2"/>
        <v>196180</v>
      </c>
      <c r="Q10" s="153">
        <f t="shared" si="2"/>
        <v>193894</v>
      </c>
      <c r="R10" s="153">
        <f t="shared" si="2"/>
        <v>192523</v>
      </c>
      <c r="S10" s="153">
        <f t="shared" si="2"/>
        <v>190231</v>
      </c>
      <c r="T10" s="153">
        <f t="shared" si="2"/>
        <v>188909</v>
      </c>
      <c r="U10" s="153">
        <f t="shared" si="2"/>
        <v>187027</v>
      </c>
      <c r="V10" s="153">
        <f t="shared" si="2"/>
        <v>185799</v>
      </c>
      <c r="W10" s="153">
        <v>184066</v>
      </c>
      <c r="X10" s="153">
        <v>183613</v>
      </c>
      <c r="Y10" s="153">
        <v>182533</v>
      </c>
      <c r="Z10" s="153">
        <v>181331</v>
      </c>
      <c r="AA10" s="153">
        <v>180658</v>
      </c>
      <c r="AB10" s="153">
        <v>180693</v>
      </c>
      <c r="AC10" s="153">
        <v>180823</v>
      </c>
      <c r="AD10" s="153">
        <v>180785</v>
      </c>
      <c r="AE10" s="153">
        <v>182212</v>
      </c>
      <c r="AF10" s="153">
        <v>183663</v>
      </c>
      <c r="AG10" s="153">
        <v>185316</v>
      </c>
      <c r="AH10" s="153">
        <v>186681</v>
      </c>
    </row>
    <row r="11" spans="1:35" x14ac:dyDescent="0.25">
      <c r="A11" s="154" t="s">
        <v>103</v>
      </c>
      <c r="B11" s="155"/>
      <c r="C11" s="155"/>
      <c r="D11" s="155"/>
      <c r="E11" s="155"/>
      <c r="F11" s="155"/>
      <c r="G11" s="155"/>
      <c r="H11" s="155"/>
      <c r="I11" s="155">
        <v>167400</v>
      </c>
      <c r="J11" s="155">
        <v>166442</v>
      </c>
      <c r="K11" s="155">
        <v>164304</v>
      </c>
      <c r="L11" s="155">
        <v>160551</v>
      </c>
      <c r="M11" s="155">
        <v>156084</v>
      </c>
      <c r="N11" s="155">
        <v>154665</v>
      </c>
      <c r="O11" s="155">
        <v>152307</v>
      </c>
      <c r="P11" s="155">
        <v>149976</v>
      </c>
      <c r="Q11" s="155">
        <v>147429</v>
      </c>
      <c r="R11" s="155">
        <v>145442</v>
      </c>
      <c r="S11" s="155">
        <v>142896</v>
      </c>
      <c r="T11" s="155">
        <v>141069</v>
      </c>
      <c r="U11" s="155">
        <v>138851</v>
      </c>
      <c r="V11" s="155">
        <v>137048</v>
      </c>
      <c r="W11" s="155">
        <v>135654</v>
      </c>
      <c r="X11" s="155">
        <v>134602</v>
      </c>
      <c r="Y11" s="155">
        <v>133176</v>
      </c>
      <c r="Z11" s="155">
        <v>131574</v>
      </c>
      <c r="AA11" s="155">
        <v>130742</v>
      </c>
      <c r="AB11" s="155">
        <v>129744</v>
      </c>
      <c r="AC11" s="155">
        <v>129027</v>
      </c>
      <c r="AD11" s="155">
        <v>128717</v>
      </c>
      <c r="AE11" s="155">
        <v>129116</v>
      </c>
      <c r="AF11" s="155">
        <v>129769</v>
      </c>
      <c r="AG11" s="155">
        <v>130293</v>
      </c>
      <c r="AH11" s="155">
        <v>131533</v>
      </c>
    </row>
    <row r="12" spans="1:35" x14ac:dyDescent="0.25">
      <c r="A12" s="156" t="s">
        <v>104</v>
      </c>
      <c r="B12" s="157"/>
      <c r="C12" s="157"/>
      <c r="D12" s="157"/>
      <c r="E12" s="157"/>
      <c r="F12" s="157"/>
      <c r="G12" s="157"/>
      <c r="H12" s="158"/>
      <c r="I12" s="157">
        <v>46959</v>
      </c>
      <c r="J12" s="157">
        <v>47755</v>
      </c>
      <c r="K12" s="157">
        <v>47864</v>
      </c>
      <c r="L12" s="157">
        <v>47688</v>
      </c>
      <c r="M12" s="157">
        <v>47860</v>
      </c>
      <c r="N12" s="157">
        <v>45154</v>
      </c>
      <c r="O12" s="157">
        <v>45796</v>
      </c>
      <c r="P12" s="157">
        <v>46204</v>
      </c>
      <c r="Q12" s="157">
        <v>46465</v>
      </c>
      <c r="R12" s="157">
        <v>47081</v>
      </c>
      <c r="S12" s="157">
        <v>47335</v>
      </c>
      <c r="T12" s="157">
        <v>47840</v>
      </c>
      <c r="U12" s="157">
        <v>48176</v>
      </c>
      <c r="V12" s="157">
        <v>48751</v>
      </c>
      <c r="W12" s="157">
        <v>48412</v>
      </c>
      <c r="X12" s="155">
        <v>49011</v>
      </c>
      <c r="Y12" s="155">
        <v>49357</v>
      </c>
      <c r="Z12" s="155">
        <v>49757</v>
      </c>
      <c r="AA12" s="155">
        <v>49916</v>
      </c>
      <c r="AB12" s="155">
        <v>50949</v>
      </c>
      <c r="AC12" s="155">
        <v>51796</v>
      </c>
      <c r="AD12" s="155">
        <v>52068</v>
      </c>
      <c r="AE12" s="155">
        <f>+AE10-AE11</f>
        <v>53096</v>
      </c>
      <c r="AF12" s="155">
        <f>+AF10-AF11</f>
        <v>53894</v>
      </c>
      <c r="AG12" s="155">
        <f>+AG10-AG11</f>
        <v>55023</v>
      </c>
      <c r="AH12" s="155">
        <f>+AH10-AH11</f>
        <v>55148</v>
      </c>
    </row>
    <row r="13" spans="1:35" x14ac:dyDescent="0.25">
      <c r="A13" s="152" t="s">
        <v>105</v>
      </c>
      <c r="B13" s="153"/>
      <c r="C13" s="153"/>
      <c r="D13" s="153"/>
      <c r="E13" s="153"/>
      <c r="F13" s="153"/>
      <c r="G13" s="153"/>
      <c r="H13" s="153"/>
      <c r="I13" s="153">
        <v>299814</v>
      </c>
      <c r="J13" s="153">
        <v>300022</v>
      </c>
      <c r="K13" s="153">
        <v>300782</v>
      </c>
      <c r="L13" s="153">
        <v>303885</v>
      </c>
      <c r="M13" s="153">
        <f t="shared" ref="M13:AH13" si="3">SUM(M15:M23)</f>
        <v>307469</v>
      </c>
      <c r="N13" s="153">
        <f t="shared" si="3"/>
        <v>315003</v>
      </c>
      <c r="O13" s="153">
        <f t="shared" si="3"/>
        <v>331181</v>
      </c>
      <c r="P13" s="153">
        <f t="shared" si="3"/>
        <v>331885</v>
      </c>
      <c r="Q13" s="153">
        <f t="shared" si="3"/>
        <v>334957</v>
      </c>
      <c r="R13" s="153">
        <f t="shared" si="3"/>
        <v>334204</v>
      </c>
      <c r="S13" s="153">
        <f t="shared" si="3"/>
        <v>335832</v>
      </c>
      <c r="T13" s="153">
        <f t="shared" si="3"/>
        <v>337472</v>
      </c>
      <c r="U13" s="153">
        <f t="shared" si="3"/>
        <v>339779</v>
      </c>
      <c r="V13" s="153">
        <f t="shared" si="3"/>
        <v>341963</v>
      </c>
      <c r="W13" s="153">
        <f t="shared" si="3"/>
        <v>343660</v>
      </c>
      <c r="X13" s="153">
        <f t="shared" si="3"/>
        <v>342982</v>
      </c>
      <c r="Y13" s="153">
        <f t="shared" si="3"/>
        <v>344942</v>
      </c>
      <c r="Z13" s="153">
        <f t="shared" si="3"/>
        <v>345143</v>
      </c>
      <c r="AA13" s="153">
        <f t="shared" si="3"/>
        <v>350704</v>
      </c>
      <c r="AB13" s="153">
        <f t="shared" si="3"/>
        <v>352561</v>
      </c>
      <c r="AC13" s="153">
        <f t="shared" ref="AC13:AG13" si="4">SUM(AC15:AC23)</f>
        <v>353768</v>
      </c>
      <c r="AD13" s="153">
        <f t="shared" si="4"/>
        <v>356049</v>
      </c>
      <c r="AE13" s="153">
        <f t="shared" si="4"/>
        <v>339468</v>
      </c>
      <c r="AF13" s="153">
        <f t="shared" si="4"/>
        <v>340787</v>
      </c>
      <c r="AG13" s="153">
        <f t="shared" si="4"/>
        <v>342485</v>
      </c>
      <c r="AH13" s="153">
        <f t="shared" si="3"/>
        <v>343410</v>
      </c>
    </row>
    <row r="14" spans="1:35" x14ac:dyDescent="0.25">
      <c r="A14" s="156" t="s">
        <v>106</v>
      </c>
      <c r="B14" s="157"/>
      <c r="C14" s="157"/>
      <c r="D14" s="157"/>
      <c r="E14" s="157"/>
      <c r="F14" s="157"/>
      <c r="G14" s="157"/>
      <c r="H14" s="157"/>
      <c r="I14" s="157">
        <v>210731</v>
      </c>
      <c r="J14" s="157">
        <v>213081</v>
      </c>
      <c r="K14" s="157">
        <v>214009</v>
      </c>
      <c r="L14" s="157">
        <v>217048</v>
      </c>
      <c r="M14" s="157">
        <f t="shared" ref="M14:AH14" si="5">SUM(M15:M16)</f>
        <v>220913</v>
      </c>
      <c r="N14" s="157">
        <f t="shared" si="5"/>
        <v>222844</v>
      </c>
      <c r="O14" s="157">
        <f t="shared" si="5"/>
        <v>224547</v>
      </c>
      <c r="P14" s="157">
        <f t="shared" si="5"/>
        <v>226338</v>
      </c>
      <c r="Q14" s="157">
        <f t="shared" si="5"/>
        <v>228262</v>
      </c>
      <c r="R14" s="157">
        <f t="shared" si="5"/>
        <v>229645</v>
      </c>
      <c r="S14" s="157">
        <f t="shared" si="5"/>
        <v>231151</v>
      </c>
      <c r="T14" s="157">
        <f t="shared" si="5"/>
        <v>232657</v>
      </c>
      <c r="U14" s="157">
        <f t="shared" si="5"/>
        <v>234264</v>
      </c>
      <c r="V14" s="157">
        <f t="shared" si="5"/>
        <v>235770</v>
      </c>
      <c r="W14" s="157">
        <f t="shared" si="5"/>
        <v>237277</v>
      </c>
      <c r="X14" s="157">
        <f t="shared" si="5"/>
        <v>238646</v>
      </c>
      <c r="Y14" s="157">
        <f t="shared" si="5"/>
        <v>238647</v>
      </c>
      <c r="Z14" s="157">
        <f t="shared" si="5"/>
        <v>241307</v>
      </c>
      <c r="AA14" s="157">
        <f t="shared" si="5"/>
        <v>242313</v>
      </c>
      <c r="AB14" s="157">
        <f t="shared" si="5"/>
        <v>243184</v>
      </c>
      <c r="AC14" s="157">
        <f t="shared" ref="AC14:AG14" si="6">SUM(AC15:AC16)</f>
        <v>243955</v>
      </c>
      <c r="AD14" s="157">
        <f t="shared" si="6"/>
        <v>244765</v>
      </c>
      <c r="AE14" s="157">
        <f t="shared" si="6"/>
        <v>230721</v>
      </c>
      <c r="AF14" s="157">
        <f t="shared" si="6"/>
        <v>231489</v>
      </c>
      <c r="AG14" s="157">
        <f t="shared" si="6"/>
        <v>232341</v>
      </c>
      <c r="AH14" s="157">
        <f t="shared" si="5"/>
        <v>233091</v>
      </c>
    </row>
    <row r="15" spans="1:35" x14ac:dyDescent="0.25">
      <c r="A15" s="159" t="s">
        <v>107</v>
      </c>
      <c r="B15" s="157"/>
      <c r="C15" s="157"/>
      <c r="D15" s="157"/>
      <c r="E15" s="157"/>
      <c r="F15" s="157"/>
      <c r="G15" s="157"/>
      <c r="H15" s="157"/>
      <c r="I15" s="157">
        <v>77479</v>
      </c>
      <c r="J15" s="157">
        <v>78631</v>
      </c>
      <c r="K15" s="157">
        <v>79505</v>
      </c>
      <c r="L15" s="157">
        <v>80825</v>
      </c>
      <c r="M15" s="157">
        <v>81625</v>
      </c>
      <c r="N15" s="157">
        <v>83073</v>
      </c>
      <c r="O15" s="157">
        <v>84268</v>
      </c>
      <c r="P15" s="157">
        <v>85504</v>
      </c>
      <c r="Q15" s="157">
        <v>86893</v>
      </c>
      <c r="R15" s="157">
        <v>87718</v>
      </c>
      <c r="S15" s="157">
        <v>88744</v>
      </c>
      <c r="T15" s="157">
        <v>89759</v>
      </c>
      <c r="U15" s="157">
        <v>90843</v>
      </c>
      <c r="V15" s="157">
        <v>91803</v>
      </c>
      <c r="W15" s="157">
        <v>92808</v>
      </c>
      <c r="X15" s="157">
        <v>93643</v>
      </c>
      <c r="Y15" s="157">
        <v>93644</v>
      </c>
      <c r="Z15" s="157">
        <v>95412</v>
      </c>
      <c r="AA15" s="157">
        <v>95988</v>
      </c>
      <c r="AB15" s="157">
        <v>96687</v>
      </c>
      <c r="AC15" s="157">
        <v>97280</v>
      </c>
      <c r="AD15" s="157">
        <v>97894</v>
      </c>
      <c r="AE15" s="157">
        <v>98516</v>
      </c>
      <c r="AF15" s="157">
        <v>99130</v>
      </c>
      <c r="AG15" s="157">
        <v>99798</v>
      </c>
      <c r="AH15" s="157">
        <v>100394</v>
      </c>
      <c r="AI15" s="113"/>
    </row>
    <row r="16" spans="1:35" x14ac:dyDescent="0.25">
      <c r="A16" s="159" t="s">
        <v>108</v>
      </c>
      <c r="B16" s="157"/>
      <c r="C16" s="157"/>
      <c r="D16" s="157"/>
      <c r="E16" s="157"/>
      <c r="F16" s="157"/>
      <c r="G16" s="157"/>
      <c r="H16" s="157"/>
      <c r="I16" s="157">
        <v>133252</v>
      </c>
      <c r="J16" s="157">
        <v>134450</v>
      </c>
      <c r="K16" s="157">
        <v>134504</v>
      </c>
      <c r="L16" s="157">
        <v>136223</v>
      </c>
      <c r="M16" s="157">
        <v>139288</v>
      </c>
      <c r="N16" s="157">
        <v>139771</v>
      </c>
      <c r="O16" s="157">
        <v>140279</v>
      </c>
      <c r="P16" s="157">
        <v>140834</v>
      </c>
      <c r="Q16" s="157">
        <v>141369</v>
      </c>
      <c r="R16" s="157">
        <v>141927</v>
      </c>
      <c r="S16" s="157">
        <v>142407</v>
      </c>
      <c r="T16" s="157">
        <v>142898</v>
      </c>
      <c r="U16" s="157">
        <v>143421</v>
      </c>
      <c r="V16" s="157">
        <v>143967</v>
      </c>
      <c r="W16" s="157">
        <v>144469</v>
      </c>
      <c r="X16" s="157">
        <v>145003</v>
      </c>
      <c r="Y16" s="157">
        <v>145003</v>
      </c>
      <c r="Z16" s="157">
        <v>145895</v>
      </c>
      <c r="AA16" s="157">
        <v>146325</v>
      </c>
      <c r="AB16" s="157">
        <v>146497</v>
      </c>
      <c r="AC16" s="157">
        <v>146675</v>
      </c>
      <c r="AD16" s="157">
        <v>146871</v>
      </c>
      <c r="AE16" s="157">
        <v>132205</v>
      </c>
      <c r="AF16" s="157">
        <v>132359</v>
      </c>
      <c r="AG16" s="157">
        <v>132543</v>
      </c>
      <c r="AH16" s="157">
        <v>132697</v>
      </c>
    </row>
    <row r="17" spans="1:34" x14ac:dyDescent="0.25">
      <c r="A17" s="156" t="s">
        <v>109</v>
      </c>
      <c r="B17" s="157"/>
      <c r="C17" s="157"/>
      <c r="D17" s="157"/>
      <c r="E17" s="157"/>
      <c r="F17" s="157"/>
      <c r="G17" s="157"/>
      <c r="H17" s="157"/>
      <c r="I17" s="157">
        <v>49219</v>
      </c>
      <c r="J17" s="157">
        <v>49196</v>
      </c>
      <c r="K17" s="157">
        <v>49239</v>
      </c>
      <c r="L17" s="157">
        <v>49323</v>
      </c>
      <c r="M17" s="157">
        <v>49294</v>
      </c>
      <c r="N17" s="157">
        <v>49192</v>
      </c>
      <c r="O17" s="157">
        <v>24878</v>
      </c>
      <c r="P17" s="157">
        <v>24755</v>
      </c>
      <c r="Q17" s="157">
        <v>24722</v>
      </c>
      <c r="R17" s="157">
        <v>24646</v>
      </c>
      <c r="S17" s="157">
        <v>24554</v>
      </c>
      <c r="T17" s="157">
        <v>24569</v>
      </c>
      <c r="U17" s="157">
        <v>24475</v>
      </c>
      <c r="V17" s="157">
        <v>24483</v>
      </c>
      <c r="W17" s="157">
        <v>24482</v>
      </c>
      <c r="X17" s="157">
        <v>24434</v>
      </c>
      <c r="Y17" s="157">
        <v>24486</v>
      </c>
      <c r="Z17" s="157">
        <v>24405</v>
      </c>
      <c r="AA17" s="157">
        <v>24457</v>
      </c>
      <c r="AB17" s="157">
        <v>24317</v>
      </c>
      <c r="AC17" s="157">
        <v>24373</v>
      </c>
      <c r="AD17" s="157">
        <v>14293</v>
      </c>
      <c r="AE17" s="157">
        <v>21316</v>
      </c>
      <c r="AF17" s="157">
        <v>21200</v>
      </c>
      <c r="AG17" s="157">
        <v>21138</v>
      </c>
      <c r="AH17" s="157">
        <v>21120</v>
      </c>
    </row>
    <row r="18" spans="1:34" x14ac:dyDescent="0.25">
      <c r="A18" s="156" t="s">
        <v>110</v>
      </c>
      <c r="B18" s="157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>
        <v>25312</v>
      </c>
      <c r="P18" s="157">
        <v>24567</v>
      </c>
      <c r="Q18" s="157">
        <v>25760</v>
      </c>
      <c r="R18" s="157">
        <v>24412</v>
      </c>
      <c r="S18" s="157">
        <v>24895</v>
      </c>
      <c r="T18" s="157">
        <v>24463</v>
      </c>
      <c r="U18" s="157">
        <v>23414</v>
      </c>
      <c r="V18" s="157">
        <v>23490</v>
      </c>
      <c r="W18" s="157">
        <v>22109</v>
      </c>
      <c r="X18" s="157">
        <v>20647</v>
      </c>
      <c r="Y18" s="157">
        <v>21462</v>
      </c>
      <c r="Z18" s="157">
        <v>19511</v>
      </c>
      <c r="AA18" s="157">
        <v>23553</v>
      </c>
      <c r="AB18" s="157">
        <v>23588</v>
      </c>
      <c r="AC18" s="157">
        <v>23394</v>
      </c>
      <c r="AD18" s="157">
        <v>33925</v>
      </c>
      <c r="AE18" s="157">
        <v>23275</v>
      </c>
      <c r="AF18" s="157">
        <v>23337</v>
      </c>
      <c r="AG18" s="157">
        <v>23314</v>
      </c>
      <c r="AH18" s="157">
        <v>23370</v>
      </c>
    </row>
    <row r="19" spans="1:34" x14ac:dyDescent="0.25">
      <c r="A19" s="156" t="s">
        <v>111</v>
      </c>
      <c r="B19" s="157"/>
      <c r="C19" s="157"/>
      <c r="D19" s="157"/>
      <c r="E19" s="157"/>
      <c r="F19" s="157"/>
      <c r="G19" s="157"/>
      <c r="H19" s="157"/>
      <c r="I19" s="157">
        <v>19561</v>
      </c>
      <c r="J19" s="157">
        <v>21656</v>
      </c>
      <c r="K19" s="157">
        <v>20185</v>
      </c>
      <c r="L19" s="157">
        <v>21634</v>
      </c>
      <c r="M19" s="157">
        <v>19661</v>
      </c>
      <c r="N19" s="157">
        <v>20250</v>
      </c>
      <c r="O19" s="157">
        <v>24130</v>
      </c>
      <c r="P19" s="157">
        <v>26491</v>
      </c>
      <c r="Q19" s="157">
        <v>26491</v>
      </c>
      <c r="R19" s="157">
        <v>26680</v>
      </c>
      <c r="S19" s="157">
        <v>26872</v>
      </c>
      <c r="T19" s="157">
        <v>27679</v>
      </c>
      <c r="U19" s="157">
        <v>29683</v>
      </c>
      <c r="V19" s="157">
        <v>34755</v>
      </c>
      <c r="W19" s="157">
        <v>35322</v>
      </c>
      <c r="X19" s="157">
        <v>35346</v>
      </c>
      <c r="Y19" s="157">
        <v>35352</v>
      </c>
      <c r="Z19" s="157">
        <v>36021</v>
      </c>
      <c r="AA19" s="157">
        <v>36208</v>
      </c>
      <c r="AB19" s="157">
        <v>50655</v>
      </c>
      <c r="AC19" s="157">
        <v>50845</v>
      </c>
      <c r="AD19" s="157">
        <v>51286</v>
      </c>
      <c r="AE19" s="157">
        <v>51814</v>
      </c>
      <c r="AF19" s="157">
        <v>52640</v>
      </c>
      <c r="AG19" s="157">
        <v>53546</v>
      </c>
      <c r="AH19" s="157">
        <v>54762</v>
      </c>
    </row>
    <row r="20" spans="1:34" x14ac:dyDescent="0.25">
      <c r="A20" s="156" t="s">
        <v>112</v>
      </c>
      <c r="B20" s="157"/>
      <c r="C20" s="157"/>
      <c r="D20" s="157"/>
      <c r="E20" s="157"/>
      <c r="F20" s="157"/>
      <c r="G20" s="157"/>
      <c r="H20" s="157"/>
      <c r="I20" s="157">
        <v>19944</v>
      </c>
      <c r="J20" s="157">
        <v>15741</v>
      </c>
      <c r="K20" s="157">
        <v>16999</v>
      </c>
      <c r="L20" s="157">
        <v>15544</v>
      </c>
      <c r="M20" s="157">
        <v>17274</v>
      </c>
      <c r="N20" s="157">
        <v>22391</v>
      </c>
      <c r="O20" s="157">
        <v>32168</v>
      </c>
      <c r="P20" s="157">
        <v>29591</v>
      </c>
      <c r="Q20" s="157">
        <v>29580</v>
      </c>
      <c r="R20" s="157">
        <v>28680</v>
      </c>
      <c r="S20" s="157">
        <v>28221</v>
      </c>
      <c r="T20" s="157">
        <v>27966</v>
      </c>
      <c r="U20" s="157">
        <v>27804</v>
      </c>
      <c r="V20" s="157">
        <v>23328</v>
      </c>
      <c r="W20" s="157">
        <v>24329</v>
      </c>
      <c r="X20" s="157">
        <v>23770</v>
      </c>
      <c r="Y20" s="157">
        <v>24856</v>
      </c>
      <c r="Z20" s="157">
        <v>23761</v>
      </c>
      <c r="AA20" s="157">
        <v>24032</v>
      </c>
      <c r="AB20" s="157">
        <v>10679</v>
      </c>
      <c r="AC20" s="157">
        <v>11000</v>
      </c>
      <c r="AD20" s="157">
        <v>11642</v>
      </c>
      <c r="AE20" s="157">
        <v>12204</v>
      </c>
      <c r="AF20" s="157">
        <v>11976</v>
      </c>
      <c r="AG20" s="157">
        <v>12001</v>
      </c>
      <c r="AH20" s="157">
        <v>10922</v>
      </c>
    </row>
    <row r="21" spans="1:34" x14ac:dyDescent="0.25">
      <c r="A21" s="156" t="s">
        <v>113</v>
      </c>
      <c r="B21" s="157"/>
      <c r="C21" s="157"/>
      <c r="D21" s="157"/>
      <c r="E21" s="157"/>
      <c r="F21" s="157"/>
      <c r="G21" s="157"/>
      <c r="H21" s="157"/>
      <c r="I21" s="157">
        <v>207</v>
      </c>
      <c r="J21" s="157">
        <v>205</v>
      </c>
      <c r="K21" s="157">
        <v>205</v>
      </c>
      <c r="L21" s="157">
        <v>202</v>
      </c>
      <c r="M21" s="157">
        <v>199</v>
      </c>
      <c r="N21" s="157">
        <v>200</v>
      </c>
      <c r="O21" s="157">
        <v>50</v>
      </c>
      <c r="P21" s="157">
        <v>48</v>
      </c>
      <c r="Q21" s="157">
        <v>48</v>
      </c>
      <c r="R21" s="157">
        <v>47</v>
      </c>
      <c r="S21" s="157">
        <v>46</v>
      </c>
      <c r="T21" s="157">
        <v>44</v>
      </c>
      <c r="U21" s="157">
        <v>43</v>
      </c>
      <c r="V21" s="157">
        <v>43</v>
      </c>
      <c r="W21" s="157">
        <v>45</v>
      </c>
      <c r="X21" s="157">
        <v>45</v>
      </c>
      <c r="Y21" s="157">
        <v>45</v>
      </c>
      <c r="Z21" s="157">
        <v>44</v>
      </c>
      <c r="AA21" s="157">
        <v>44</v>
      </c>
      <c r="AB21" s="157">
        <v>43</v>
      </c>
      <c r="AC21" s="157">
        <v>101</v>
      </c>
      <c r="AD21" s="157">
        <v>41</v>
      </c>
      <c r="AE21" s="157">
        <v>41</v>
      </c>
      <c r="AF21" s="157">
        <v>43</v>
      </c>
      <c r="AG21" s="157">
        <v>42</v>
      </c>
      <c r="AH21" s="157">
        <v>44</v>
      </c>
    </row>
    <row r="22" spans="1:34" x14ac:dyDescent="0.25">
      <c r="A22" s="156" t="s">
        <v>114</v>
      </c>
      <c r="B22" s="157"/>
      <c r="C22" s="157"/>
      <c r="D22" s="157"/>
      <c r="E22" s="157"/>
      <c r="F22" s="157"/>
      <c r="G22" s="157"/>
      <c r="H22" s="157"/>
      <c r="I22" s="157">
        <v>112</v>
      </c>
      <c r="J22" s="157">
        <v>113</v>
      </c>
      <c r="K22" s="157">
        <v>111</v>
      </c>
      <c r="L22" s="157">
        <v>108</v>
      </c>
      <c r="M22" s="157">
        <v>107</v>
      </c>
      <c r="N22" s="157">
        <v>106</v>
      </c>
      <c r="O22" s="157">
        <v>77</v>
      </c>
      <c r="P22" s="157">
        <v>77</v>
      </c>
      <c r="Q22" s="157">
        <v>77</v>
      </c>
      <c r="R22" s="157">
        <v>78</v>
      </c>
      <c r="S22" s="157">
        <v>76</v>
      </c>
      <c r="T22" s="157">
        <v>75</v>
      </c>
      <c r="U22" s="157">
        <v>75</v>
      </c>
      <c r="V22" s="157">
        <v>75</v>
      </c>
      <c r="W22" s="157">
        <v>75</v>
      </c>
      <c r="X22" s="157">
        <v>76</v>
      </c>
      <c r="Y22" s="157">
        <v>76</v>
      </c>
      <c r="Z22" s="157">
        <v>76</v>
      </c>
      <c r="AA22" s="157">
        <v>76</v>
      </c>
      <c r="AB22" s="157">
        <v>76</v>
      </c>
      <c r="AC22" s="157">
        <v>76</v>
      </c>
      <c r="AD22" s="157">
        <v>76</v>
      </c>
      <c r="AE22" s="157">
        <v>76</v>
      </c>
      <c r="AF22" s="157">
        <v>76</v>
      </c>
      <c r="AG22" s="157">
        <v>76</v>
      </c>
      <c r="AH22" s="157">
        <v>76</v>
      </c>
    </row>
    <row r="23" spans="1:34" x14ac:dyDescent="0.25">
      <c r="A23" s="156" t="s">
        <v>115</v>
      </c>
      <c r="B23" s="157"/>
      <c r="C23" s="157"/>
      <c r="D23" s="157"/>
      <c r="E23" s="157"/>
      <c r="F23" s="157"/>
      <c r="G23" s="157"/>
      <c r="H23" s="157"/>
      <c r="I23" s="157">
        <v>40</v>
      </c>
      <c r="J23" s="157">
        <v>30</v>
      </c>
      <c r="K23" s="157">
        <v>34</v>
      </c>
      <c r="L23" s="157">
        <v>26</v>
      </c>
      <c r="M23" s="157">
        <v>21</v>
      </c>
      <c r="N23" s="157">
        <v>20</v>
      </c>
      <c r="O23" s="157">
        <v>19</v>
      </c>
      <c r="P23" s="157">
        <v>18</v>
      </c>
      <c r="Q23" s="157">
        <v>17</v>
      </c>
      <c r="R23" s="157">
        <v>16</v>
      </c>
      <c r="S23" s="157">
        <v>17</v>
      </c>
      <c r="T23" s="157">
        <v>19</v>
      </c>
      <c r="U23" s="157">
        <v>21</v>
      </c>
      <c r="V23" s="157">
        <v>19</v>
      </c>
      <c r="W23" s="157">
        <v>21</v>
      </c>
      <c r="X23" s="157">
        <v>18</v>
      </c>
      <c r="Y23" s="157">
        <v>18</v>
      </c>
      <c r="Z23" s="157">
        <v>18</v>
      </c>
      <c r="AA23" s="157">
        <v>21</v>
      </c>
      <c r="AB23" s="157">
        <v>19</v>
      </c>
      <c r="AC23" s="157">
        <v>24</v>
      </c>
      <c r="AD23" s="157">
        <v>21</v>
      </c>
      <c r="AE23" s="157">
        <v>21</v>
      </c>
      <c r="AF23" s="157">
        <v>26</v>
      </c>
      <c r="AG23" s="157">
        <v>27</v>
      </c>
      <c r="AH23" s="157">
        <v>25</v>
      </c>
    </row>
    <row r="24" spans="1:34" x14ac:dyDescent="0.25">
      <c r="B24"/>
      <c r="C24"/>
      <c r="D24"/>
      <c r="E24"/>
      <c r="F24"/>
      <c r="G24"/>
      <c r="H24"/>
      <c r="I24"/>
      <c r="J24" s="38"/>
      <c r="K24"/>
      <c r="L24"/>
      <c r="M24" s="38"/>
      <c r="N24"/>
      <c r="O24"/>
    </row>
    <row r="25" spans="1:34" x14ac:dyDescent="0.25">
      <c r="B25"/>
      <c r="C25"/>
      <c r="D25"/>
      <c r="E25"/>
      <c r="F25"/>
      <c r="G25"/>
      <c r="H25"/>
      <c r="I25"/>
      <c r="J25"/>
      <c r="K25"/>
      <c r="L25"/>
      <c r="M25"/>
      <c r="N25"/>
      <c r="O25"/>
    </row>
    <row r="33" spans="2:15" x14ac:dyDescent="0.25">
      <c r="B33" s="145"/>
      <c r="C33" s="160"/>
      <c r="D33" s="160"/>
      <c r="E33" s="161"/>
      <c r="F33" s="162"/>
      <c r="G33" s="145"/>
      <c r="H33" s="145"/>
      <c r="I33" s="145"/>
      <c r="J33" s="145"/>
      <c r="K33" s="145"/>
      <c r="L33" s="145"/>
      <c r="M33" s="145"/>
      <c r="N33" s="145"/>
      <c r="O33" s="145"/>
    </row>
    <row r="34" spans="2:15" x14ac:dyDescent="0.25">
      <c r="B34" s="145"/>
      <c r="C34" s="160"/>
      <c r="D34" s="160"/>
      <c r="E34" s="161"/>
      <c r="F34" s="162"/>
      <c r="G34" s="145"/>
      <c r="H34" s="145"/>
      <c r="I34" s="145"/>
      <c r="J34" s="145"/>
      <c r="K34" s="145"/>
      <c r="L34" s="145"/>
      <c r="M34" s="145"/>
      <c r="N34" s="145"/>
      <c r="O34" s="145"/>
    </row>
    <row r="35" spans="2:15" x14ac:dyDescent="0.25">
      <c r="B35" s="145"/>
      <c r="C35" s="160"/>
      <c r="D35" s="160"/>
      <c r="E35" s="161"/>
      <c r="F35" s="162"/>
      <c r="G35" s="145"/>
      <c r="H35" s="145"/>
      <c r="I35" s="145"/>
      <c r="J35" s="145"/>
      <c r="K35" s="145"/>
      <c r="L35" s="145"/>
      <c r="M35" s="145"/>
      <c r="N35" s="145"/>
      <c r="O35" s="145"/>
    </row>
  </sheetData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theme="4" tint="0.39997558519241921"/>
  </sheetPr>
  <dimension ref="A1:AS74"/>
  <sheetViews>
    <sheetView showGridLines="0" zoomScale="85" zoomScaleNormal="85" workbookViewId="0">
      <pane xSplit="1" ySplit="7" topLeftCell="M8" activePane="bottomRight" state="frozen"/>
      <selection pane="topRight"/>
      <selection pane="bottomLeft"/>
      <selection pane="bottomRight" activeCell="AH7" sqref="AH7"/>
    </sheetView>
  </sheetViews>
  <sheetFormatPr baseColWidth="10" defaultColWidth="11.42578125" defaultRowHeight="15" outlineLevelCol="1" x14ac:dyDescent="0.25"/>
  <cols>
    <col min="1" max="1" width="31.42578125" style="70" bestFit="1" customWidth="1"/>
    <col min="2" max="2" width="9.5703125" style="69" hidden="1" customWidth="1" outlineLevel="1"/>
    <col min="3" max="4" width="9.5703125" style="70" hidden="1" customWidth="1" outlineLevel="1"/>
    <col min="5" max="5" width="9.5703125" style="71" hidden="1" customWidth="1" outlineLevel="1"/>
    <col min="6" max="6" width="9.5703125" style="72" hidden="1" customWidth="1" outlineLevel="1"/>
    <col min="7" max="12" width="9.5703125" style="69" hidden="1" customWidth="1" outlineLevel="1"/>
    <col min="13" max="13" width="9.5703125" style="69" bestFit="1" customWidth="1" collapsed="1"/>
    <col min="14" max="14" width="9.5703125" style="69" hidden="1" customWidth="1"/>
    <col min="15" max="15" width="9.5703125" style="145" hidden="1" customWidth="1"/>
    <col min="16" max="16" width="10" style="145" hidden="1" customWidth="1"/>
    <col min="17" max="24" width="9.5703125" style="69" hidden="1" customWidth="1"/>
    <col min="25" max="34" width="9.5703125" style="69" bestFit="1" customWidth="1"/>
    <col min="35" max="16384" width="11.42578125" style="69"/>
  </cols>
  <sheetData>
    <row r="1" spans="1:34" s="92" customFormat="1" x14ac:dyDescent="0.25">
      <c r="A1" s="91"/>
      <c r="C1" s="91"/>
      <c r="D1" s="91"/>
      <c r="E1" s="93"/>
      <c r="F1" s="94"/>
    </row>
    <row r="2" spans="1:34" s="92" customFormat="1" x14ac:dyDescent="0.25">
      <c r="A2" s="91"/>
      <c r="C2" s="91"/>
      <c r="D2" s="91"/>
      <c r="E2" s="93"/>
      <c r="F2" s="94"/>
    </row>
    <row r="3" spans="1:34" s="92" customFormat="1" x14ac:dyDescent="0.25">
      <c r="A3" s="91"/>
      <c r="C3" s="91"/>
      <c r="D3" s="91"/>
      <c r="E3" s="93"/>
      <c r="F3" s="94"/>
    </row>
    <row r="6" spans="1:34" ht="21" x14ac:dyDescent="0.25">
      <c r="A6" s="95" t="s">
        <v>116</v>
      </c>
      <c r="B6"/>
      <c r="C6"/>
      <c r="D6"/>
      <c r="E6"/>
      <c r="F6"/>
      <c r="G6"/>
      <c r="H6"/>
      <c r="I6"/>
      <c r="J6"/>
      <c r="K6"/>
      <c r="L6"/>
    </row>
    <row r="7" spans="1:34" ht="15.75" thickBot="1" x14ac:dyDescent="0.3">
      <c r="A7" s="163"/>
      <c r="B7" s="57">
        <v>42035</v>
      </c>
      <c r="C7" s="58">
        <v>42063</v>
      </c>
      <c r="D7" s="58">
        <v>42094</v>
      </c>
      <c r="E7" s="58">
        <v>42124</v>
      </c>
      <c r="F7" s="58">
        <v>42155</v>
      </c>
      <c r="G7" s="58">
        <v>42185</v>
      </c>
      <c r="H7" s="58">
        <v>42216</v>
      </c>
      <c r="I7" s="58">
        <v>42247</v>
      </c>
      <c r="J7" s="58">
        <v>42277</v>
      </c>
      <c r="K7" s="58">
        <v>42308</v>
      </c>
      <c r="L7" s="58">
        <v>42338</v>
      </c>
      <c r="M7" s="58">
        <v>42369</v>
      </c>
      <c r="N7" s="58">
        <v>42400</v>
      </c>
      <c r="O7" s="21">
        <v>42429</v>
      </c>
      <c r="P7" s="21">
        <v>42460</v>
      </c>
      <c r="Q7" s="21">
        <v>42490</v>
      </c>
      <c r="R7" s="21">
        <v>42521</v>
      </c>
      <c r="S7" s="21">
        <v>42551</v>
      </c>
      <c r="T7" s="21">
        <v>42582</v>
      </c>
      <c r="U7" s="21">
        <v>42613</v>
      </c>
      <c r="V7" s="21">
        <v>42643</v>
      </c>
      <c r="W7" s="21">
        <v>42674</v>
      </c>
      <c r="X7" s="21">
        <v>42704</v>
      </c>
      <c r="Y7" s="21">
        <v>42735</v>
      </c>
      <c r="Z7" s="21">
        <v>42766</v>
      </c>
      <c r="AA7" s="21">
        <v>42794</v>
      </c>
      <c r="AB7" s="21">
        <v>42825</v>
      </c>
      <c r="AC7" s="21">
        <v>42855</v>
      </c>
      <c r="AD7" s="21">
        <v>42886</v>
      </c>
      <c r="AE7" s="21">
        <v>42916</v>
      </c>
      <c r="AF7" s="21">
        <v>42947</v>
      </c>
      <c r="AG7" s="21">
        <v>42978</v>
      </c>
      <c r="AH7" s="21">
        <v>43008</v>
      </c>
    </row>
    <row r="8" spans="1:34" x14ac:dyDescent="0.25">
      <c r="A8" s="164" t="s">
        <v>117</v>
      </c>
      <c r="C8" s="69"/>
      <c r="D8" s="165">
        <v>166490</v>
      </c>
      <c r="E8" s="165">
        <f t="shared" ref="E8:M8" si="0">+D8-D9-D10</f>
        <v>164571</v>
      </c>
      <c r="F8" s="165">
        <f t="shared" si="0"/>
        <v>148295</v>
      </c>
      <c r="G8" s="165">
        <f t="shared" si="0"/>
        <v>141993</v>
      </c>
      <c r="H8" s="165">
        <f t="shared" si="0"/>
        <v>139172</v>
      </c>
      <c r="I8" s="165">
        <f t="shared" si="0"/>
        <v>119110</v>
      </c>
      <c r="J8" s="165">
        <f t="shared" si="0"/>
        <v>96969</v>
      </c>
      <c r="K8" s="165">
        <f t="shared" si="0"/>
        <v>74560</v>
      </c>
      <c r="L8" s="165">
        <f t="shared" si="0"/>
        <v>50796</v>
      </c>
      <c r="M8" s="165">
        <f t="shared" si="0"/>
        <v>37908</v>
      </c>
      <c r="N8" s="165">
        <f>+M8-M9-M10</f>
        <v>31397</v>
      </c>
      <c r="O8" s="165">
        <v>29186</v>
      </c>
      <c r="P8" s="165">
        <v>28027</v>
      </c>
      <c r="Q8" s="165">
        <v>26311</v>
      </c>
      <c r="R8" s="165">
        <v>23573</v>
      </c>
      <c r="S8" s="165">
        <v>21195</v>
      </c>
      <c r="T8" s="165">
        <v>19778</v>
      </c>
      <c r="U8" s="165">
        <v>18115</v>
      </c>
      <c r="V8" s="165">
        <v>16558</v>
      </c>
      <c r="W8" s="165">
        <v>15697</v>
      </c>
      <c r="X8" s="165">
        <v>15120</v>
      </c>
      <c r="Y8" s="165">
        <v>14768</v>
      </c>
      <c r="Z8" s="165">
        <v>14344</v>
      </c>
      <c r="AA8" s="165">
        <v>13888</v>
      </c>
      <c r="AB8" s="165">
        <v>13109</v>
      </c>
      <c r="AC8" s="165">
        <v>12415</v>
      </c>
      <c r="AD8" s="165">
        <v>12177</v>
      </c>
      <c r="AE8" s="165">
        <v>11770</v>
      </c>
      <c r="AF8" s="165">
        <v>11326</v>
      </c>
      <c r="AG8" s="165">
        <v>10846</v>
      </c>
      <c r="AH8" s="165">
        <v>10466</v>
      </c>
    </row>
    <row r="9" spans="1:34" x14ac:dyDescent="0.25">
      <c r="A9" s="164" t="s">
        <v>118</v>
      </c>
      <c r="C9" s="69"/>
      <c r="D9" s="25">
        <v>53</v>
      </c>
      <c r="E9" s="25">
        <v>183</v>
      </c>
      <c r="F9" s="25">
        <v>119</v>
      </c>
      <c r="G9" s="25">
        <v>128</v>
      </c>
      <c r="H9" s="25">
        <v>331</v>
      </c>
      <c r="I9" s="25">
        <v>266</v>
      </c>
      <c r="J9" s="25">
        <v>333</v>
      </c>
      <c r="K9" s="25">
        <v>357</v>
      </c>
      <c r="L9" s="25">
        <v>309</v>
      </c>
      <c r="M9" s="25">
        <v>302</v>
      </c>
      <c r="N9" s="25">
        <v>291</v>
      </c>
      <c r="O9" s="25">
        <v>244</v>
      </c>
      <c r="P9" s="25">
        <v>657</v>
      </c>
      <c r="Q9" s="25">
        <v>603</v>
      </c>
      <c r="R9" s="25">
        <v>462</v>
      </c>
      <c r="S9" s="25">
        <v>444</v>
      </c>
      <c r="T9" s="25">
        <v>447</v>
      </c>
      <c r="U9" s="25">
        <v>265</v>
      </c>
      <c r="V9" s="25">
        <v>487</v>
      </c>
      <c r="W9" s="25">
        <v>214</v>
      </c>
      <c r="X9" s="25">
        <v>134</v>
      </c>
      <c r="Y9" s="25">
        <v>156</v>
      </c>
      <c r="Z9" s="25">
        <v>134</v>
      </c>
      <c r="AA9" s="25">
        <v>69</v>
      </c>
      <c r="AB9" s="25">
        <v>89</v>
      </c>
      <c r="AC9" s="25">
        <v>70</v>
      </c>
      <c r="AD9" s="25">
        <v>75</v>
      </c>
      <c r="AE9" s="25">
        <v>75</v>
      </c>
      <c r="AF9" s="25">
        <v>78</v>
      </c>
      <c r="AG9" s="25">
        <v>35</v>
      </c>
      <c r="AH9" s="25">
        <v>27</v>
      </c>
    </row>
    <row r="10" spans="1:34" x14ac:dyDescent="0.25">
      <c r="A10" s="164" t="s">
        <v>119</v>
      </c>
      <c r="C10" s="69"/>
      <c r="D10" s="166">
        <v>1866</v>
      </c>
      <c r="E10" s="166">
        <v>16093</v>
      </c>
      <c r="F10" s="166">
        <v>6183</v>
      </c>
      <c r="G10" s="166">
        <v>2693</v>
      </c>
      <c r="H10" s="166">
        <v>19731</v>
      </c>
      <c r="I10" s="166">
        <v>21875</v>
      </c>
      <c r="J10" s="166">
        <v>22076</v>
      </c>
      <c r="K10" s="166">
        <v>23407</v>
      </c>
      <c r="L10" s="166">
        <v>12579</v>
      </c>
      <c r="M10" s="166">
        <v>6209</v>
      </c>
      <c r="N10" s="166">
        <v>1920</v>
      </c>
      <c r="O10" s="166">
        <v>915</v>
      </c>
      <c r="P10" s="166">
        <v>1059</v>
      </c>
      <c r="Q10" s="166">
        <v>2135</v>
      </c>
      <c r="R10" s="166">
        <v>1916</v>
      </c>
      <c r="S10" s="166">
        <v>973</v>
      </c>
      <c r="T10" s="166">
        <v>1216</v>
      </c>
      <c r="U10" s="166">
        <v>1292</v>
      </c>
      <c r="V10" s="166">
        <v>374</v>
      </c>
      <c r="W10" s="166">
        <v>362</v>
      </c>
      <c r="X10" s="166">
        <v>218</v>
      </c>
      <c r="Y10" s="166">
        <v>268</v>
      </c>
      <c r="Z10" s="166">
        <v>322</v>
      </c>
      <c r="AA10" s="166">
        <v>710</v>
      </c>
      <c r="AB10" s="166">
        <v>605</v>
      </c>
      <c r="AC10" s="166">
        <v>168</v>
      </c>
      <c r="AD10" s="166">
        <v>332</v>
      </c>
      <c r="AE10" s="166">
        <v>369</v>
      </c>
      <c r="AF10" s="166">
        <v>402</v>
      </c>
      <c r="AG10" s="166">
        <v>345</v>
      </c>
      <c r="AH10" s="166">
        <v>466</v>
      </c>
    </row>
    <row r="11" spans="1:34" x14ac:dyDescent="0.25">
      <c r="A11" s="164" t="s">
        <v>120</v>
      </c>
      <c r="C11" s="69"/>
      <c r="D11" s="166">
        <f>SUM($D$10:D10)</f>
        <v>1866</v>
      </c>
      <c r="E11" s="166">
        <f>SUM($D$10:E10)</f>
        <v>17959</v>
      </c>
      <c r="F11" s="166">
        <f>SUM($D$10:F10)</f>
        <v>24142</v>
      </c>
      <c r="G11" s="166">
        <f>SUM($D$10:G10)</f>
        <v>26835</v>
      </c>
      <c r="H11" s="166">
        <f>SUM($D$10:H10)</f>
        <v>46566</v>
      </c>
      <c r="I11" s="166">
        <f>SUM($D$10:I10)</f>
        <v>68441</v>
      </c>
      <c r="J11" s="166">
        <f>SUM($D$10:J10)</f>
        <v>90517</v>
      </c>
      <c r="K11" s="166">
        <f>SUM($D$10:K10)</f>
        <v>113924</v>
      </c>
      <c r="L11" s="166">
        <f>SUM($D$10:L10)</f>
        <v>126503</v>
      </c>
      <c r="M11" s="166">
        <f>SUM($D$10:M10)</f>
        <v>132712</v>
      </c>
      <c r="N11" s="166">
        <f>SUM($D$10:N10)</f>
        <v>134632</v>
      </c>
      <c r="O11" s="166">
        <f>SUM($D$10:O10)</f>
        <v>135547</v>
      </c>
      <c r="P11" s="166">
        <f>SUM($D$10:P10)</f>
        <v>136606</v>
      </c>
      <c r="Q11" s="166">
        <f>SUM($D$10:Q10)</f>
        <v>138741</v>
      </c>
      <c r="R11" s="166">
        <f>SUM($D$10:R10)</f>
        <v>140657</v>
      </c>
      <c r="S11" s="166">
        <f>SUM($D$10:S10)</f>
        <v>141630</v>
      </c>
      <c r="T11" s="166">
        <f>SUM($D$10:T10)</f>
        <v>142846</v>
      </c>
      <c r="U11" s="166">
        <f>SUM($D$10:U10)</f>
        <v>144138</v>
      </c>
      <c r="V11" s="166">
        <f>SUM($D$10:V10)</f>
        <v>144512</v>
      </c>
      <c r="W11" s="166">
        <v>144874</v>
      </c>
      <c r="X11" s="166">
        <v>145093</v>
      </c>
      <c r="Y11" s="166">
        <v>145361</v>
      </c>
      <c r="Z11" s="166">
        <v>145683</v>
      </c>
      <c r="AA11" s="166">
        <v>146393</v>
      </c>
      <c r="AB11" s="166">
        <v>146998</v>
      </c>
      <c r="AC11" s="166">
        <v>147166</v>
      </c>
      <c r="AD11" s="166">
        <v>147498</v>
      </c>
      <c r="AE11" s="166">
        <v>147867</v>
      </c>
      <c r="AF11" s="166">
        <v>148269</v>
      </c>
      <c r="AG11" s="166">
        <v>148614</v>
      </c>
      <c r="AH11" s="166">
        <v>149080</v>
      </c>
    </row>
    <row r="12" spans="1:34" x14ac:dyDescent="0.25">
      <c r="A12"/>
      <c r="B12"/>
      <c r="C12"/>
      <c r="D12"/>
      <c r="E12"/>
      <c r="F12"/>
      <c r="G12"/>
      <c r="H12"/>
      <c r="I12"/>
      <c r="J12"/>
      <c r="K12"/>
      <c r="L12"/>
      <c r="Q12" s="145"/>
      <c r="R12" s="145"/>
      <c r="S12" s="145"/>
    </row>
    <row r="13" spans="1:34" x14ac:dyDescent="0.25">
      <c r="A13" s="69"/>
      <c r="B13"/>
      <c r="C13"/>
      <c r="D13"/>
      <c r="E13"/>
      <c r="F13"/>
      <c r="G13"/>
      <c r="H13"/>
      <c r="I13"/>
      <c r="J13"/>
      <c r="K13"/>
      <c r="L13"/>
      <c r="Q13" s="145"/>
      <c r="R13" s="145"/>
      <c r="S13" s="145"/>
    </row>
    <row r="14" spans="1:34" ht="21" x14ac:dyDescent="0.25">
      <c r="A14" s="95" t="s">
        <v>121</v>
      </c>
      <c r="B14"/>
      <c r="C14"/>
      <c r="D14"/>
      <c r="E14"/>
      <c r="F14"/>
      <c r="G14"/>
      <c r="H14"/>
      <c r="I14"/>
      <c r="J14"/>
      <c r="K14"/>
      <c r="L14"/>
      <c r="Q14" s="145"/>
      <c r="R14" s="145"/>
      <c r="S14" s="145"/>
    </row>
    <row r="15" spans="1:34" ht="15.75" thickBot="1" x14ac:dyDescent="0.3">
      <c r="A15" s="163"/>
      <c r="B15" s="57">
        <v>42035</v>
      </c>
      <c r="C15" s="58">
        <v>42063</v>
      </c>
      <c r="D15" s="58">
        <v>42094</v>
      </c>
      <c r="E15" s="58">
        <v>42124</v>
      </c>
      <c r="F15" s="58">
        <v>42155</v>
      </c>
      <c r="G15" s="58">
        <v>42185</v>
      </c>
      <c r="H15" s="58">
        <v>42216</v>
      </c>
      <c r="I15" s="58">
        <v>42247</v>
      </c>
      <c r="J15" s="58">
        <v>42277</v>
      </c>
      <c r="K15" s="58">
        <v>42308</v>
      </c>
      <c r="L15" s="58">
        <v>42338</v>
      </c>
      <c r="M15" s="58">
        <v>42369</v>
      </c>
      <c r="N15" s="58">
        <v>42400</v>
      </c>
      <c r="O15" s="21">
        <v>42429</v>
      </c>
      <c r="P15" s="21">
        <v>42460</v>
      </c>
      <c r="Q15" s="21">
        <v>42490</v>
      </c>
      <c r="R15" s="21">
        <v>42521</v>
      </c>
      <c r="S15" s="21">
        <v>42551</v>
      </c>
      <c r="T15" s="21">
        <v>42582</v>
      </c>
      <c r="U15" s="21">
        <v>42613</v>
      </c>
      <c r="V15" s="21">
        <v>42643</v>
      </c>
      <c r="W15" s="21">
        <v>42674</v>
      </c>
      <c r="X15" s="21">
        <v>42704</v>
      </c>
      <c r="Y15" s="21">
        <v>42735</v>
      </c>
      <c r="Z15" s="21">
        <v>42766</v>
      </c>
      <c r="AA15" s="21">
        <v>42794</v>
      </c>
      <c r="AB15" s="21">
        <v>42825</v>
      </c>
      <c r="AC15" s="21">
        <f t="shared" ref="AC15:AH15" si="1">+AC7</f>
        <v>42855</v>
      </c>
      <c r="AD15" s="21">
        <f t="shared" si="1"/>
        <v>42886</v>
      </c>
      <c r="AE15" s="21">
        <f t="shared" si="1"/>
        <v>42916</v>
      </c>
      <c r="AF15" s="21">
        <f t="shared" si="1"/>
        <v>42947</v>
      </c>
      <c r="AG15" s="21">
        <f t="shared" si="1"/>
        <v>42978</v>
      </c>
      <c r="AH15" s="21">
        <f t="shared" si="1"/>
        <v>43008</v>
      </c>
    </row>
    <row r="16" spans="1:34" x14ac:dyDescent="0.25">
      <c r="A16" s="164" t="s">
        <v>117</v>
      </c>
      <c r="C16" s="69"/>
      <c r="D16" s="25">
        <f t="shared" ref="D16:R16" si="2">+D8</f>
        <v>166490</v>
      </c>
      <c r="E16" s="25">
        <f t="shared" si="2"/>
        <v>164571</v>
      </c>
      <c r="F16" s="25">
        <f t="shared" si="2"/>
        <v>148295</v>
      </c>
      <c r="G16" s="25">
        <f t="shared" si="2"/>
        <v>141993</v>
      </c>
      <c r="H16" s="25">
        <f t="shared" si="2"/>
        <v>139172</v>
      </c>
      <c r="I16" s="25">
        <f t="shared" si="2"/>
        <v>119110</v>
      </c>
      <c r="J16" s="25">
        <f t="shared" si="2"/>
        <v>96969</v>
      </c>
      <c r="K16" s="25">
        <f t="shared" si="2"/>
        <v>74560</v>
      </c>
      <c r="L16" s="25">
        <f t="shared" si="2"/>
        <v>50796</v>
      </c>
      <c r="M16" s="25">
        <f t="shared" si="2"/>
        <v>37908</v>
      </c>
      <c r="N16" s="25">
        <f t="shared" si="2"/>
        <v>31397</v>
      </c>
      <c r="O16" s="25">
        <f t="shared" si="2"/>
        <v>29186</v>
      </c>
      <c r="P16" s="25">
        <f t="shared" si="2"/>
        <v>28027</v>
      </c>
      <c r="Q16" s="25">
        <f t="shared" si="2"/>
        <v>26311</v>
      </c>
      <c r="R16" s="25">
        <f t="shared" si="2"/>
        <v>23573</v>
      </c>
      <c r="S16" s="25">
        <f>+S8</f>
        <v>21195</v>
      </c>
      <c r="T16" s="25">
        <f>+T8</f>
        <v>19778</v>
      </c>
      <c r="U16" s="25">
        <f t="shared" ref="U16:W16" si="3">+U8</f>
        <v>18115</v>
      </c>
      <c r="V16" s="25">
        <f t="shared" si="3"/>
        <v>16558</v>
      </c>
      <c r="W16" s="25">
        <f t="shared" si="3"/>
        <v>15697</v>
      </c>
      <c r="X16" s="25">
        <v>15120</v>
      </c>
      <c r="Y16" s="25">
        <v>14768</v>
      </c>
      <c r="Z16" s="25">
        <v>14344</v>
      </c>
      <c r="AA16" s="25">
        <v>13888</v>
      </c>
      <c r="AB16" s="25">
        <v>13109</v>
      </c>
      <c r="AC16" s="25">
        <v>12415</v>
      </c>
      <c r="AD16" s="25">
        <v>12177</v>
      </c>
      <c r="AE16" s="25">
        <v>11770</v>
      </c>
      <c r="AF16" s="25">
        <v>11326</v>
      </c>
      <c r="AG16" s="25">
        <v>10846</v>
      </c>
      <c r="AH16" s="25">
        <v>10466</v>
      </c>
    </row>
    <row r="17" spans="1:45" x14ac:dyDescent="0.25">
      <c r="A17" s="164" t="s">
        <v>120</v>
      </c>
      <c r="C17" s="69"/>
      <c r="D17" s="25">
        <f t="shared" ref="D17:R17" si="4">+D11</f>
        <v>1866</v>
      </c>
      <c r="E17" s="25">
        <f t="shared" si="4"/>
        <v>17959</v>
      </c>
      <c r="F17" s="25">
        <f t="shared" si="4"/>
        <v>24142</v>
      </c>
      <c r="G17" s="25">
        <f t="shared" si="4"/>
        <v>26835</v>
      </c>
      <c r="H17" s="25">
        <f t="shared" si="4"/>
        <v>46566</v>
      </c>
      <c r="I17" s="25">
        <f t="shared" si="4"/>
        <v>68441</v>
      </c>
      <c r="J17" s="25">
        <f t="shared" si="4"/>
        <v>90517</v>
      </c>
      <c r="K17" s="25">
        <f t="shared" si="4"/>
        <v>113924</v>
      </c>
      <c r="L17" s="25">
        <f t="shared" si="4"/>
        <v>126503</v>
      </c>
      <c r="M17" s="25">
        <f t="shared" si="4"/>
        <v>132712</v>
      </c>
      <c r="N17" s="25">
        <f t="shared" si="4"/>
        <v>134632</v>
      </c>
      <c r="O17" s="25">
        <f t="shared" si="4"/>
        <v>135547</v>
      </c>
      <c r="P17" s="25">
        <f t="shared" si="4"/>
        <v>136606</v>
      </c>
      <c r="Q17" s="25">
        <f t="shared" si="4"/>
        <v>138741</v>
      </c>
      <c r="R17" s="25">
        <f t="shared" si="4"/>
        <v>140657</v>
      </c>
      <c r="S17" s="25">
        <f>+S11</f>
        <v>141630</v>
      </c>
      <c r="T17" s="25">
        <f>+T11</f>
        <v>142846</v>
      </c>
      <c r="U17" s="25">
        <f t="shared" ref="U17:W17" si="5">+U11</f>
        <v>144138</v>
      </c>
      <c r="V17" s="25">
        <f t="shared" si="5"/>
        <v>144512</v>
      </c>
      <c r="W17" s="25">
        <f t="shared" si="5"/>
        <v>144874</v>
      </c>
      <c r="X17" s="25">
        <v>145093</v>
      </c>
      <c r="Y17" s="25">
        <v>145361</v>
      </c>
      <c r="Z17" s="25">
        <v>145683</v>
      </c>
      <c r="AA17" s="25">
        <v>146393</v>
      </c>
      <c r="AB17" s="25">
        <v>146998</v>
      </c>
      <c r="AC17" s="25">
        <v>147166</v>
      </c>
      <c r="AD17" s="25">
        <v>147498</v>
      </c>
      <c r="AE17" s="25">
        <v>147867</v>
      </c>
      <c r="AF17" s="25">
        <v>148269</v>
      </c>
      <c r="AG17" s="25">
        <v>148614</v>
      </c>
      <c r="AH17" s="25">
        <v>149080</v>
      </c>
    </row>
    <row r="18" spans="1:45" x14ac:dyDescent="0.25">
      <c r="A18" s="164" t="s">
        <v>122</v>
      </c>
      <c r="C18" s="69"/>
      <c r="D18" s="25">
        <v>866</v>
      </c>
      <c r="E18" s="25">
        <v>5748</v>
      </c>
      <c r="F18" s="25">
        <v>6027</v>
      </c>
      <c r="G18" s="25">
        <v>1796</v>
      </c>
      <c r="H18" s="25">
        <v>10798</v>
      </c>
      <c r="I18" s="25">
        <v>16098</v>
      </c>
      <c r="J18" s="25">
        <v>18945</v>
      </c>
      <c r="K18" s="25">
        <v>23150</v>
      </c>
      <c r="L18" s="25">
        <v>12337</v>
      </c>
      <c r="M18" s="25">
        <v>7544</v>
      </c>
      <c r="N18" s="25">
        <v>1478</v>
      </c>
      <c r="O18" s="25">
        <v>1107</v>
      </c>
      <c r="P18" s="25">
        <v>2351</v>
      </c>
      <c r="Q18" s="25">
        <v>2085</v>
      </c>
      <c r="R18" s="25">
        <v>2017</v>
      </c>
      <c r="S18" s="25">
        <v>2050</v>
      </c>
      <c r="T18" s="25">
        <v>2266</v>
      </c>
      <c r="U18" s="25">
        <v>941</v>
      </c>
      <c r="V18" s="25">
        <v>704</v>
      </c>
      <c r="W18" s="25">
        <v>2218</v>
      </c>
      <c r="X18" s="25">
        <v>2009</v>
      </c>
      <c r="Y18" s="25">
        <v>1898</v>
      </c>
      <c r="Z18" s="25">
        <v>1647</v>
      </c>
      <c r="AA18" s="25">
        <v>1416</v>
      </c>
      <c r="AB18" s="25">
        <v>1589</v>
      </c>
      <c r="AC18" s="25">
        <v>1387</v>
      </c>
      <c r="AD18" s="25">
        <v>1550</v>
      </c>
      <c r="AE18" s="25">
        <v>1762</v>
      </c>
      <c r="AF18" s="25">
        <v>1741</v>
      </c>
      <c r="AG18" s="25">
        <v>1781</v>
      </c>
      <c r="AH18" s="25">
        <v>1866</v>
      </c>
      <c r="AR18" s="114"/>
    </row>
    <row r="19" spans="1:45" x14ac:dyDescent="0.25">
      <c r="A19" s="164" t="s">
        <v>123</v>
      </c>
      <c r="C19" s="69"/>
      <c r="D19" s="25">
        <f>SUM($D$18:D18)</f>
        <v>866</v>
      </c>
      <c r="E19" s="25">
        <f>SUM($D$18:E18)</f>
        <v>6614</v>
      </c>
      <c r="F19" s="25">
        <f>SUM($D$18:F18)</f>
        <v>12641</v>
      </c>
      <c r="G19" s="25">
        <f>SUM($D$18:G18)</f>
        <v>14437</v>
      </c>
      <c r="H19" s="25">
        <f>SUM($D$18:H18)</f>
        <v>25235</v>
      </c>
      <c r="I19" s="25">
        <f>SUM($D$18:I18)</f>
        <v>41333</v>
      </c>
      <c r="J19" s="25">
        <f>SUM($D$18:J18)</f>
        <v>60278</v>
      </c>
      <c r="K19" s="25">
        <f>SUM($D$18:K18)</f>
        <v>83428</v>
      </c>
      <c r="L19" s="25">
        <f>SUM($D$18:L18)</f>
        <v>95765</v>
      </c>
      <c r="M19" s="25">
        <f>SUM($D$18:M18)</f>
        <v>103309</v>
      </c>
      <c r="N19" s="25">
        <f>SUM($D$18:N18)</f>
        <v>104787</v>
      </c>
      <c r="O19" s="25">
        <f>SUM($D$18:O18)</f>
        <v>105894</v>
      </c>
      <c r="P19" s="25">
        <f>SUM($D$18:P18)</f>
        <v>108245</v>
      </c>
      <c r="Q19" s="25">
        <f>SUM($D$18:Q18)</f>
        <v>110330</v>
      </c>
      <c r="R19" s="25">
        <f>SUM($D$18:R18)</f>
        <v>112347</v>
      </c>
      <c r="S19" s="25">
        <f>SUM($D$18:S18)</f>
        <v>114397</v>
      </c>
      <c r="T19" s="25">
        <f>SUM($D$18:T18)</f>
        <v>116663</v>
      </c>
      <c r="U19" s="25">
        <f>SUM($D$18:U18)</f>
        <v>117604</v>
      </c>
      <c r="V19" s="25">
        <f>SUM($D$18:V18)</f>
        <v>118308</v>
      </c>
      <c r="W19" s="25">
        <f>SUM($D$18:W18)</f>
        <v>120526</v>
      </c>
      <c r="X19" s="25">
        <v>122535</v>
      </c>
      <c r="Y19" s="25">
        <v>124433</v>
      </c>
      <c r="Z19" s="25">
        <v>126080</v>
      </c>
      <c r="AA19" s="25">
        <v>127496</v>
      </c>
      <c r="AB19" s="25">
        <v>129085</v>
      </c>
      <c r="AC19" s="25">
        <v>130472</v>
      </c>
      <c r="AD19" s="25">
        <v>132022</v>
      </c>
      <c r="AE19" s="25">
        <v>133786</v>
      </c>
      <c r="AF19" s="25">
        <v>135527</v>
      </c>
      <c r="AG19" s="25">
        <v>137308</v>
      </c>
      <c r="AH19" s="25">
        <v>139174</v>
      </c>
      <c r="AO19" s="167"/>
      <c r="AP19" s="114"/>
      <c r="AR19" s="114"/>
      <c r="AS19" s="168"/>
    </row>
    <row r="20" spans="1:45" x14ac:dyDescent="0.25">
      <c r="A20" s="164" t="s">
        <v>124</v>
      </c>
      <c r="C20" s="69"/>
      <c r="D20" s="25">
        <v>0</v>
      </c>
      <c r="E20" s="25">
        <v>6</v>
      </c>
      <c r="F20" s="25">
        <v>275</v>
      </c>
      <c r="G20" s="25">
        <v>629</v>
      </c>
      <c r="H20" s="25">
        <v>300</v>
      </c>
      <c r="I20" s="25">
        <v>360</v>
      </c>
      <c r="J20" s="25">
        <v>553</v>
      </c>
      <c r="K20" s="25">
        <v>721</v>
      </c>
      <c r="L20" s="25">
        <v>1253</v>
      </c>
      <c r="M20" s="25">
        <v>1810</v>
      </c>
      <c r="N20" s="25">
        <v>2455</v>
      </c>
      <c r="O20" s="25">
        <v>2062</v>
      </c>
      <c r="P20" s="25">
        <v>1925</v>
      </c>
      <c r="Q20" s="25">
        <v>1880</v>
      </c>
      <c r="R20" s="25">
        <v>1569</v>
      </c>
      <c r="S20" s="25">
        <v>2173</v>
      </c>
      <c r="T20" s="25">
        <v>1404</v>
      </c>
      <c r="U20" s="25">
        <v>1762</v>
      </c>
      <c r="V20" s="25">
        <v>2072</v>
      </c>
      <c r="W20" s="25">
        <v>2872</v>
      </c>
      <c r="X20" s="25">
        <v>2282</v>
      </c>
      <c r="Y20" s="25">
        <v>2409</v>
      </c>
      <c r="Z20" s="25">
        <v>2472</v>
      </c>
      <c r="AA20" s="25">
        <v>2208</v>
      </c>
      <c r="AB20" s="25">
        <v>2332</v>
      </c>
      <c r="AC20" s="25">
        <v>1576</v>
      </c>
      <c r="AD20" s="25">
        <v>3084</v>
      </c>
      <c r="AE20" s="25">
        <v>1578</v>
      </c>
      <c r="AF20" s="25">
        <v>1754</v>
      </c>
      <c r="AG20" s="25">
        <v>1419</v>
      </c>
      <c r="AH20" s="25">
        <v>1601</v>
      </c>
      <c r="AP20" s="114"/>
      <c r="AQ20" s="169"/>
      <c r="AR20" s="114"/>
      <c r="AS20" s="168"/>
    </row>
    <row r="21" spans="1:45" x14ac:dyDescent="0.25">
      <c r="A21" s="164"/>
      <c r="C21" s="69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Q21" s="145"/>
      <c r="R21" s="145"/>
      <c r="S21" s="145"/>
      <c r="AN21" s="114"/>
      <c r="AO21" s="169"/>
      <c r="AP21" s="114"/>
      <c r="AQ21" s="168"/>
    </row>
    <row r="22" spans="1:45" ht="21" x14ac:dyDescent="0.25">
      <c r="A22" s="95" t="s">
        <v>125</v>
      </c>
      <c r="C22" s="69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Q22" s="145"/>
      <c r="R22" s="145"/>
      <c r="S22" s="145"/>
      <c r="AN22" s="114"/>
      <c r="AO22" s="169"/>
      <c r="AP22" s="114"/>
      <c r="AQ22" s="168"/>
    </row>
    <row r="23" spans="1:45" x14ac:dyDescent="0.25">
      <c r="A23" s="164"/>
      <c r="C23" s="69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Q23" s="145"/>
      <c r="R23" s="145"/>
      <c r="S23" s="145"/>
      <c r="AN23" s="114"/>
      <c r="AO23" s="169"/>
      <c r="AP23" s="114"/>
      <c r="AQ23" s="168"/>
    </row>
    <row r="24" spans="1:45" ht="15.75" thickBot="1" x14ac:dyDescent="0.3">
      <c r="A24" s="163"/>
      <c r="B24" s="57">
        <v>42035</v>
      </c>
      <c r="C24" s="58">
        <v>42063</v>
      </c>
      <c r="D24" s="58">
        <v>42094</v>
      </c>
      <c r="E24" s="58">
        <v>42124</v>
      </c>
      <c r="F24" s="58">
        <v>42155</v>
      </c>
      <c r="G24" s="58">
        <v>42185</v>
      </c>
      <c r="H24" s="58">
        <v>42216</v>
      </c>
      <c r="I24" s="58">
        <v>42247</v>
      </c>
      <c r="J24" s="58">
        <v>42277</v>
      </c>
      <c r="K24" s="58">
        <v>42308</v>
      </c>
      <c r="L24" s="58">
        <v>42338</v>
      </c>
      <c r="M24" s="58">
        <v>42369</v>
      </c>
      <c r="N24" s="58">
        <v>42400</v>
      </c>
      <c r="O24" s="21">
        <v>42429</v>
      </c>
      <c r="P24" s="21">
        <v>42460</v>
      </c>
      <c r="Q24" s="21">
        <v>42490</v>
      </c>
      <c r="R24" s="21">
        <v>42521</v>
      </c>
      <c r="S24" s="21">
        <v>42551</v>
      </c>
      <c r="T24" s="21">
        <v>42582</v>
      </c>
      <c r="U24" s="21">
        <v>42613</v>
      </c>
      <c r="V24" s="21">
        <v>42643</v>
      </c>
      <c r="W24" s="21">
        <v>42674</v>
      </c>
      <c r="X24" s="21">
        <v>42704</v>
      </c>
      <c r="Y24" s="21">
        <v>42735</v>
      </c>
      <c r="Z24" s="21">
        <v>42766</v>
      </c>
      <c r="AA24" s="21">
        <v>42794</v>
      </c>
      <c r="AB24" s="21">
        <v>42825</v>
      </c>
      <c r="AC24" s="21">
        <f t="shared" ref="AC24:AH24" si="6">+AC15</f>
        <v>42855</v>
      </c>
      <c r="AD24" s="21">
        <f t="shared" si="6"/>
        <v>42886</v>
      </c>
      <c r="AE24" s="21">
        <f t="shared" si="6"/>
        <v>42916</v>
      </c>
      <c r="AF24" s="21">
        <f t="shared" si="6"/>
        <v>42947</v>
      </c>
      <c r="AG24" s="21">
        <f t="shared" si="6"/>
        <v>42978</v>
      </c>
      <c r="AH24" s="21">
        <f t="shared" si="6"/>
        <v>43008</v>
      </c>
      <c r="AP24" s="114"/>
      <c r="AQ24" s="169"/>
      <c r="AR24" s="114"/>
      <c r="AS24" s="168"/>
    </row>
    <row r="25" spans="1:45" x14ac:dyDescent="0.25">
      <c r="A25" s="164" t="s">
        <v>126</v>
      </c>
      <c r="C25" s="69"/>
      <c r="D25" s="165">
        <v>675</v>
      </c>
      <c r="E25" s="168">
        <v>5547</v>
      </c>
      <c r="F25" s="168">
        <v>7633</v>
      </c>
      <c r="G25" s="168">
        <v>8360</v>
      </c>
      <c r="H25" s="168">
        <v>10401</v>
      </c>
      <c r="I25" s="168">
        <v>12035</v>
      </c>
      <c r="J25" s="168">
        <v>14250</v>
      </c>
      <c r="K25" s="168">
        <v>18331</v>
      </c>
      <c r="L25" s="168">
        <v>20052</v>
      </c>
      <c r="M25" s="168">
        <v>21188</v>
      </c>
      <c r="N25" s="25">
        <v>21409</v>
      </c>
      <c r="O25" s="25">
        <v>21577</v>
      </c>
      <c r="P25" s="25">
        <v>21825</v>
      </c>
      <c r="Q25" s="25">
        <v>22020</v>
      </c>
      <c r="R25" s="25">
        <v>22261</v>
      </c>
      <c r="S25" s="25">
        <v>22476</v>
      </c>
      <c r="T25" s="25">
        <v>22695</v>
      </c>
      <c r="U25" s="25">
        <v>22782</v>
      </c>
      <c r="V25" s="25">
        <v>22931</v>
      </c>
      <c r="W25" s="25">
        <v>23137</v>
      </c>
      <c r="X25" s="25">
        <v>23352</v>
      </c>
      <c r="Y25" s="25">
        <v>23564</v>
      </c>
      <c r="Z25" s="25">
        <v>23767</v>
      </c>
      <c r="AA25" s="25">
        <v>23908</v>
      </c>
      <c r="AB25" s="25">
        <v>24062</v>
      </c>
      <c r="AC25" s="25">
        <v>24190</v>
      </c>
      <c r="AD25" s="25">
        <v>24318</v>
      </c>
      <c r="AE25" s="25">
        <v>24450</v>
      </c>
      <c r="AF25" s="25">
        <v>24527</v>
      </c>
      <c r="AG25" s="25">
        <v>24623</v>
      </c>
      <c r="AH25" s="25">
        <v>24736</v>
      </c>
      <c r="AJ25" s="165"/>
      <c r="AK25" s="165"/>
      <c r="AL25" s="165"/>
      <c r="AM25" s="165"/>
      <c r="AN25" s="165"/>
      <c r="AO25" s="165"/>
      <c r="AP25" s="165"/>
      <c r="AQ25" s="165"/>
      <c r="AR25" s="165"/>
      <c r="AS25" s="168"/>
    </row>
    <row r="26" spans="1:45" x14ac:dyDescent="0.25">
      <c r="A26" s="164" t="s">
        <v>127</v>
      </c>
      <c r="C26" s="69"/>
      <c r="D26" s="165">
        <v>128</v>
      </c>
      <c r="E26" s="168">
        <v>924</v>
      </c>
      <c r="F26" s="168">
        <v>4800</v>
      </c>
      <c r="G26" s="168">
        <v>5834</v>
      </c>
      <c r="H26" s="168">
        <v>10909</v>
      </c>
      <c r="I26" s="168">
        <v>19443</v>
      </c>
      <c r="J26" s="168">
        <v>28537</v>
      </c>
      <c r="K26" s="168">
        <v>39741</v>
      </c>
      <c r="L26" s="168">
        <v>45106</v>
      </c>
      <c r="M26" s="168">
        <v>48532</v>
      </c>
      <c r="N26" s="25">
        <v>49293</v>
      </c>
      <c r="O26" s="25">
        <v>49794</v>
      </c>
      <c r="P26" s="25">
        <v>51181</v>
      </c>
      <c r="Q26" s="25">
        <v>52555</v>
      </c>
      <c r="R26" s="25">
        <v>53759</v>
      </c>
      <c r="S26" s="25">
        <v>54970</v>
      </c>
      <c r="T26" s="25">
        <v>56320</v>
      </c>
      <c r="U26" s="25">
        <v>56994</v>
      </c>
      <c r="V26" s="25">
        <v>57330</v>
      </c>
      <c r="W26" s="25">
        <v>58773</v>
      </c>
      <c r="X26" s="25">
        <v>60061</v>
      </c>
      <c r="Y26" s="25">
        <v>61222</v>
      </c>
      <c r="Z26" s="25">
        <v>62188</v>
      </c>
      <c r="AA26" s="25">
        <v>63008</v>
      </c>
      <c r="AB26" s="25">
        <v>63919</v>
      </c>
      <c r="AC26" s="25">
        <v>64808</v>
      </c>
      <c r="AD26" s="25">
        <v>65808</v>
      </c>
      <c r="AE26" s="25">
        <v>66822</v>
      </c>
      <c r="AF26" s="25">
        <v>67957</v>
      </c>
      <c r="AG26" s="25">
        <v>69179</v>
      </c>
      <c r="AH26" s="25">
        <v>70565</v>
      </c>
      <c r="AJ26" s="165"/>
      <c r="AK26" s="165"/>
      <c r="AL26" s="165"/>
      <c r="AM26" s="165"/>
      <c r="AN26" s="165"/>
      <c r="AO26" s="165"/>
      <c r="AP26" s="165"/>
      <c r="AQ26" s="165"/>
      <c r="AR26" s="165"/>
      <c r="AS26" s="168"/>
    </row>
    <row r="27" spans="1:45" x14ac:dyDescent="0.25">
      <c r="A27" s="164" t="s">
        <v>128</v>
      </c>
      <c r="C27" s="69"/>
      <c r="D27" s="165">
        <v>57</v>
      </c>
      <c r="E27" s="168">
        <v>125</v>
      </c>
      <c r="F27" s="168">
        <v>138</v>
      </c>
      <c r="G27" s="168">
        <v>148</v>
      </c>
      <c r="H27" s="168">
        <v>3345</v>
      </c>
      <c r="I27" s="168">
        <v>8686</v>
      </c>
      <c r="J27" s="168">
        <v>15373</v>
      </c>
      <c r="K27" s="168">
        <v>22184</v>
      </c>
      <c r="L27" s="168">
        <v>26682</v>
      </c>
      <c r="M27" s="168">
        <v>29155</v>
      </c>
      <c r="N27" s="25">
        <v>29619</v>
      </c>
      <c r="O27" s="25">
        <v>29985</v>
      </c>
      <c r="P27" s="25">
        <v>30507</v>
      </c>
      <c r="Q27" s="25">
        <v>30886</v>
      </c>
      <c r="R27" s="25">
        <v>31434</v>
      </c>
      <c r="S27" s="25">
        <v>31886</v>
      </c>
      <c r="T27" s="25">
        <v>32388</v>
      </c>
      <c r="U27" s="25">
        <v>32497</v>
      </c>
      <c r="V27" s="25">
        <v>32644</v>
      </c>
      <c r="W27" s="25">
        <v>33011</v>
      </c>
      <c r="X27" s="25">
        <v>33341</v>
      </c>
      <c r="Y27" s="25">
        <v>33677</v>
      </c>
      <c r="Z27" s="25">
        <v>33983</v>
      </c>
      <c r="AA27" s="25">
        <v>34276</v>
      </c>
      <c r="AB27" s="25">
        <v>34644</v>
      </c>
      <c r="AC27" s="25">
        <v>34897</v>
      </c>
      <c r="AD27" s="25">
        <v>35129</v>
      </c>
      <c r="AE27" s="25">
        <v>35370</v>
      </c>
      <c r="AF27" s="25">
        <v>35583</v>
      </c>
      <c r="AG27" s="25">
        <v>35783</v>
      </c>
      <c r="AH27" s="25">
        <v>35953</v>
      </c>
      <c r="AJ27" s="165"/>
      <c r="AK27" s="165"/>
      <c r="AL27" s="165"/>
      <c r="AM27" s="165"/>
      <c r="AN27" s="165"/>
      <c r="AO27" s="165"/>
      <c r="AP27" s="165"/>
      <c r="AQ27" s="165"/>
      <c r="AR27" s="165"/>
      <c r="AS27" s="168"/>
    </row>
    <row r="28" spans="1:45" x14ac:dyDescent="0.25">
      <c r="A28" s="164" t="s">
        <v>129</v>
      </c>
      <c r="C28" s="69"/>
      <c r="D28" s="165">
        <v>6</v>
      </c>
      <c r="E28" s="168">
        <v>13</v>
      </c>
      <c r="F28" s="168">
        <v>14</v>
      </c>
      <c r="G28" s="168">
        <v>17</v>
      </c>
      <c r="H28" s="168">
        <v>464</v>
      </c>
      <c r="I28" s="168">
        <v>1035</v>
      </c>
      <c r="J28" s="168">
        <v>1961</v>
      </c>
      <c r="K28" s="168">
        <v>2991</v>
      </c>
      <c r="L28" s="168">
        <v>3725</v>
      </c>
      <c r="M28" s="168">
        <v>4208</v>
      </c>
      <c r="N28" s="25">
        <v>4294</v>
      </c>
      <c r="O28" s="25">
        <v>4366</v>
      </c>
      <c r="P28" s="25">
        <v>4483</v>
      </c>
      <c r="Q28" s="25">
        <v>4620</v>
      </c>
      <c r="R28" s="25">
        <v>4893</v>
      </c>
      <c r="S28" s="25">
        <v>5065</v>
      </c>
      <c r="T28" s="25">
        <v>5260</v>
      </c>
      <c r="U28" s="25">
        <v>5331</v>
      </c>
      <c r="V28" s="25">
        <v>5403</v>
      </c>
      <c r="W28" s="25">
        <v>5605</v>
      </c>
      <c r="X28" s="25">
        <v>5781</v>
      </c>
      <c r="Y28" s="25">
        <v>5970</v>
      </c>
      <c r="Z28" s="25">
        <v>6142</v>
      </c>
      <c r="AA28" s="25">
        <v>6304</v>
      </c>
      <c r="AB28" s="25">
        <v>6460</v>
      </c>
      <c r="AC28" s="25">
        <v>6577</v>
      </c>
      <c r="AD28" s="25">
        <v>6769</v>
      </c>
      <c r="AE28" s="25">
        <v>7144</v>
      </c>
      <c r="AF28" s="25">
        <v>7460</v>
      </c>
      <c r="AG28" s="25">
        <v>7723</v>
      </c>
      <c r="AH28" s="25">
        <v>7920</v>
      </c>
      <c r="AJ28" s="165"/>
      <c r="AK28" s="165"/>
      <c r="AL28" s="165"/>
      <c r="AM28" s="165"/>
      <c r="AN28" s="165"/>
      <c r="AO28" s="165"/>
      <c r="AP28" s="165"/>
      <c r="AQ28" s="165"/>
      <c r="AR28" s="165"/>
      <c r="AS28" s="168"/>
    </row>
    <row r="29" spans="1:45" s="125" customFormat="1" x14ac:dyDescent="0.25">
      <c r="A29" s="17" t="s">
        <v>130</v>
      </c>
      <c r="D29" s="170">
        <f>SUM(D25:D28)</f>
        <v>866</v>
      </c>
      <c r="E29" s="170">
        <f t="shared" ref="E29:W29" si="7">SUM(E25:E28)</f>
        <v>6609</v>
      </c>
      <c r="F29" s="170">
        <f t="shared" si="7"/>
        <v>12585</v>
      </c>
      <c r="G29" s="170">
        <f t="shared" si="7"/>
        <v>14359</v>
      </c>
      <c r="H29" s="170">
        <f t="shared" si="7"/>
        <v>25119</v>
      </c>
      <c r="I29" s="170">
        <f t="shared" si="7"/>
        <v>41199</v>
      </c>
      <c r="J29" s="170">
        <f t="shared" si="7"/>
        <v>60121</v>
      </c>
      <c r="K29" s="170">
        <f t="shared" si="7"/>
        <v>83247</v>
      </c>
      <c r="L29" s="170">
        <f t="shared" si="7"/>
        <v>95565</v>
      </c>
      <c r="M29" s="170">
        <f t="shared" si="7"/>
        <v>103083</v>
      </c>
      <c r="N29" s="170">
        <f t="shared" si="7"/>
        <v>104615</v>
      </c>
      <c r="O29" s="170">
        <f t="shared" si="7"/>
        <v>105722</v>
      </c>
      <c r="P29" s="170">
        <f t="shared" si="7"/>
        <v>107996</v>
      </c>
      <c r="Q29" s="170">
        <f t="shared" si="7"/>
        <v>110081</v>
      </c>
      <c r="R29" s="170">
        <f t="shared" si="7"/>
        <v>112347</v>
      </c>
      <c r="S29" s="170">
        <f t="shared" si="7"/>
        <v>114397</v>
      </c>
      <c r="T29" s="170">
        <f t="shared" si="7"/>
        <v>116663</v>
      </c>
      <c r="U29" s="170">
        <f t="shared" si="7"/>
        <v>117604</v>
      </c>
      <c r="V29" s="170">
        <f t="shared" si="7"/>
        <v>118308</v>
      </c>
      <c r="W29" s="170">
        <f t="shared" si="7"/>
        <v>120526</v>
      </c>
      <c r="X29" s="170">
        <v>122535</v>
      </c>
      <c r="Y29" s="170">
        <v>122535</v>
      </c>
      <c r="Z29" s="170">
        <v>126080</v>
      </c>
      <c r="AA29" s="170">
        <f t="shared" ref="AA29:AB29" si="8">SUM(AA25:AA28)</f>
        <v>127496</v>
      </c>
      <c r="AB29" s="170">
        <f t="shared" si="8"/>
        <v>129085</v>
      </c>
      <c r="AC29" s="170">
        <f t="shared" ref="AC29" si="9">SUM(AC25:AC28)</f>
        <v>130472</v>
      </c>
      <c r="AD29" s="170">
        <v>132024</v>
      </c>
      <c r="AE29" s="170">
        <v>133786</v>
      </c>
      <c r="AF29" s="170">
        <v>135527</v>
      </c>
      <c r="AG29" s="170">
        <v>137308</v>
      </c>
      <c r="AH29" s="170">
        <v>139174</v>
      </c>
      <c r="AP29" s="171"/>
      <c r="AQ29" s="172"/>
      <c r="AR29" s="171"/>
      <c r="AS29" s="173"/>
    </row>
    <row r="30" spans="1:45" s="125" customFormat="1" x14ac:dyDescent="0.25">
      <c r="A30" s="17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170"/>
      <c r="O30" s="174"/>
      <c r="P30" s="174"/>
      <c r="Q30" s="174"/>
      <c r="R30" s="174"/>
      <c r="S30" s="174"/>
      <c r="AN30" s="171"/>
      <c r="AO30" s="172"/>
      <c r="AP30" s="171"/>
      <c r="AQ30" s="173"/>
    </row>
    <row r="31" spans="1:45" x14ac:dyDescent="0.25">
      <c r="A31" s="69"/>
      <c r="C31" s="69"/>
      <c r="D31"/>
      <c r="E31"/>
      <c r="F31"/>
      <c r="G31"/>
      <c r="H31"/>
      <c r="I31"/>
      <c r="J31"/>
      <c r="K31"/>
      <c r="L31"/>
      <c r="M31"/>
      <c r="N31"/>
      <c r="Q31" s="145"/>
      <c r="R31" s="145"/>
      <c r="S31" s="145"/>
      <c r="AN31" s="114"/>
      <c r="AO31" s="169"/>
      <c r="AP31" s="114"/>
      <c r="AQ31" s="168"/>
    </row>
    <row r="32" spans="1:45" ht="21" x14ac:dyDescent="0.25">
      <c r="A32" s="95" t="s">
        <v>131</v>
      </c>
      <c r="C32" s="69"/>
      <c r="D32"/>
      <c r="E32"/>
      <c r="F32"/>
      <c r="G32"/>
      <c r="H32"/>
      <c r="I32"/>
      <c r="J32"/>
      <c r="K32"/>
      <c r="L32"/>
      <c r="M32"/>
      <c r="N32"/>
      <c r="Q32" s="145"/>
      <c r="R32" s="145"/>
      <c r="S32" s="145"/>
    </row>
    <row r="33" spans="1:38" ht="15.75" thickBot="1" x14ac:dyDescent="0.3">
      <c r="A33" s="163"/>
      <c r="B33" s="57">
        <v>42035</v>
      </c>
      <c r="C33" s="58">
        <v>42063</v>
      </c>
      <c r="D33" s="58">
        <v>42094</v>
      </c>
      <c r="E33" s="58">
        <v>42124</v>
      </c>
      <c r="F33" s="58">
        <v>42155</v>
      </c>
      <c r="G33" s="58">
        <v>42185</v>
      </c>
      <c r="H33" s="58">
        <v>42216</v>
      </c>
      <c r="I33" s="58">
        <v>42247</v>
      </c>
      <c r="J33" s="58">
        <v>42277</v>
      </c>
      <c r="K33" s="58">
        <v>42308</v>
      </c>
      <c r="L33" s="58">
        <v>42338</v>
      </c>
      <c r="M33" s="58">
        <v>42369</v>
      </c>
      <c r="N33" s="58">
        <v>42400</v>
      </c>
      <c r="O33" s="21">
        <v>42429</v>
      </c>
      <c r="P33" s="21">
        <v>42460</v>
      </c>
      <c r="Q33" s="21">
        <v>42490</v>
      </c>
      <c r="R33" s="21">
        <v>42521</v>
      </c>
      <c r="S33" s="21">
        <v>42551</v>
      </c>
      <c r="T33" s="21">
        <v>42582</v>
      </c>
      <c r="U33" s="21">
        <v>42613</v>
      </c>
      <c r="V33" s="21">
        <v>42643</v>
      </c>
      <c r="W33" s="21">
        <v>42674</v>
      </c>
      <c r="X33" s="21">
        <v>42704</v>
      </c>
      <c r="Y33" s="21">
        <v>42735</v>
      </c>
      <c r="Z33" s="21">
        <v>42766</v>
      </c>
      <c r="AA33" s="21">
        <v>42794</v>
      </c>
      <c r="AB33" s="21">
        <v>42825</v>
      </c>
      <c r="AC33" s="21">
        <f t="shared" ref="AC33:AH33" si="10">+AC24</f>
        <v>42855</v>
      </c>
      <c r="AD33" s="21">
        <f t="shared" si="10"/>
        <v>42886</v>
      </c>
      <c r="AE33" s="21">
        <f t="shared" si="10"/>
        <v>42916</v>
      </c>
      <c r="AF33" s="21">
        <f t="shared" si="10"/>
        <v>42947</v>
      </c>
      <c r="AG33" s="21">
        <f t="shared" si="10"/>
        <v>42978</v>
      </c>
      <c r="AH33" s="21">
        <f t="shared" si="10"/>
        <v>43008</v>
      </c>
    </row>
    <row r="34" spans="1:38" x14ac:dyDescent="0.25">
      <c r="A34" s="18"/>
      <c r="C34" s="69"/>
      <c r="D34" s="25">
        <v>13.52</v>
      </c>
      <c r="E34" s="25">
        <v>5007.5</v>
      </c>
      <c r="F34" s="25">
        <v>31356</v>
      </c>
      <c r="G34" s="25">
        <v>54476.929999999993</v>
      </c>
      <c r="H34" s="25">
        <v>64393.759999999987</v>
      </c>
      <c r="I34" s="25">
        <v>97003.490000000034</v>
      </c>
      <c r="J34" s="25">
        <v>144594.75999999998</v>
      </c>
      <c r="K34" s="25">
        <v>216476.73999999996</v>
      </c>
      <c r="L34" s="25">
        <v>265404.5500000001</v>
      </c>
      <c r="M34" s="25">
        <v>333187.69000000029</v>
      </c>
      <c r="N34" s="25">
        <v>318545.28999999998</v>
      </c>
      <c r="O34" s="25">
        <v>317976.90999999997</v>
      </c>
      <c r="P34" s="25">
        <v>324835.53000000003</v>
      </c>
      <c r="Q34" s="25">
        <v>345739.67</v>
      </c>
      <c r="R34" s="25">
        <v>289275.11</v>
      </c>
      <c r="S34" s="25">
        <v>314191.34999999998</v>
      </c>
      <c r="T34" s="25">
        <v>312337.74</v>
      </c>
      <c r="U34" s="25">
        <v>322156.84000000003</v>
      </c>
      <c r="V34" s="25">
        <v>312632.68</v>
      </c>
      <c r="W34" s="25">
        <v>315099.18</v>
      </c>
      <c r="X34" s="25">
        <v>303877.54000000039</v>
      </c>
      <c r="Y34" s="25">
        <v>333879</v>
      </c>
      <c r="Z34" s="25">
        <v>298608.51</v>
      </c>
      <c r="AA34" s="25">
        <v>469262.41</v>
      </c>
      <c r="AB34" s="25">
        <v>344315.72</v>
      </c>
      <c r="AC34" s="25">
        <v>331561.39</v>
      </c>
      <c r="AD34" s="25">
        <v>325830.65999999997</v>
      </c>
      <c r="AE34" s="25">
        <v>321592.82</v>
      </c>
      <c r="AF34" s="25">
        <v>316450.84000000003</v>
      </c>
      <c r="AG34" s="25">
        <v>312731.62</v>
      </c>
      <c r="AH34" s="25">
        <v>309739.12</v>
      </c>
      <c r="AI34" s="175"/>
    </row>
    <row r="35" spans="1:38" x14ac:dyDescent="0.25">
      <c r="AJ35" s="114"/>
      <c r="AL35" s="168"/>
    </row>
    <row r="36" spans="1:38" x14ac:dyDescent="0.25">
      <c r="W36" s="167"/>
      <c r="X36" s="114"/>
      <c r="Y36" s="114"/>
      <c r="AI36" s="114"/>
      <c r="AJ36" s="114"/>
      <c r="AK36" s="168"/>
    </row>
    <row r="37" spans="1:38" x14ac:dyDescent="0.25">
      <c r="X37" s="114"/>
      <c r="Y37" s="169"/>
      <c r="Z37" s="114"/>
      <c r="AA37" s="114"/>
      <c r="AB37" s="114"/>
      <c r="AC37" s="114"/>
      <c r="AD37" s="114"/>
      <c r="AE37" s="114"/>
      <c r="AF37" s="114"/>
      <c r="AG37" s="114"/>
      <c r="AH37" s="114"/>
    </row>
    <row r="38" spans="1:38" x14ac:dyDescent="0.25">
      <c r="X38" s="114"/>
      <c r="Y38" s="169"/>
      <c r="Z38" s="114"/>
      <c r="AA38" s="114"/>
      <c r="AB38" s="114"/>
      <c r="AC38" s="114"/>
      <c r="AD38" s="114"/>
      <c r="AE38" s="114"/>
      <c r="AF38" s="114"/>
      <c r="AG38" s="114"/>
      <c r="AH38" s="114"/>
    </row>
    <row r="39" spans="1:38" x14ac:dyDescent="0.25">
      <c r="X39" s="114"/>
      <c r="Y39" s="169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</row>
    <row r="40" spans="1:38" x14ac:dyDescent="0.25">
      <c r="X40" s="114"/>
      <c r="Y40" s="169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</row>
    <row r="56" spans="1:34" ht="21" x14ac:dyDescent="0.25">
      <c r="A56" s="95" t="s">
        <v>132</v>
      </c>
    </row>
    <row r="57" spans="1:34" ht="15.75" thickBot="1" x14ac:dyDescent="0.3">
      <c r="A57" s="163"/>
      <c r="B57" s="57">
        <v>42035</v>
      </c>
      <c r="C57" s="58">
        <v>42063</v>
      </c>
      <c r="D57" s="58">
        <v>42094</v>
      </c>
      <c r="E57" s="58">
        <v>42124</v>
      </c>
      <c r="F57" s="58">
        <v>42155</v>
      </c>
      <c r="G57" s="58">
        <v>42185</v>
      </c>
      <c r="H57" s="58">
        <v>42216</v>
      </c>
      <c r="I57" s="58">
        <v>42247</v>
      </c>
      <c r="J57" s="58">
        <v>42277</v>
      </c>
      <c r="K57" s="58">
        <v>42308</v>
      </c>
      <c r="L57" s="58">
        <v>42338</v>
      </c>
      <c r="M57" s="58">
        <v>42369</v>
      </c>
      <c r="N57" s="58">
        <v>42400</v>
      </c>
      <c r="O57" s="21">
        <v>42429</v>
      </c>
      <c r="P57" s="21">
        <v>42460</v>
      </c>
      <c r="Q57" s="21">
        <v>42490</v>
      </c>
      <c r="R57" s="21">
        <v>42521</v>
      </c>
      <c r="S57" s="21">
        <v>42551</v>
      </c>
      <c r="T57" s="21">
        <v>42582</v>
      </c>
      <c r="U57" s="21">
        <v>42613</v>
      </c>
      <c r="V57" s="21">
        <v>42643</v>
      </c>
      <c r="W57" s="21">
        <v>42674</v>
      </c>
      <c r="X57" s="21">
        <v>42704</v>
      </c>
      <c r="Y57" s="21">
        <v>42735</v>
      </c>
      <c r="Z57" s="21">
        <v>42766</v>
      </c>
      <c r="AA57" s="21">
        <v>42794</v>
      </c>
      <c r="AB57" s="21">
        <v>42825</v>
      </c>
      <c r="AC57" s="21">
        <f t="shared" ref="AC57:AH57" si="11">+AC33</f>
        <v>42855</v>
      </c>
      <c r="AD57" s="21">
        <f t="shared" si="11"/>
        <v>42886</v>
      </c>
      <c r="AE57" s="21">
        <f t="shared" si="11"/>
        <v>42916</v>
      </c>
      <c r="AF57" s="21">
        <f t="shared" si="11"/>
        <v>42947</v>
      </c>
      <c r="AG57" s="21">
        <f t="shared" si="11"/>
        <v>42978</v>
      </c>
      <c r="AH57" s="21">
        <f t="shared" si="11"/>
        <v>43008</v>
      </c>
    </row>
    <row r="58" spans="1:34" x14ac:dyDescent="0.25">
      <c r="A58" s="176" t="s">
        <v>133</v>
      </c>
      <c r="B58" s="177">
        <v>240266</v>
      </c>
      <c r="C58" s="177">
        <v>238265</v>
      </c>
      <c r="D58" s="177">
        <v>235783</v>
      </c>
      <c r="E58" s="177">
        <v>232943</v>
      </c>
      <c r="F58" s="177">
        <v>228202</v>
      </c>
      <c r="G58" s="177">
        <v>226305</v>
      </c>
      <c r="H58" s="177">
        <v>224795</v>
      </c>
      <c r="I58" s="177">
        <v>223298</v>
      </c>
      <c r="J58" s="177">
        <v>222473</v>
      </c>
      <c r="K58" s="177">
        <v>222455</v>
      </c>
      <c r="L58" s="177">
        <v>227772</v>
      </c>
      <c r="M58" s="177">
        <v>227374</v>
      </c>
      <c r="N58" s="177">
        <v>219315</v>
      </c>
      <c r="O58" s="177">
        <v>217294</v>
      </c>
      <c r="P58" s="177">
        <v>215805</v>
      </c>
      <c r="Q58" s="177">
        <v>204355</v>
      </c>
      <c r="R58" s="177">
        <v>199962</v>
      </c>
      <c r="S58" s="177">
        <v>210342</v>
      </c>
      <c r="T58" s="177">
        <v>209796</v>
      </c>
      <c r="U58" s="177">
        <v>208876</v>
      </c>
      <c r="V58" s="177">
        <v>208726</v>
      </c>
      <c r="W58" s="177">
        <v>208449</v>
      </c>
      <c r="X58" s="177">
        <v>208501</v>
      </c>
      <c r="Y58" s="177">
        <v>208351</v>
      </c>
      <c r="Z58" s="177">
        <v>205798</v>
      </c>
      <c r="AA58" s="177">
        <v>204647</v>
      </c>
      <c r="AB58" s="177">
        <v>204448</v>
      </c>
      <c r="AC58" s="177">
        <v>180718</v>
      </c>
      <c r="AD58" s="177">
        <v>138164</v>
      </c>
      <c r="AE58" s="177">
        <v>138821</v>
      </c>
      <c r="AF58" s="177">
        <v>139824</v>
      </c>
      <c r="AG58" s="177">
        <v>141371</v>
      </c>
      <c r="AH58" s="177">
        <v>142991</v>
      </c>
    </row>
    <row r="59" spans="1:34" x14ac:dyDescent="0.25">
      <c r="A59" s="164" t="s">
        <v>134</v>
      </c>
      <c r="B59" s="178">
        <v>240266</v>
      </c>
      <c r="C59" s="178">
        <v>238265</v>
      </c>
      <c r="D59" s="178">
        <v>235783</v>
      </c>
      <c r="E59" s="178">
        <v>232943</v>
      </c>
      <c r="F59" s="178">
        <v>214644</v>
      </c>
      <c r="G59" s="178">
        <v>196905</v>
      </c>
      <c r="H59" s="178">
        <v>195567</v>
      </c>
      <c r="I59" s="179">
        <v>193853</v>
      </c>
      <c r="J59" s="179">
        <v>192756</v>
      </c>
      <c r="K59" s="179">
        <v>191785</v>
      </c>
      <c r="L59" s="179">
        <v>190563</v>
      </c>
      <c r="M59" s="179">
        <v>183885</v>
      </c>
      <c r="N59" s="179">
        <v>157133</v>
      </c>
      <c r="O59" s="179">
        <v>155600</v>
      </c>
      <c r="P59" s="179">
        <v>154132</v>
      </c>
      <c r="Q59" s="179">
        <v>152440</v>
      </c>
      <c r="R59" s="179">
        <v>142573</v>
      </c>
      <c r="S59" s="179">
        <v>139913</v>
      </c>
      <c r="T59" s="179">
        <v>136565</v>
      </c>
      <c r="U59" s="179">
        <v>135498</v>
      </c>
      <c r="V59" s="177">
        <v>133201</v>
      </c>
      <c r="W59" s="177">
        <v>131009</v>
      </c>
      <c r="X59" s="177">
        <v>126810</v>
      </c>
      <c r="Y59" s="177">
        <v>125470</v>
      </c>
      <c r="Z59" s="177">
        <v>124153</v>
      </c>
      <c r="AA59" s="177">
        <v>116561</v>
      </c>
      <c r="AB59" s="177">
        <v>112087</v>
      </c>
      <c r="AC59" s="177">
        <v>108468</v>
      </c>
      <c r="AD59" s="177">
        <v>105845</v>
      </c>
      <c r="AE59" s="177">
        <v>103292</v>
      </c>
      <c r="AF59" s="177">
        <v>101300</v>
      </c>
      <c r="AG59" s="177">
        <v>99240</v>
      </c>
      <c r="AH59" s="177">
        <v>97223</v>
      </c>
    </row>
    <row r="60" spans="1:34" x14ac:dyDescent="0.25">
      <c r="A60" s="164" t="s">
        <v>135</v>
      </c>
      <c r="B60" s="178">
        <v>208509</v>
      </c>
      <c r="C60" s="178">
        <v>206963</v>
      </c>
      <c r="D60" s="178">
        <v>205479</v>
      </c>
      <c r="E60" s="178">
        <v>203972</v>
      </c>
      <c r="F60" s="178">
        <v>201086</v>
      </c>
      <c r="G60" s="178">
        <v>167505</v>
      </c>
      <c r="H60" s="178">
        <v>166339</v>
      </c>
      <c r="I60" s="178">
        <v>164408</v>
      </c>
      <c r="J60" s="178">
        <v>163039</v>
      </c>
      <c r="K60" s="178">
        <v>161115</v>
      </c>
      <c r="L60" s="178">
        <v>153354</v>
      </c>
      <c r="M60" s="178">
        <v>140396</v>
      </c>
      <c r="N60" s="178">
        <v>152154</v>
      </c>
      <c r="O60" s="178">
        <v>151214</v>
      </c>
      <c r="P60" s="178">
        <v>149994</v>
      </c>
      <c r="Q60" s="180">
        <v>148404</v>
      </c>
      <c r="R60" s="180">
        <v>138836</v>
      </c>
      <c r="S60" s="180">
        <v>135989</v>
      </c>
      <c r="T60" s="180">
        <v>132319</v>
      </c>
      <c r="U60" s="180">
        <v>121396</v>
      </c>
      <c r="V60" s="177">
        <v>115994</v>
      </c>
      <c r="W60" s="177">
        <v>114566</v>
      </c>
      <c r="X60" s="177">
        <v>110854</v>
      </c>
      <c r="Y60" s="177">
        <v>111635</v>
      </c>
      <c r="Z60" s="177">
        <v>112080</v>
      </c>
      <c r="AA60" s="177">
        <v>106603</v>
      </c>
      <c r="AB60" s="177">
        <v>102874</v>
      </c>
      <c r="AC60" s="177">
        <v>99345</v>
      </c>
      <c r="AD60" s="177">
        <v>96976</v>
      </c>
      <c r="AE60" s="177">
        <v>94550</v>
      </c>
      <c r="AF60" s="177">
        <v>92308</v>
      </c>
      <c r="AG60" s="177">
        <v>90719</v>
      </c>
      <c r="AH60" s="177">
        <v>88086</v>
      </c>
    </row>
    <row r="61" spans="1:34" x14ac:dyDescent="0.25">
      <c r="A61" s="181" t="s">
        <v>136</v>
      </c>
      <c r="B61" s="182">
        <v>0.86782565989361793</v>
      </c>
      <c r="C61" s="182">
        <v>0.86862527018236002</v>
      </c>
      <c r="D61" s="182">
        <v>0.87147504272996779</v>
      </c>
      <c r="E61" s="182">
        <v>0.87563051905401745</v>
      </c>
      <c r="F61" s="182">
        <v>0.93683494530478373</v>
      </c>
      <c r="G61" s="182">
        <v>0.85068941875523729</v>
      </c>
      <c r="H61" s="182">
        <v>0.85054738273839658</v>
      </c>
      <c r="I61" s="182">
        <v>0.8481065549669079</v>
      </c>
      <c r="J61" s="182">
        <v>0.84583099877565415</v>
      </c>
      <c r="K61" s="182">
        <v>0.84008134108506927</v>
      </c>
      <c r="L61" s="182">
        <f t="shared" ref="L61:AB61" si="12">+L60/L59</f>
        <v>0.80474173895247236</v>
      </c>
      <c r="M61" s="182">
        <f t="shared" si="12"/>
        <v>0.76349892595915925</v>
      </c>
      <c r="N61" s="182">
        <f t="shared" si="12"/>
        <v>0.96831346693565323</v>
      </c>
      <c r="O61" s="182">
        <f t="shared" si="12"/>
        <v>0.97181233933161959</v>
      </c>
      <c r="P61" s="182">
        <f t="shared" si="12"/>
        <v>0.97315288194534555</v>
      </c>
      <c r="Q61" s="182">
        <f t="shared" si="12"/>
        <v>0.97352400944633954</v>
      </c>
      <c r="R61" s="182">
        <f t="shared" si="12"/>
        <v>0.97378886605458259</v>
      </c>
      <c r="S61" s="182">
        <f t="shared" si="12"/>
        <v>0.97195399998570542</v>
      </c>
      <c r="T61" s="182">
        <f t="shared" si="12"/>
        <v>0.96890857833266208</v>
      </c>
      <c r="U61" s="182">
        <f t="shared" si="12"/>
        <v>0.89592466309465824</v>
      </c>
      <c r="V61" s="182">
        <f t="shared" si="12"/>
        <v>0.87081928814348242</v>
      </c>
      <c r="W61" s="182">
        <f t="shared" si="12"/>
        <v>0.87448953888664138</v>
      </c>
      <c r="X61" s="182">
        <f t="shared" si="12"/>
        <v>0.87417396104408174</v>
      </c>
      <c r="Y61" s="182">
        <f t="shared" si="12"/>
        <v>0.88973459791185139</v>
      </c>
      <c r="Z61" s="182">
        <f t="shared" si="12"/>
        <v>0.90275708198754767</v>
      </c>
      <c r="AA61" s="182">
        <f t="shared" si="12"/>
        <v>0.9145683376086341</v>
      </c>
      <c r="AB61" s="182">
        <f t="shared" si="12"/>
        <v>0.91780491939297149</v>
      </c>
      <c r="AC61" s="182">
        <f t="shared" ref="AC61:AE61" si="13">+AC60/AC59</f>
        <v>0.91589224471733599</v>
      </c>
      <c r="AD61" s="182">
        <f t="shared" si="13"/>
        <v>0.91620766214747984</v>
      </c>
      <c r="AE61" s="182">
        <f t="shared" si="13"/>
        <v>0.91536614645858339</v>
      </c>
      <c r="AF61" s="182">
        <f t="shared" ref="AF61:AG61" si="14">+AF60/AF59</f>
        <v>0.91123395853899314</v>
      </c>
      <c r="AG61" s="182">
        <f t="shared" si="14"/>
        <v>0.91413744457879886</v>
      </c>
      <c r="AH61" s="182">
        <f t="shared" ref="AH61" si="15">+AH60/AH59</f>
        <v>0.90602018040998533</v>
      </c>
    </row>
    <row r="62" spans="1:34" x14ac:dyDescent="0.25">
      <c r="A62" s="164" t="s">
        <v>137</v>
      </c>
      <c r="B62" s="178">
        <v>31757</v>
      </c>
      <c r="C62" s="178">
        <v>31302</v>
      </c>
      <c r="D62" s="178">
        <v>30304</v>
      </c>
      <c r="E62" s="178">
        <v>28971</v>
      </c>
      <c r="F62" s="178">
        <v>20626</v>
      </c>
      <c r="G62" s="178">
        <v>12560</v>
      </c>
      <c r="H62" s="178">
        <v>12276</v>
      </c>
      <c r="I62" s="179">
        <v>12801</v>
      </c>
      <c r="J62" s="179">
        <v>11991</v>
      </c>
      <c r="K62" s="179">
        <v>9643</v>
      </c>
      <c r="L62" s="179">
        <v>8018</v>
      </c>
      <c r="M62" s="179">
        <v>6518</v>
      </c>
      <c r="N62" s="179">
        <v>4979</v>
      </c>
      <c r="O62" s="179">
        <v>4386</v>
      </c>
      <c r="P62" s="179">
        <v>4138</v>
      </c>
      <c r="Q62" s="179">
        <v>4036</v>
      </c>
      <c r="R62" s="179">
        <v>3737</v>
      </c>
      <c r="S62" s="179">
        <v>3924</v>
      </c>
      <c r="T62" s="179">
        <v>5434</v>
      </c>
      <c r="U62" s="179">
        <v>14102</v>
      </c>
      <c r="V62" s="179">
        <v>17207</v>
      </c>
      <c r="W62" s="179">
        <v>16443</v>
      </c>
      <c r="X62" s="179">
        <v>15956</v>
      </c>
      <c r="Y62" s="179">
        <v>13835</v>
      </c>
      <c r="Z62" s="179">
        <v>12073</v>
      </c>
      <c r="AA62" s="179">
        <v>9958</v>
      </c>
      <c r="AB62" s="179">
        <v>9213</v>
      </c>
      <c r="AC62" s="179">
        <v>9123</v>
      </c>
      <c r="AD62" s="179">
        <v>8869</v>
      </c>
      <c r="AE62" s="179">
        <v>8742</v>
      </c>
      <c r="AF62" s="179">
        <v>8992</v>
      </c>
      <c r="AG62" s="179">
        <v>8521</v>
      </c>
      <c r="AH62" s="179">
        <v>9137</v>
      </c>
    </row>
    <row r="63" spans="1:34" x14ac:dyDescent="0.25">
      <c r="A63" s="181" t="s">
        <v>138</v>
      </c>
      <c r="B63" s="182">
        <v>0.1321743401063821</v>
      </c>
      <c r="C63" s="182">
        <v>0.13137472981764003</v>
      </c>
      <c r="D63" s="182">
        <v>0.12852495727003219</v>
      </c>
      <c r="E63" s="182">
        <v>0.12436948094598249</v>
      </c>
      <c r="F63" s="182">
        <v>0.1025730284554867</v>
      </c>
      <c r="G63" s="182">
        <v>7.4982836333243777E-2</v>
      </c>
      <c r="H63" s="182">
        <v>7.3801092948737212E-2</v>
      </c>
      <c r="I63" s="182">
        <v>7.7861174638703706E-2</v>
      </c>
      <c r="J63" s="182">
        <v>7.3546820085991699E-2</v>
      </c>
      <c r="K63" s="182">
        <v>5.9851658753064578E-2</v>
      </c>
      <c r="L63" s="182">
        <v>5.2284257339228188E-2</v>
      </c>
      <c r="M63" s="182">
        <f t="shared" ref="M63:AB63" si="16">+M62/M60</f>
        <v>4.6425824097552637E-2</v>
      </c>
      <c r="N63" s="182">
        <f t="shared" si="16"/>
        <v>3.2723424951036452E-2</v>
      </c>
      <c r="O63" s="182">
        <f t="shared" si="16"/>
        <v>2.9005250836562753E-2</v>
      </c>
      <c r="P63" s="182">
        <f t="shared" si="16"/>
        <v>2.7587770177473766E-2</v>
      </c>
      <c r="Q63" s="182">
        <f t="shared" si="16"/>
        <v>2.7196032451955472E-2</v>
      </c>
      <c r="R63" s="182">
        <f t="shared" si="16"/>
        <v>2.6916649860266789E-2</v>
      </c>
      <c r="S63" s="182">
        <f t="shared" si="16"/>
        <v>2.8855275059012125E-2</v>
      </c>
      <c r="T63" s="182">
        <f t="shared" si="16"/>
        <v>4.1067420400698315E-2</v>
      </c>
      <c r="U63" s="182">
        <f t="shared" si="16"/>
        <v>0.11616527727437477</v>
      </c>
      <c r="V63" s="182">
        <f t="shared" si="16"/>
        <v>0.14834387985585462</v>
      </c>
      <c r="W63" s="182">
        <f t="shared" si="16"/>
        <v>0.14352425676029537</v>
      </c>
      <c r="X63" s="182">
        <f t="shared" si="16"/>
        <v>0.14393707038086131</v>
      </c>
      <c r="Y63" s="182">
        <f t="shared" si="16"/>
        <v>0.12393066690554037</v>
      </c>
      <c r="Z63" s="182">
        <f t="shared" si="16"/>
        <v>0.10771770164168451</v>
      </c>
      <c r="AA63" s="182">
        <f t="shared" si="16"/>
        <v>9.3412005290657865E-2</v>
      </c>
      <c r="AB63" s="182">
        <f t="shared" si="16"/>
        <v>8.9556156074421134E-2</v>
      </c>
      <c r="AC63" s="182">
        <f t="shared" ref="AC63:AE63" si="17">+AC62/AC60</f>
        <v>9.1831496300770046E-2</v>
      </c>
      <c r="AD63" s="182">
        <f t="shared" si="17"/>
        <v>9.1455617884837484E-2</v>
      </c>
      <c r="AE63" s="182">
        <f t="shared" si="17"/>
        <v>9.2459016393442617E-2</v>
      </c>
      <c r="AF63" s="182">
        <f t="shared" ref="AF63:AG63" si="18">+AF62/AF60</f>
        <v>9.7413008623304584E-2</v>
      </c>
      <c r="AG63" s="182">
        <f t="shared" si="18"/>
        <v>9.3927402197996016E-2</v>
      </c>
      <c r="AH63" s="182">
        <f t="shared" ref="AH63" si="19">+AH62/AH60</f>
        <v>0.10372817473832391</v>
      </c>
    </row>
    <row r="64" spans="1:34" x14ac:dyDescent="0.25">
      <c r="A64" s="164" t="s">
        <v>139</v>
      </c>
      <c r="B64" s="178"/>
      <c r="C64" s="178"/>
      <c r="D64" s="178"/>
      <c r="E64" s="178"/>
      <c r="F64" s="178">
        <v>13558</v>
      </c>
      <c r="G64" s="178">
        <v>29400</v>
      </c>
      <c r="H64" s="178">
        <v>29228</v>
      </c>
      <c r="I64" s="179">
        <v>29445</v>
      </c>
      <c r="J64" s="179">
        <v>29717</v>
      </c>
      <c r="K64" s="179">
        <v>30670</v>
      </c>
      <c r="L64" s="179">
        <v>37209</v>
      </c>
      <c r="M64" s="179">
        <v>43489</v>
      </c>
      <c r="N64" s="179">
        <v>62182</v>
      </c>
      <c r="O64" s="179">
        <v>61694</v>
      </c>
      <c r="P64" s="179">
        <v>61673</v>
      </c>
      <c r="Q64" s="179">
        <v>51915</v>
      </c>
      <c r="R64" s="179">
        <v>57389</v>
      </c>
      <c r="S64" s="179">
        <f>+S58-S59</f>
        <v>70429</v>
      </c>
      <c r="T64" s="179">
        <f t="shared" ref="T64:Y64" si="20">+T58-T59</f>
        <v>73231</v>
      </c>
      <c r="U64" s="179">
        <f t="shared" si="20"/>
        <v>73378</v>
      </c>
      <c r="V64" s="179">
        <f t="shared" si="20"/>
        <v>75525</v>
      </c>
      <c r="W64" s="179">
        <f t="shared" si="20"/>
        <v>77440</v>
      </c>
      <c r="X64" s="179">
        <f t="shared" si="20"/>
        <v>81691</v>
      </c>
      <c r="Y64" s="179">
        <f t="shared" si="20"/>
        <v>82881</v>
      </c>
      <c r="Z64" s="179">
        <f>+Z58</f>
        <v>205798</v>
      </c>
      <c r="AA64" s="179">
        <f t="shared" ref="AA64:AD64" si="21">+AA58</f>
        <v>204647</v>
      </c>
      <c r="AB64" s="179">
        <f t="shared" si="21"/>
        <v>204448</v>
      </c>
      <c r="AC64" s="179">
        <f t="shared" si="21"/>
        <v>180718</v>
      </c>
      <c r="AD64" s="179">
        <f t="shared" si="21"/>
        <v>138164</v>
      </c>
      <c r="AE64" s="179">
        <f t="shared" ref="AE64" si="22">+AE58</f>
        <v>138821</v>
      </c>
      <c r="AF64" s="179">
        <v>139824</v>
      </c>
      <c r="AG64" s="179">
        <v>141371</v>
      </c>
      <c r="AH64" s="179">
        <v>142991</v>
      </c>
    </row>
    <row r="65" spans="1:34" x14ac:dyDescent="0.25">
      <c r="A65" s="181" t="s">
        <v>140</v>
      </c>
      <c r="B65" s="182"/>
      <c r="C65" s="182"/>
      <c r="D65" s="182"/>
      <c r="E65" s="182"/>
      <c r="F65" s="182">
        <v>6.3165054695216272E-2</v>
      </c>
      <c r="G65" s="182">
        <v>0.14931058124476271</v>
      </c>
      <c r="H65" s="182">
        <v>0.14945261726160344</v>
      </c>
      <c r="I65" s="182">
        <v>0.15189344503309207</v>
      </c>
      <c r="J65" s="182">
        <v>0.15416900122434579</v>
      </c>
      <c r="K65" s="182">
        <v>0.15991865891493079</v>
      </c>
      <c r="L65" s="182">
        <v>0.19525826104752758</v>
      </c>
      <c r="M65" s="182">
        <f>+M64/M58</f>
        <v>0.19126637170476835</v>
      </c>
      <c r="N65" s="182">
        <f t="shared" ref="N65:AB65" si="23">+N64/N58</f>
        <v>0.28352825844105511</v>
      </c>
      <c r="O65" s="182">
        <f t="shared" si="23"/>
        <v>0.28391948236030445</v>
      </c>
      <c r="P65" s="182">
        <f t="shared" si="23"/>
        <v>0.28578114501517576</v>
      </c>
      <c r="Q65" s="182">
        <f t="shared" si="23"/>
        <v>0.2540432091213819</v>
      </c>
      <c r="R65" s="182">
        <f t="shared" si="23"/>
        <v>0.286999529910683</v>
      </c>
      <c r="S65" s="182">
        <f t="shared" si="23"/>
        <v>0.33483089444808928</v>
      </c>
      <c r="T65" s="182">
        <f t="shared" si="23"/>
        <v>0.3490581326622052</v>
      </c>
      <c r="U65" s="182">
        <f t="shared" si="23"/>
        <v>0.35129933549091324</v>
      </c>
      <c r="V65" s="182">
        <f t="shared" si="23"/>
        <v>0.36183800772304359</v>
      </c>
      <c r="W65" s="182">
        <f t="shared" si="23"/>
        <v>0.37150574001314468</v>
      </c>
      <c r="X65" s="182">
        <f t="shared" si="23"/>
        <v>0.39180147817036848</v>
      </c>
      <c r="Y65" s="182">
        <f t="shared" si="23"/>
        <v>0.39779506697832023</v>
      </c>
      <c r="Z65" s="182">
        <f t="shared" si="23"/>
        <v>1</v>
      </c>
      <c r="AA65" s="182">
        <f t="shared" si="23"/>
        <v>1</v>
      </c>
      <c r="AB65" s="182">
        <f t="shared" si="23"/>
        <v>1</v>
      </c>
      <c r="AC65" s="182">
        <f t="shared" ref="AC65:AH65" si="24">+AC64/AC58</f>
        <v>1</v>
      </c>
      <c r="AD65" s="182">
        <f t="shared" si="24"/>
        <v>1</v>
      </c>
      <c r="AE65" s="182">
        <f t="shared" si="24"/>
        <v>1</v>
      </c>
      <c r="AF65" s="182">
        <f t="shared" si="24"/>
        <v>1</v>
      </c>
      <c r="AG65" s="182">
        <f t="shared" si="24"/>
        <v>1</v>
      </c>
      <c r="AH65" s="182">
        <f t="shared" si="24"/>
        <v>1</v>
      </c>
    </row>
    <row r="66" spans="1:34" ht="8.25" customHeight="1" x14ac:dyDescent="0.25">
      <c r="A66" s="181"/>
      <c r="B66" s="182"/>
      <c r="C66" s="182"/>
      <c r="D66" s="182"/>
      <c r="E66" s="182"/>
      <c r="F66" s="182"/>
      <c r="G66" s="182"/>
      <c r="H66" s="182"/>
      <c r="I66" s="182"/>
      <c r="J66" s="182"/>
      <c r="K66" s="182"/>
      <c r="L66" s="182"/>
      <c r="M66" s="182"/>
      <c r="N66" s="183"/>
      <c r="O66" s="183"/>
      <c r="Q66" s="145"/>
      <c r="R66" s="145"/>
      <c r="S66" s="145"/>
      <c r="T66" s="145"/>
      <c r="U66" s="145"/>
      <c r="V66" s="184"/>
      <c r="W66" s="184"/>
      <c r="X66" s="184"/>
      <c r="Y66" s="184"/>
      <c r="Z66" s="184"/>
      <c r="AA66" s="184"/>
      <c r="AB66" s="184"/>
      <c r="AC66" s="184"/>
      <c r="AD66" s="184"/>
      <c r="AE66" s="184"/>
      <c r="AF66" s="184"/>
      <c r="AG66" s="184"/>
      <c r="AH66" s="184"/>
    </row>
    <row r="67" spans="1:34" x14ac:dyDescent="0.25">
      <c r="A67" s="17" t="s">
        <v>141</v>
      </c>
      <c r="B67" s="185">
        <v>70824.899999999994</v>
      </c>
      <c r="C67" s="185">
        <v>77816.81</v>
      </c>
      <c r="D67" s="185">
        <v>71009.19</v>
      </c>
      <c r="E67" s="185">
        <v>70681.789999999994</v>
      </c>
      <c r="F67" s="185">
        <v>65276.11</v>
      </c>
      <c r="G67" s="185">
        <v>63963.07</v>
      </c>
      <c r="H67" s="185">
        <v>61172.405999999995</v>
      </c>
      <c r="I67" s="185">
        <v>60911.514000000003</v>
      </c>
      <c r="J67" s="185">
        <v>58642.206699999995</v>
      </c>
      <c r="K67" s="185">
        <v>62533.850649999993</v>
      </c>
      <c r="L67" s="185">
        <v>61777.379049999996</v>
      </c>
      <c r="M67" s="185">
        <v>64154.259999999995</v>
      </c>
      <c r="N67" s="185">
        <v>47088.93</v>
      </c>
      <c r="O67" s="185">
        <v>52094</v>
      </c>
      <c r="P67" s="185">
        <v>51636.72</v>
      </c>
      <c r="Q67" s="185">
        <v>55112.46</v>
      </c>
      <c r="R67" s="185">
        <v>51958.42</v>
      </c>
      <c r="S67" s="185">
        <v>46312.87</v>
      </c>
      <c r="T67" s="185">
        <v>44208.05</v>
      </c>
      <c r="U67" s="185">
        <v>43480.39</v>
      </c>
      <c r="V67" s="185">
        <v>42727.7</v>
      </c>
      <c r="W67" s="185">
        <v>41910</v>
      </c>
      <c r="X67" s="185">
        <v>41501</v>
      </c>
      <c r="Y67" s="185">
        <v>41016.61</v>
      </c>
      <c r="Z67" s="185">
        <v>38603.279999999999</v>
      </c>
      <c r="AA67" s="185">
        <v>36812.29</v>
      </c>
      <c r="AB67" s="185">
        <v>35491.599999999999</v>
      </c>
      <c r="AC67" s="185">
        <v>34506.660000000003</v>
      </c>
      <c r="AD67" s="185">
        <v>33667.015999999996</v>
      </c>
      <c r="AE67" s="185">
        <v>32936.11</v>
      </c>
      <c r="AF67" s="185">
        <v>32287.74</v>
      </c>
      <c r="AG67" s="185">
        <v>31618.04</v>
      </c>
      <c r="AH67" s="185">
        <v>41622.69</v>
      </c>
    </row>
    <row r="68" spans="1:34" x14ac:dyDescent="0.25">
      <c r="A68" s="17"/>
      <c r="B68" s="185"/>
      <c r="C68" s="185"/>
      <c r="D68" s="185"/>
      <c r="E68" s="185"/>
      <c r="F68" s="185"/>
      <c r="G68" s="185"/>
      <c r="H68" s="185"/>
      <c r="I68" s="185"/>
      <c r="J68" s="185"/>
      <c r="K68" s="185"/>
      <c r="L68" s="185"/>
      <c r="M68" s="185"/>
      <c r="N68" s="178"/>
      <c r="O68" s="3"/>
    </row>
    <row r="69" spans="1:34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 s="3"/>
    </row>
    <row r="70" spans="1:34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 s="3"/>
    </row>
    <row r="71" spans="1:34" ht="21" x14ac:dyDescent="0.25">
      <c r="A71" s="95" t="s">
        <v>142</v>
      </c>
      <c r="B71"/>
      <c r="C71"/>
      <c r="D71"/>
      <c r="E71"/>
      <c r="F71"/>
      <c r="G71"/>
      <c r="H71"/>
      <c r="I71"/>
      <c r="J71"/>
      <c r="K71"/>
      <c r="L71"/>
      <c r="M71"/>
      <c r="N71"/>
      <c r="O71" s="3"/>
      <c r="Z71" s="186"/>
      <c r="AA71" s="186"/>
      <c r="AB71" s="186"/>
      <c r="AC71" s="186"/>
      <c r="AD71" s="186"/>
      <c r="AE71" s="186"/>
      <c r="AF71" s="186"/>
      <c r="AG71" s="186"/>
      <c r="AH71" s="186"/>
    </row>
    <row r="72" spans="1:34" ht="21" x14ac:dyDescent="0.25">
      <c r="A72" s="95" t="s">
        <v>143</v>
      </c>
      <c r="B72"/>
      <c r="C72"/>
      <c r="D72"/>
      <c r="E72"/>
      <c r="F72"/>
      <c r="G72"/>
      <c r="H72"/>
      <c r="I72"/>
      <c r="J72"/>
      <c r="K72"/>
      <c r="L72"/>
      <c r="M72"/>
      <c r="N72"/>
      <c r="O72" s="3"/>
    </row>
    <row r="73" spans="1:34" ht="15.75" thickBot="1" x14ac:dyDescent="0.3">
      <c r="A73" s="163"/>
      <c r="B73" s="57">
        <v>42035</v>
      </c>
      <c r="C73" s="58">
        <v>42063</v>
      </c>
      <c r="D73" s="58">
        <v>42094</v>
      </c>
      <c r="E73" s="58">
        <v>42124</v>
      </c>
      <c r="F73" s="58">
        <v>42155</v>
      </c>
      <c r="G73" s="58">
        <v>42185</v>
      </c>
      <c r="H73" s="58">
        <v>42216</v>
      </c>
      <c r="I73" s="58">
        <v>42247</v>
      </c>
      <c r="J73" s="58">
        <v>42277</v>
      </c>
      <c r="K73" s="58">
        <v>42308</v>
      </c>
      <c r="L73" s="58">
        <v>42338</v>
      </c>
      <c r="M73" s="58">
        <v>42369</v>
      </c>
      <c r="N73" s="58">
        <v>42400</v>
      </c>
      <c r="O73" s="21">
        <v>42429</v>
      </c>
      <c r="P73" s="21">
        <v>42460</v>
      </c>
      <c r="Q73" s="21">
        <v>42490</v>
      </c>
      <c r="R73" s="21">
        <v>42521</v>
      </c>
      <c r="S73" s="21">
        <v>42551</v>
      </c>
      <c r="T73" s="21">
        <v>42582</v>
      </c>
      <c r="U73" s="21">
        <v>42613</v>
      </c>
      <c r="V73" s="21">
        <v>42643</v>
      </c>
      <c r="W73" s="21">
        <v>42674</v>
      </c>
      <c r="X73" s="21">
        <v>42704</v>
      </c>
      <c r="Y73" s="21">
        <v>42735</v>
      </c>
      <c r="Z73" s="21">
        <v>42766</v>
      </c>
      <c r="AA73" s="21">
        <v>42794</v>
      </c>
      <c r="AB73" s="21">
        <v>42825</v>
      </c>
      <c r="AC73" s="21">
        <f t="shared" ref="AC73:AH73" si="25">+AC57</f>
        <v>42855</v>
      </c>
      <c r="AD73" s="21">
        <f t="shared" si="25"/>
        <v>42886</v>
      </c>
      <c r="AE73" s="21">
        <f t="shared" si="25"/>
        <v>42916</v>
      </c>
      <c r="AF73" s="21">
        <f t="shared" si="25"/>
        <v>42947</v>
      </c>
      <c r="AG73" s="21">
        <f t="shared" si="25"/>
        <v>42978</v>
      </c>
      <c r="AH73" s="21">
        <f t="shared" si="25"/>
        <v>43008</v>
      </c>
    </row>
    <row r="74" spans="1:34" x14ac:dyDescent="0.25">
      <c r="A74" s="69"/>
      <c r="C74" s="69"/>
      <c r="D74" s="69"/>
      <c r="E74"/>
      <c r="F74"/>
      <c r="G74"/>
      <c r="H74"/>
      <c r="I74"/>
      <c r="J74"/>
      <c r="K74"/>
      <c r="L74" s="83">
        <v>16476.75</v>
      </c>
      <c r="M74" s="83">
        <v>210040.49999999997</v>
      </c>
      <c r="N74" s="83">
        <v>213539</v>
      </c>
      <c r="O74" s="63">
        <v>212506.99</v>
      </c>
      <c r="P74" s="63">
        <v>219149</v>
      </c>
      <c r="Q74" s="63">
        <v>231483.81</v>
      </c>
      <c r="R74" s="63">
        <v>187373.1</v>
      </c>
      <c r="S74" s="63">
        <v>206198.73</v>
      </c>
      <c r="T74" s="63">
        <v>202291.62</v>
      </c>
      <c r="U74" s="63">
        <v>207898.09</v>
      </c>
      <c r="V74" s="63">
        <v>199644.06</v>
      </c>
      <c r="W74" s="63">
        <v>198435.69</v>
      </c>
      <c r="X74" s="63">
        <v>186308.79999999935</v>
      </c>
      <c r="Y74" s="63">
        <v>301281</v>
      </c>
      <c r="Z74" s="63">
        <v>0</v>
      </c>
      <c r="AA74" s="63">
        <v>0</v>
      </c>
      <c r="AB74" s="63">
        <v>0</v>
      </c>
      <c r="AC74" s="63">
        <v>0</v>
      </c>
      <c r="AD74" s="63">
        <v>0</v>
      </c>
      <c r="AE74" s="63">
        <v>0</v>
      </c>
      <c r="AF74" s="63">
        <v>0</v>
      </c>
      <c r="AG74" s="63">
        <v>0</v>
      </c>
      <c r="AH74" s="63">
        <v>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tabColor theme="4" tint="0.39997558519241921"/>
    <outlinePr summaryBelow="0"/>
  </sheetPr>
  <dimension ref="A1:AH128"/>
  <sheetViews>
    <sheetView showGridLines="0" zoomScale="85" zoomScaleNormal="85" workbookViewId="0">
      <pane xSplit="1" topLeftCell="B1" activePane="topRight" state="frozen"/>
      <selection pane="topRight" activeCell="M8" sqref="M8"/>
    </sheetView>
  </sheetViews>
  <sheetFormatPr baseColWidth="10" defaultColWidth="11.42578125" defaultRowHeight="15" x14ac:dyDescent="0.25"/>
  <cols>
    <col min="1" max="1" width="23.5703125" style="70" customWidth="1"/>
    <col min="2" max="2" width="12.5703125" style="69" bestFit="1" customWidth="1"/>
    <col min="3" max="3" width="10.5703125" style="69" bestFit="1" customWidth="1"/>
    <col min="4" max="4" width="12.5703125" style="69" bestFit="1" customWidth="1"/>
    <col min="5" max="5" width="10.5703125" style="70" bestFit="1" customWidth="1"/>
    <col min="6" max="6" width="12.5703125" style="70" bestFit="1" customWidth="1"/>
    <col min="7" max="7" width="10.5703125" style="71" customWidth="1"/>
    <col min="8" max="8" width="13.140625" style="72" customWidth="1"/>
    <col min="9" max="17" width="10.28515625" style="69" bestFit="1" customWidth="1"/>
    <col min="18" max="19" width="10.140625" style="69" customWidth="1"/>
    <col min="20" max="29" width="10.28515625" style="69" bestFit="1" customWidth="1"/>
    <col min="30" max="16384" width="11.42578125" style="69"/>
  </cols>
  <sheetData>
    <row r="1" spans="1:20" s="92" customFormat="1" x14ac:dyDescent="0.25">
      <c r="A1" s="91"/>
      <c r="E1" s="91"/>
      <c r="F1" s="91"/>
      <c r="G1" s="93"/>
      <c r="H1" s="94"/>
    </row>
    <row r="2" spans="1:20" s="92" customFormat="1" x14ac:dyDescent="0.25">
      <c r="A2" s="91"/>
      <c r="E2" s="91"/>
      <c r="F2" s="91"/>
      <c r="G2" s="93"/>
      <c r="H2" s="94"/>
    </row>
    <row r="3" spans="1:20" s="92" customFormat="1" x14ac:dyDescent="0.25">
      <c r="A3" s="91"/>
      <c r="E3" s="91"/>
      <c r="F3" s="91"/>
      <c r="G3" s="93"/>
      <c r="H3" s="94"/>
    </row>
    <row r="5" spans="1:20" x14ac:dyDescent="0.25">
      <c r="F5" s="69"/>
      <c r="G5" s="69"/>
      <c r="H5" s="69"/>
    </row>
    <row r="6" spans="1:20" ht="21" x14ac:dyDescent="0.35">
      <c r="A6" s="19" t="s">
        <v>144</v>
      </c>
      <c r="E6" s="69"/>
      <c r="F6" s="69"/>
      <c r="G6" s="69"/>
      <c r="H6" s="69"/>
    </row>
    <row r="7" spans="1:20" ht="21" x14ac:dyDescent="0.35">
      <c r="A7" s="19"/>
      <c r="E7" s="69"/>
      <c r="F7" s="69"/>
      <c r="G7" s="69"/>
      <c r="H7" s="69"/>
    </row>
    <row r="8" spans="1:20" ht="15.75" thickBot="1" x14ac:dyDescent="0.3">
      <c r="A8" s="187"/>
      <c r="B8" s="57">
        <v>42035</v>
      </c>
      <c r="C8" s="58">
        <v>42369</v>
      </c>
      <c r="D8" s="21">
        <v>42735</v>
      </c>
      <c r="E8" s="21">
        <v>42766</v>
      </c>
      <c r="F8" s="21">
        <v>42794</v>
      </c>
      <c r="G8" s="21">
        <v>42825</v>
      </c>
      <c r="H8" s="21">
        <v>42855</v>
      </c>
      <c r="I8" s="21">
        <v>42886</v>
      </c>
      <c r="J8" s="21">
        <v>42916</v>
      </c>
      <c r="K8" s="21">
        <v>42947</v>
      </c>
      <c r="L8" s="21">
        <v>42978</v>
      </c>
      <c r="M8" s="21">
        <v>43008</v>
      </c>
    </row>
    <row r="9" spans="1:20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</row>
    <row r="10" spans="1:20" x14ac:dyDescent="0.25">
      <c r="A10" s="188" t="s">
        <v>145</v>
      </c>
      <c r="B10" s="24">
        <v>16635</v>
      </c>
      <c r="C10" s="24">
        <v>19091</v>
      </c>
      <c r="D10" s="24">
        <v>17059</v>
      </c>
      <c r="E10" s="24">
        <v>17191</v>
      </c>
      <c r="F10" s="24">
        <v>17160</v>
      </c>
      <c r="G10" s="24">
        <v>17362</v>
      </c>
      <c r="H10" s="24">
        <v>17400</v>
      </c>
      <c r="I10" s="24">
        <v>17462</v>
      </c>
      <c r="J10" s="24">
        <v>17551</v>
      </c>
      <c r="K10" s="24">
        <v>17462</v>
      </c>
      <c r="L10" s="24">
        <v>18096</v>
      </c>
      <c r="M10" s="24">
        <v>17615</v>
      </c>
    </row>
    <row r="11" spans="1:20" x14ac:dyDescent="0.25">
      <c r="A11" s="189" t="s">
        <v>146</v>
      </c>
      <c r="B11" s="97">
        <v>8425</v>
      </c>
      <c r="C11" s="97">
        <v>8175</v>
      </c>
      <c r="D11" s="97">
        <v>7855</v>
      </c>
      <c r="E11" s="97">
        <v>7271</v>
      </c>
      <c r="F11" s="97">
        <v>6981</v>
      </c>
      <c r="G11" s="97">
        <v>7448</v>
      </c>
      <c r="H11" s="97">
        <v>7203</v>
      </c>
      <c r="I11" s="97">
        <v>7462</v>
      </c>
      <c r="J11" s="97">
        <v>7509</v>
      </c>
      <c r="K11" s="97">
        <v>7569</v>
      </c>
      <c r="L11" s="97">
        <v>7604</v>
      </c>
      <c r="M11" s="97">
        <v>7639</v>
      </c>
    </row>
    <row r="12" spans="1:20" x14ac:dyDescent="0.25">
      <c r="A12" s="189" t="s">
        <v>147</v>
      </c>
      <c r="B12" s="97">
        <f t="shared" ref="B12:J12" si="0">+B10-B11</f>
        <v>8210</v>
      </c>
      <c r="C12" s="97">
        <f t="shared" si="0"/>
        <v>10916</v>
      </c>
      <c r="D12" s="97">
        <f t="shared" si="0"/>
        <v>9204</v>
      </c>
      <c r="E12" s="97">
        <f t="shared" si="0"/>
        <v>9920</v>
      </c>
      <c r="F12" s="97">
        <f t="shared" si="0"/>
        <v>10179</v>
      </c>
      <c r="G12" s="97">
        <f t="shared" si="0"/>
        <v>9914</v>
      </c>
      <c r="H12" s="97">
        <f t="shared" ref="H12:I12" si="1">+H10-H11</f>
        <v>10197</v>
      </c>
      <c r="I12" s="97">
        <f t="shared" si="1"/>
        <v>10000</v>
      </c>
      <c r="J12" s="97">
        <f t="shared" si="0"/>
        <v>10042</v>
      </c>
      <c r="K12" s="97">
        <f t="shared" ref="K12" si="2">+K10-K11</f>
        <v>9893</v>
      </c>
      <c r="L12" s="97">
        <v>10118</v>
      </c>
      <c r="M12" s="97">
        <v>10118</v>
      </c>
    </row>
    <row r="13" spans="1:20" x14ac:dyDescent="0.25">
      <c r="A13" s="188" t="s">
        <v>148</v>
      </c>
      <c r="B13" s="24">
        <v>13629707.97000023</v>
      </c>
      <c r="C13" s="24">
        <v>16386333.800000535</v>
      </c>
      <c r="D13" s="24">
        <f>+'Detalle Tipo Consumos'!Z63+'Detalle Tipo Consumos'!Z67+'Detalle Tipo Consumos'!Z68</f>
        <v>18063215.109999992</v>
      </c>
      <c r="E13" s="24">
        <f>+'Detalle Tipo Consumos'!AA63+'Detalle Tipo Consumos'!AA67+'Detalle Tipo Consumos'!AA68</f>
        <v>10173780.24</v>
      </c>
      <c r="F13" s="24">
        <f>+'Detalle Tipo Consumos'!AB63+'Detalle Tipo Consumos'!AB67+'Detalle Tipo Consumos'!AB68</f>
        <v>9406336.5799999945</v>
      </c>
      <c r="G13" s="24">
        <f>+'Detalle Tipo Consumos'!AC63+'Detalle Tipo Consumos'!AC67+'Detalle Tipo Consumos'!AC68</f>
        <v>11371377.660000006</v>
      </c>
      <c r="H13" s="24">
        <f>+'Detalle Tipo Consumos'!AD63+'Detalle Tipo Consumos'!AD67+'Detalle Tipo Consumos'!AD68</f>
        <v>11076681.359999999</v>
      </c>
      <c r="I13" s="24">
        <f>+'Detalle Tipo Consumos'!AE63+'Detalle Tipo Consumos'!AE67+'Detalle Tipo Consumos'!AE68</f>
        <v>12462179.869999995</v>
      </c>
      <c r="J13" s="24">
        <f>+'Detalle Tipo Consumos'!AF63+'Detalle Tipo Consumos'!AF67+'Detalle Tipo Consumos'!AF68</f>
        <v>11171303.82</v>
      </c>
      <c r="K13" s="24">
        <f>+'Detalle Tipo Consumos'!AG63+'Detalle Tipo Consumos'!AG67+'Detalle Tipo Consumos'!AG68</f>
        <v>11803666.379999999</v>
      </c>
      <c r="L13" s="24">
        <f>+'Detalle Tipo Consumos'!AH63+'Detalle Tipo Consumos'!AH67+'Detalle Tipo Consumos'!AH68</f>
        <v>11769774.31000031</v>
      </c>
      <c r="M13" s="24">
        <f>+'Detalle Tipo Consumos'!AI63+'Detalle Tipo Consumos'!AI67+'Detalle Tipo Consumos'!AI68</f>
        <v>11555841.120000158</v>
      </c>
    </row>
    <row r="14" spans="1:20" x14ac:dyDescent="0.25">
      <c r="C14" s="113"/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Q14" s="113"/>
      <c r="R14" s="113"/>
      <c r="S14" s="113"/>
      <c r="T14" s="113"/>
    </row>
    <row r="15" spans="1:20" x14ac:dyDescent="0.25">
      <c r="F15" s="69"/>
      <c r="G15" s="69"/>
      <c r="H15" s="69"/>
      <c r="M15" s="113"/>
      <c r="N15" s="113"/>
      <c r="O15" s="113"/>
      <c r="P15" s="113"/>
      <c r="Q15" s="113"/>
      <c r="R15" s="113"/>
      <c r="S15" s="113"/>
    </row>
    <row r="16" spans="1:20" x14ac:dyDescent="0.25">
      <c r="F16" s="69"/>
      <c r="G16" s="69"/>
      <c r="H16" s="69"/>
    </row>
    <row r="17" spans="1:24" x14ac:dyDescent="0.25">
      <c r="F17" s="69"/>
      <c r="G17" s="69"/>
      <c r="H17" s="69"/>
    </row>
    <row r="18" spans="1:24" x14ac:dyDescent="0.25">
      <c r="F18" s="69"/>
      <c r="G18" s="69"/>
      <c r="H18" s="69"/>
      <c r="X18" s="113"/>
    </row>
    <row r="19" spans="1:24" x14ac:dyDescent="0.25">
      <c r="F19" s="69"/>
      <c r="G19" s="69"/>
      <c r="H19" s="69"/>
    </row>
    <row r="20" spans="1:24" x14ac:dyDescent="0.25">
      <c r="F20" s="69"/>
      <c r="G20" s="69"/>
      <c r="H20" s="69"/>
    </row>
    <row r="21" spans="1:24" x14ac:dyDescent="0.25">
      <c r="F21" s="69"/>
      <c r="G21" s="69"/>
      <c r="H21" s="69"/>
    </row>
    <row r="22" spans="1:24" x14ac:dyDescent="0.25">
      <c r="F22" s="69"/>
      <c r="G22" s="69"/>
      <c r="H22" s="69"/>
    </row>
    <row r="23" spans="1:24" x14ac:dyDescent="0.25">
      <c r="F23" s="69"/>
      <c r="G23" s="69"/>
      <c r="H23" s="69"/>
    </row>
    <row r="24" spans="1:24" x14ac:dyDescent="0.25">
      <c r="F24" s="69"/>
      <c r="G24" s="69"/>
      <c r="H24" s="69"/>
    </row>
    <row r="25" spans="1:24" x14ac:dyDescent="0.25">
      <c r="F25" s="69"/>
      <c r="G25" s="69"/>
      <c r="H25" s="69"/>
    </row>
    <row r="26" spans="1:24" x14ac:dyDescent="0.25">
      <c r="F26" s="69"/>
      <c r="G26" s="69"/>
      <c r="H26" s="69"/>
    </row>
    <row r="27" spans="1:24" x14ac:dyDescent="0.25">
      <c r="F27" s="69"/>
      <c r="G27" s="69"/>
      <c r="H27" s="69"/>
    </row>
    <row r="28" spans="1:24" x14ac:dyDescent="0.25">
      <c r="F28" s="69"/>
      <c r="G28" s="69"/>
      <c r="H28" s="69"/>
    </row>
    <row r="29" spans="1:24" x14ac:dyDescent="0.25">
      <c r="F29" s="69"/>
      <c r="G29" s="69"/>
      <c r="H29" s="69"/>
    </row>
    <row r="31" spans="1:24" x14ac:dyDescent="0.25">
      <c r="A31" s="69"/>
      <c r="E31" s="69"/>
      <c r="F31" s="69"/>
    </row>
    <row r="32" spans="1:24" x14ac:dyDescent="0.25">
      <c r="A32" s="69"/>
      <c r="E32" s="69"/>
      <c r="F32" s="69"/>
    </row>
    <row r="33" spans="1:11" ht="21" x14ac:dyDescent="0.35">
      <c r="A33" s="19" t="s">
        <v>149</v>
      </c>
      <c r="E33" s="69"/>
      <c r="F33" s="69"/>
    </row>
    <row r="34" spans="1:11" x14ac:dyDescent="0.25">
      <c r="A34" s="190"/>
      <c r="B34" s="191"/>
      <c r="C34" s="191"/>
      <c r="D34" s="191"/>
      <c r="E34" s="191"/>
      <c r="F34"/>
      <c r="G34"/>
      <c r="H34"/>
      <c r="I34"/>
      <c r="J34" s="72"/>
    </row>
    <row r="35" spans="1:11" x14ac:dyDescent="0.25">
      <c r="A35" s="227" t="s">
        <v>150</v>
      </c>
      <c r="B35" s="229">
        <v>2014</v>
      </c>
      <c r="C35" s="229"/>
      <c r="D35" s="230">
        <v>2015</v>
      </c>
      <c r="E35" s="229"/>
      <c r="F35" s="230">
        <v>2016</v>
      </c>
      <c r="G35" s="229"/>
      <c r="H35" s="230">
        <v>2017</v>
      </c>
      <c r="I35" s="229"/>
      <c r="J35" s="72"/>
    </row>
    <row r="36" spans="1:11" ht="15.75" thickBot="1" x14ac:dyDescent="0.3">
      <c r="A36" s="228"/>
      <c r="B36" s="163" t="s">
        <v>151</v>
      </c>
      <c r="C36" s="163" t="s">
        <v>152</v>
      </c>
      <c r="D36" s="192" t="s">
        <v>151</v>
      </c>
      <c r="E36" s="163" t="s">
        <v>152</v>
      </c>
      <c r="F36" s="192" t="s">
        <v>151</v>
      </c>
      <c r="G36" s="163" t="s">
        <v>152</v>
      </c>
      <c r="H36" s="192" t="s">
        <v>151</v>
      </c>
      <c r="I36" s="163" t="s">
        <v>152</v>
      </c>
      <c r="J36" s="72"/>
    </row>
    <row r="37" spans="1:11" x14ac:dyDescent="0.25">
      <c r="A37" s="164" t="s">
        <v>153</v>
      </c>
      <c r="B37" s="25">
        <v>47134622.760000356</v>
      </c>
      <c r="C37" s="25">
        <v>623927.35090189683</v>
      </c>
      <c r="D37" s="193">
        <v>53149953.32000044</v>
      </c>
      <c r="E37" s="25">
        <v>758986.45000013255</v>
      </c>
      <c r="F37" s="193">
        <v>33491883.510002024</v>
      </c>
      <c r="G37" s="194">
        <v>443219.70000004355</v>
      </c>
      <c r="H37" s="25">
        <v>22448796.679999668</v>
      </c>
      <c r="I37" s="25">
        <v>310345.30999998044</v>
      </c>
      <c r="J37" s="72"/>
      <c r="K37" s="118"/>
    </row>
    <row r="38" spans="1:11" x14ac:dyDescent="0.25">
      <c r="A38" s="164" t="s">
        <v>154</v>
      </c>
      <c r="B38" s="25">
        <v>38862630.850000195</v>
      </c>
      <c r="C38" s="25">
        <v>1082695.264997656</v>
      </c>
      <c r="D38" s="193">
        <v>39275895.589989312</v>
      </c>
      <c r="E38" s="25">
        <v>1274062.6600001082</v>
      </c>
      <c r="F38" s="193">
        <v>37454890.979991175</v>
      </c>
      <c r="G38" s="195">
        <v>1155650.0400000692</v>
      </c>
      <c r="H38" s="25">
        <v>26011841.909995746</v>
      </c>
      <c r="I38" s="25">
        <v>813225.51000001864</v>
      </c>
      <c r="J38" s="72"/>
    </row>
    <row r="39" spans="1:11" x14ac:dyDescent="0.25">
      <c r="A39" s="164" t="s">
        <v>155</v>
      </c>
      <c r="B39" s="25">
        <v>39354599.530001074</v>
      </c>
      <c r="C39" s="25">
        <v>1938369.0188209033</v>
      </c>
      <c r="D39" s="193">
        <v>25771746.65999531</v>
      </c>
      <c r="E39" s="25">
        <v>1282026.8000000683</v>
      </c>
      <c r="F39" s="193">
        <v>28199818.179994334</v>
      </c>
      <c r="G39" s="195">
        <v>1303551.6400000367</v>
      </c>
      <c r="H39" s="25">
        <v>18754985.460001558</v>
      </c>
      <c r="I39" s="25">
        <v>881533.39999999362</v>
      </c>
      <c r="J39" s="72"/>
    </row>
    <row r="40" spans="1:11" x14ac:dyDescent="0.25">
      <c r="A40" s="164" t="s">
        <v>156</v>
      </c>
      <c r="B40" s="25">
        <v>53213881.219999678</v>
      </c>
      <c r="C40" s="25">
        <v>3588641.9214552199</v>
      </c>
      <c r="D40" s="193">
        <v>44069821.549991272</v>
      </c>
      <c r="E40" s="25">
        <v>3157432.9199999841</v>
      </c>
      <c r="F40" s="193">
        <v>30274901.949999753</v>
      </c>
      <c r="G40" s="195">
        <v>2111167.3399999407</v>
      </c>
      <c r="H40" s="25">
        <v>22172196.690002054</v>
      </c>
      <c r="I40" s="25">
        <v>1551674.5499999858</v>
      </c>
      <c r="J40" s="72"/>
      <c r="K40" s="168"/>
    </row>
    <row r="41" spans="1:11" x14ac:dyDescent="0.25">
      <c r="A41" s="164" t="s">
        <v>157</v>
      </c>
      <c r="B41" s="25">
        <v>13706642.529999977</v>
      </c>
      <c r="C41" s="25">
        <v>1100725.9778474593</v>
      </c>
      <c r="D41" s="193">
        <v>13476638.88000069</v>
      </c>
      <c r="E41" s="25">
        <v>1126857.9399999848</v>
      </c>
      <c r="F41" s="193">
        <v>13292740.560000923</v>
      </c>
      <c r="G41" s="195">
        <v>1117574.6499999824</v>
      </c>
      <c r="H41" s="25">
        <v>8294736.7400001902</v>
      </c>
      <c r="I41" s="25">
        <v>700216.29999998864</v>
      </c>
      <c r="J41" s="72"/>
    </row>
    <row r="42" spans="1:11" x14ac:dyDescent="0.25">
      <c r="A42" s="164" t="s">
        <v>158</v>
      </c>
      <c r="B42" s="25">
        <v>2640520.19</v>
      </c>
      <c r="C42" s="25">
        <v>316140.10597686522</v>
      </c>
      <c r="D42" s="193">
        <v>5417114.669999931</v>
      </c>
      <c r="E42" s="25">
        <v>597335.28999999713</v>
      </c>
      <c r="F42" s="193">
        <v>3369442.58</v>
      </c>
      <c r="G42" s="195">
        <v>383724.00999999704</v>
      </c>
      <c r="H42" s="25">
        <v>3031261.9299999876</v>
      </c>
      <c r="I42" s="25">
        <v>338812.56999999768</v>
      </c>
      <c r="J42" s="72"/>
      <c r="K42" s="168"/>
    </row>
    <row r="43" spans="1:11" x14ac:dyDescent="0.25">
      <c r="A43" s="17" t="s">
        <v>21</v>
      </c>
      <c r="B43" s="28">
        <f>SUM(B37:B42)</f>
        <v>194912897.08000126</v>
      </c>
      <c r="C43" s="28">
        <f>SUM(C37:C42)</f>
        <v>8650499.6399999987</v>
      </c>
      <c r="D43" s="196">
        <f>SUM(D37:D42)</f>
        <v>181161170.66997695</v>
      </c>
      <c r="E43" s="28">
        <f>SUM(E37:E42)</f>
        <v>8196702.0600002743</v>
      </c>
      <c r="F43" s="28">
        <f t="shared" ref="F43:G43" si="3">SUM(F37:F42)</f>
        <v>146083677.75998822</v>
      </c>
      <c r="G43" s="197">
        <f t="shared" si="3"/>
        <v>6514887.3800000697</v>
      </c>
      <c r="H43" s="28">
        <f>SUM(H37:H42)</f>
        <v>100713819.40999921</v>
      </c>
      <c r="I43" s="28">
        <f>SUM(I37:I42)</f>
        <v>4595807.6399999643</v>
      </c>
      <c r="J43" s="72"/>
    </row>
    <row r="44" spans="1:11" x14ac:dyDescent="0.25">
      <c r="A44" s="164"/>
      <c r="B44" s="164"/>
      <c r="C44" s="164"/>
      <c r="D44" s="164"/>
      <c r="E44" s="164"/>
      <c r="F44" s="18"/>
      <c r="G44" s="18"/>
      <c r="H44" s="18"/>
      <c r="I44" s="18"/>
      <c r="J44" s="72"/>
      <c r="K44" s="168"/>
    </row>
    <row r="45" spans="1:11" ht="15.75" thickBot="1" x14ac:dyDescent="0.3">
      <c r="A45" s="163" t="s">
        <v>159</v>
      </c>
      <c r="B45" s="163" t="s">
        <v>151</v>
      </c>
      <c r="C45" s="163" t="s">
        <v>152</v>
      </c>
      <c r="D45" s="192" t="s">
        <v>151</v>
      </c>
      <c r="E45" s="163" t="s">
        <v>152</v>
      </c>
      <c r="F45" s="192" t="s">
        <v>151</v>
      </c>
      <c r="G45" s="163" t="s">
        <v>152</v>
      </c>
      <c r="H45" s="192" t="s">
        <v>151</v>
      </c>
      <c r="I45" s="163" t="s">
        <v>152</v>
      </c>
      <c r="J45" s="72"/>
    </row>
    <row r="46" spans="1:11" x14ac:dyDescent="0.25">
      <c r="A46" s="164" t="s">
        <v>153</v>
      </c>
      <c r="B46" s="198">
        <f t="shared" ref="B46:I52" si="4">+B37/B$43</f>
        <v>0.24182403250952719</v>
      </c>
      <c r="C46" s="198">
        <f t="shared" si="4"/>
        <v>7.2126163443421279E-2</v>
      </c>
      <c r="D46" s="198">
        <f t="shared" si="4"/>
        <v>0.29338490761259334</v>
      </c>
      <c r="E46" s="198">
        <f t="shared" si="4"/>
        <v>9.2596564379711893E-2</v>
      </c>
      <c r="F46" s="198">
        <f t="shared" si="4"/>
        <v>0.22926506248718861</v>
      </c>
      <c r="G46" s="198">
        <f t="shared" si="4"/>
        <v>6.803182835679944E-2</v>
      </c>
      <c r="H46" s="198">
        <f t="shared" si="4"/>
        <v>0.222896885566539</v>
      </c>
      <c r="I46" s="198">
        <f t="shared" si="4"/>
        <v>6.752791550692118E-2</v>
      </c>
      <c r="J46" s="72"/>
    </row>
    <row r="47" spans="1:11" x14ac:dyDescent="0.25">
      <c r="A47" s="164" t="s">
        <v>154</v>
      </c>
      <c r="B47" s="198">
        <f t="shared" si="4"/>
        <v>0.19938460426273985</v>
      </c>
      <c r="C47" s="198">
        <f t="shared" si="4"/>
        <v>0.12515985319405853</v>
      </c>
      <c r="D47" s="198">
        <f t="shared" si="4"/>
        <v>0.21680084890563325</v>
      </c>
      <c r="E47" s="198">
        <f t="shared" si="4"/>
        <v>0.155436009589455</v>
      </c>
      <c r="F47" s="198">
        <f t="shared" si="4"/>
        <v>0.25639340105832092</v>
      </c>
      <c r="G47" s="198">
        <f t="shared" si="4"/>
        <v>0.17738603487571827</v>
      </c>
      <c r="H47" s="198">
        <f t="shared" si="4"/>
        <v>0.25827480342199399</v>
      </c>
      <c r="I47" s="198">
        <f t="shared" si="4"/>
        <v>0.17694942297454924</v>
      </c>
      <c r="J47" s="72"/>
    </row>
    <row r="48" spans="1:11" x14ac:dyDescent="0.25">
      <c r="A48" s="164" t="s">
        <v>155</v>
      </c>
      <c r="B48" s="198">
        <f t="shared" si="4"/>
        <v>0.20190864801444169</v>
      </c>
      <c r="C48" s="198">
        <f t="shared" si="4"/>
        <v>0.22407596086795556</v>
      </c>
      <c r="D48" s="198">
        <f t="shared" si="4"/>
        <v>0.14225866704595297</v>
      </c>
      <c r="E48" s="198">
        <f t="shared" si="4"/>
        <v>0.15640763695149185</v>
      </c>
      <c r="F48" s="198">
        <f t="shared" si="4"/>
        <v>0.19303880222899317</v>
      </c>
      <c r="G48" s="198">
        <f t="shared" si="4"/>
        <v>0.20008813107065909</v>
      </c>
      <c r="H48" s="198">
        <f t="shared" si="4"/>
        <v>0.18622057598323494</v>
      </c>
      <c r="I48" s="198">
        <f t="shared" si="4"/>
        <v>0.19181251023813531</v>
      </c>
      <c r="J48" s="72"/>
    </row>
    <row r="49" spans="1:10" x14ac:dyDescent="0.25">
      <c r="A49" s="164" t="s">
        <v>156</v>
      </c>
      <c r="B49" s="198">
        <f t="shared" si="4"/>
        <v>0.27301364874874462</v>
      </c>
      <c r="C49" s="198">
        <f t="shared" si="4"/>
        <v>0.41484793604999448</v>
      </c>
      <c r="D49" s="198">
        <f t="shared" si="4"/>
        <v>0.24326306452431626</v>
      </c>
      <c r="E49" s="198">
        <f t="shared" si="4"/>
        <v>0.38520772096965528</v>
      </c>
      <c r="F49" s="198">
        <f t="shared" si="4"/>
        <v>0.2072435635125551</v>
      </c>
      <c r="G49" s="198">
        <f t="shared" si="4"/>
        <v>0.32405277587467951</v>
      </c>
      <c r="H49" s="198">
        <f t="shared" si="4"/>
        <v>0.22015048997139636</v>
      </c>
      <c r="I49" s="198">
        <f t="shared" si="4"/>
        <v>0.33762826287481384</v>
      </c>
      <c r="J49" s="72"/>
    </row>
    <row r="50" spans="1:10" x14ac:dyDescent="0.25">
      <c r="A50" s="164" t="s">
        <v>157</v>
      </c>
      <c r="B50" s="198">
        <f t="shared" si="4"/>
        <v>7.0321886008262127E-2</v>
      </c>
      <c r="C50" s="198">
        <f t="shared" si="4"/>
        <v>0.12724420827181948</v>
      </c>
      <c r="D50" s="198">
        <f t="shared" si="4"/>
        <v>7.439032785094557E-2</v>
      </c>
      <c r="E50" s="198">
        <f t="shared" si="4"/>
        <v>0.13747699156945412</v>
      </c>
      <c r="F50" s="198">
        <f t="shared" si="4"/>
        <v>9.0994016332478694E-2</v>
      </c>
      <c r="G50" s="198">
        <f t="shared" si="4"/>
        <v>0.17154166830739145</v>
      </c>
      <c r="H50" s="198">
        <f t="shared" si="4"/>
        <v>8.2359469520591533E-2</v>
      </c>
      <c r="I50" s="198">
        <f t="shared" si="4"/>
        <v>0.15235979284807361</v>
      </c>
      <c r="J50" s="72"/>
    </row>
    <row r="51" spans="1:10" x14ac:dyDescent="0.25">
      <c r="A51" s="164" t="s">
        <v>208</v>
      </c>
      <c r="B51" s="198">
        <f t="shared" si="4"/>
        <v>1.3547180456284575E-2</v>
      </c>
      <c r="C51" s="198">
        <f t="shared" si="4"/>
        <v>3.6545878172750873E-2</v>
      </c>
      <c r="D51" s="198">
        <f t="shared" si="4"/>
        <v>2.9902184060558657E-2</v>
      </c>
      <c r="E51" s="198">
        <f t="shared" si="4"/>
        <v>7.2875076540231981E-2</v>
      </c>
      <c r="F51" s="198">
        <f t="shared" si="4"/>
        <v>2.3065154380463429E-2</v>
      </c>
      <c r="G51" s="198">
        <f t="shared" si="4"/>
        <v>5.8899561514752223E-2</v>
      </c>
      <c r="H51" s="198">
        <f t="shared" si="4"/>
        <v>3.0097775536244171E-2</v>
      </c>
      <c r="I51" s="198">
        <f t="shared" si="4"/>
        <v>7.3722095557506903E-2</v>
      </c>
      <c r="J51" s="72"/>
    </row>
    <row r="52" spans="1:10" x14ac:dyDescent="0.25">
      <c r="A52" s="17" t="s">
        <v>21</v>
      </c>
      <c r="B52" s="199">
        <f t="shared" si="4"/>
        <v>1</v>
      </c>
      <c r="C52" s="199">
        <f t="shared" si="4"/>
        <v>1</v>
      </c>
      <c r="D52" s="199">
        <f t="shared" si="4"/>
        <v>1</v>
      </c>
      <c r="E52" s="199">
        <f t="shared" si="4"/>
        <v>1</v>
      </c>
      <c r="F52" s="199">
        <f t="shared" si="4"/>
        <v>1</v>
      </c>
      <c r="G52" s="199">
        <f t="shared" si="4"/>
        <v>1</v>
      </c>
      <c r="H52" s="199">
        <f t="shared" si="4"/>
        <v>1</v>
      </c>
      <c r="I52" s="199">
        <f t="shared" si="4"/>
        <v>1</v>
      </c>
      <c r="J52" s="72"/>
    </row>
    <row r="53" spans="1:10" x14ac:dyDescent="0.25">
      <c r="A53" s="69"/>
      <c r="E53" s="69"/>
      <c r="F53" s="69"/>
    </row>
    <row r="54" spans="1:10" x14ac:dyDescent="0.25">
      <c r="A54" s="69"/>
      <c r="B54" s="200"/>
      <c r="E54" s="69"/>
      <c r="F54" s="69"/>
    </row>
    <row r="55" spans="1:10" x14ac:dyDescent="0.25">
      <c r="A55" s="69"/>
      <c r="B55" s="201"/>
      <c r="E55" s="69"/>
      <c r="F55" s="69"/>
    </row>
    <row r="56" spans="1:10" x14ac:dyDescent="0.25">
      <c r="A56" s="69"/>
      <c r="E56" s="69"/>
      <c r="F56" s="69"/>
    </row>
    <row r="57" spans="1:10" x14ac:dyDescent="0.25">
      <c r="A57" s="69"/>
      <c r="E57" s="69"/>
      <c r="F57" s="69"/>
    </row>
    <row r="58" spans="1:10" x14ac:dyDescent="0.25">
      <c r="A58" s="69"/>
      <c r="E58" s="69"/>
      <c r="F58" s="69"/>
    </row>
    <row r="59" spans="1:10" x14ac:dyDescent="0.25">
      <c r="A59" s="69"/>
      <c r="E59" s="69"/>
      <c r="F59" s="69"/>
    </row>
    <row r="60" spans="1:10" x14ac:dyDescent="0.25">
      <c r="A60" s="69"/>
      <c r="E60" s="69"/>
      <c r="F60" s="69"/>
    </row>
    <row r="61" spans="1:10" x14ac:dyDescent="0.25">
      <c r="A61" s="69"/>
      <c r="E61" s="69"/>
      <c r="F61" s="69"/>
    </row>
    <row r="62" spans="1:10" x14ac:dyDescent="0.25">
      <c r="A62" s="69"/>
      <c r="E62" s="69"/>
      <c r="F62" s="69"/>
    </row>
    <row r="63" spans="1:10" x14ac:dyDescent="0.25">
      <c r="A63" s="69"/>
      <c r="E63" s="69"/>
      <c r="F63" s="69"/>
    </row>
    <row r="64" spans="1:10" x14ac:dyDescent="0.25">
      <c r="A64" s="69"/>
      <c r="E64" s="69"/>
      <c r="F64" s="69"/>
    </row>
    <row r="65" spans="1:6" x14ac:dyDescent="0.25">
      <c r="A65" s="69"/>
      <c r="E65" s="69"/>
      <c r="F65" s="69"/>
    </row>
    <row r="66" spans="1:6" x14ac:dyDescent="0.25">
      <c r="A66" s="69"/>
      <c r="E66" s="69"/>
      <c r="F66" s="69"/>
    </row>
    <row r="67" spans="1:6" x14ac:dyDescent="0.25">
      <c r="A67" s="69"/>
      <c r="E67" s="69"/>
      <c r="F67" s="69"/>
    </row>
    <row r="68" spans="1:6" x14ac:dyDescent="0.25">
      <c r="A68" s="69"/>
      <c r="E68" s="69"/>
      <c r="F68" s="69"/>
    </row>
    <row r="69" spans="1:6" x14ac:dyDescent="0.25">
      <c r="A69" s="69"/>
      <c r="E69" s="69"/>
      <c r="F69" s="69"/>
    </row>
    <row r="70" spans="1:6" ht="21" x14ac:dyDescent="0.35">
      <c r="A70" s="19" t="s">
        <v>160</v>
      </c>
    </row>
    <row r="71" spans="1:6" x14ac:dyDescent="0.25">
      <c r="A71" s="190"/>
      <c r="B71" s="191"/>
      <c r="C71" s="191"/>
      <c r="D71" s="191"/>
      <c r="E71" s="191"/>
      <c r="F71" s="191"/>
    </row>
    <row r="72" spans="1:6" ht="15.75" thickBot="1" x14ac:dyDescent="0.3">
      <c r="A72" s="53"/>
      <c r="B72" s="163" t="s">
        <v>161</v>
      </c>
      <c r="C72" s="163" t="s">
        <v>11</v>
      </c>
      <c r="D72" s="163" t="s">
        <v>162</v>
      </c>
      <c r="E72" s="163" t="s">
        <v>163</v>
      </c>
      <c r="F72" s="163" t="s">
        <v>164</v>
      </c>
    </row>
    <row r="73" spans="1:6" x14ac:dyDescent="0.25">
      <c r="A73" s="202" t="s">
        <v>165</v>
      </c>
      <c r="B73" s="203">
        <v>0.35582648093034763</v>
      </c>
      <c r="C73" s="203">
        <v>0.33423457450639565</v>
      </c>
      <c r="D73" s="203">
        <v>0.28740376422169583</v>
      </c>
      <c r="E73" s="203">
        <v>0.20675016505909322</v>
      </c>
      <c r="F73" s="203">
        <v>0.37296790980611011</v>
      </c>
    </row>
    <row r="74" spans="1:6" x14ac:dyDescent="0.25">
      <c r="A74" s="202" t="s">
        <v>166</v>
      </c>
      <c r="B74" s="203">
        <v>6.4580443620282743E-2</v>
      </c>
      <c r="C74" s="203">
        <v>9.2012278076036014E-2</v>
      </c>
      <c r="D74" s="203">
        <v>0.10844883152933764</v>
      </c>
      <c r="E74" s="203">
        <v>0.16585963336911044</v>
      </c>
      <c r="F74" s="203">
        <v>5.6609221744680527E-2</v>
      </c>
    </row>
    <row r="75" spans="1:6" x14ac:dyDescent="0.25">
      <c r="A75" s="202" t="s">
        <v>167</v>
      </c>
      <c r="B75" s="203">
        <v>5.3678954029975239E-2</v>
      </c>
      <c r="C75" s="203">
        <v>8.4840772386003835E-2</v>
      </c>
      <c r="D75" s="203">
        <v>8.9447581977865356E-2</v>
      </c>
      <c r="E75" s="203">
        <v>6.9624826987793875E-2</v>
      </c>
      <c r="F75" s="203">
        <v>8.5693845892002171E-2</v>
      </c>
    </row>
    <row r="76" spans="1:6" x14ac:dyDescent="0.25">
      <c r="A76" s="202" t="s">
        <v>168</v>
      </c>
      <c r="B76" s="203">
        <v>7.6046280013107717E-2</v>
      </c>
      <c r="C76" s="203">
        <v>5.685638023578031E-2</v>
      </c>
      <c r="D76" s="203">
        <v>6.4088242073391186E-2</v>
      </c>
      <c r="E76" s="203">
        <v>5.1367105285192685E-2</v>
      </c>
      <c r="F76" s="203">
        <v>5.6408833468013737E-2</v>
      </c>
    </row>
    <row r="77" spans="1:6" x14ac:dyDescent="0.25">
      <c r="A77" s="202" t="s">
        <v>169</v>
      </c>
      <c r="B77" s="203">
        <v>4.9148177721150176E-2</v>
      </c>
      <c r="C77" s="203">
        <v>7.5240186560056196E-2</v>
      </c>
      <c r="D77" s="203">
        <v>8.3213859743615198E-2</v>
      </c>
      <c r="E77" s="203">
        <v>0.10635614214192574</v>
      </c>
      <c r="F77" s="203">
        <v>6.8217155763596715E-2</v>
      </c>
    </row>
    <row r="78" spans="1:6" x14ac:dyDescent="0.25">
      <c r="A78" s="202" t="s">
        <v>170</v>
      </c>
      <c r="B78" s="203">
        <v>5.7972958431499688E-2</v>
      </c>
      <c r="C78" s="203">
        <v>4.4666368741645694E-2</v>
      </c>
      <c r="D78" s="203">
        <v>5.1952652449159781E-2</v>
      </c>
      <c r="E78" s="203">
        <v>5.365452941725702E-2</v>
      </c>
      <c r="F78" s="203">
        <v>4.0078460956977348E-2</v>
      </c>
    </row>
    <row r="79" spans="1:6" x14ac:dyDescent="0.25">
      <c r="A79" s="202" t="s">
        <v>171</v>
      </c>
      <c r="B79" s="203">
        <v>2.6461722284052382E-2</v>
      </c>
      <c r="C79" s="203">
        <v>4.8896568298651417E-2</v>
      </c>
      <c r="D79" s="203">
        <v>4.6852840234202706E-2</v>
      </c>
      <c r="E79" s="203">
        <v>5.0082087086033004E-2</v>
      </c>
      <c r="F79" s="203">
        <v>3.387905995086371E-2</v>
      </c>
    </row>
    <row r="80" spans="1:6" x14ac:dyDescent="0.25">
      <c r="A80" s="202" t="s">
        <v>172</v>
      </c>
      <c r="B80" s="204">
        <v>4.8112809140835516E-2</v>
      </c>
      <c r="C80" s="204">
        <v>4.3477684280854051E-2</v>
      </c>
      <c r="D80" s="204">
        <v>4.8762614928801289E-2</v>
      </c>
      <c r="E80" s="204">
        <v>5.9527940152377577E-2</v>
      </c>
      <c r="F80" s="204">
        <v>4.3336021289494688E-2</v>
      </c>
    </row>
    <row r="81" spans="1:34" x14ac:dyDescent="0.25">
      <c r="A81" s="202" t="s">
        <v>173</v>
      </c>
      <c r="B81" s="203">
        <v>4.7577103399952948E-2</v>
      </c>
      <c r="C81" s="203">
        <v>4.0406592512353595E-2</v>
      </c>
      <c r="D81" s="203">
        <v>3.1470043450291078E-2</v>
      </c>
      <c r="E81" s="203">
        <v>1.8339145999187248E-2</v>
      </c>
      <c r="F81" s="203">
        <v>3.9455883499021835E-2</v>
      </c>
    </row>
    <row r="82" spans="1:34" x14ac:dyDescent="0.25">
      <c r="A82" s="205" t="s">
        <v>174</v>
      </c>
      <c r="B82" s="203">
        <v>3.1221743041671482E-2</v>
      </c>
      <c r="C82" s="203">
        <v>3.4455334388660962E-2</v>
      </c>
      <c r="D82" s="203">
        <v>3.8997622576815681E-2</v>
      </c>
      <c r="E82" s="203">
        <v>4.7686510717334187E-2</v>
      </c>
      <c r="F82" s="203">
        <v>4.0453033541842827E-2</v>
      </c>
    </row>
    <row r="83" spans="1:34" x14ac:dyDescent="0.25">
      <c r="A83" s="17" t="s">
        <v>175</v>
      </c>
      <c r="B83" s="206">
        <v>0.81062667261287547</v>
      </c>
      <c r="C83" s="206">
        <v>0.85508673998643769</v>
      </c>
      <c r="D83" s="206">
        <v>0.85063805318517571</v>
      </c>
      <c r="E83" s="206">
        <v>0.82924808621530499</v>
      </c>
      <c r="F83" s="206">
        <v>0.83709942591260356</v>
      </c>
    </row>
    <row r="87" spans="1:34" x14ac:dyDescent="0.25">
      <c r="A87" s="202"/>
      <c r="B87" s="207"/>
      <c r="C87" s="207"/>
      <c r="D87" s="207"/>
      <c r="E87" s="207"/>
      <c r="F87" s="207"/>
    </row>
    <row r="88" spans="1:34" ht="21" x14ac:dyDescent="0.35">
      <c r="A88" s="19" t="s">
        <v>176</v>
      </c>
      <c r="B88" s="207"/>
      <c r="C88" s="207"/>
      <c r="D88" s="207"/>
      <c r="E88" s="207"/>
      <c r="F88" s="207"/>
    </row>
    <row r="89" spans="1:34" ht="15.75" thickBot="1" x14ac:dyDescent="0.3">
      <c r="A89" s="208"/>
      <c r="B89" s="57">
        <v>42035</v>
      </c>
      <c r="C89" s="58">
        <v>42063</v>
      </c>
      <c r="D89" s="58">
        <v>42094</v>
      </c>
      <c r="E89" s="58">
        <v>42124</v>
      </c>
      <c r="F89" s="58">
        <v>42155</v>
      </c>
      <c r="G89" s="58">
        <v>42185</v>
      </c>
      <c r="H89" s="58">
        <v>42216</v>
      </c>
      <c r="I89" s="58">
        <v>42247</v>
      </c>
      <c r="J89" s="58">
        <v>42277</v>
      </c>
      <c r="K89" s="58">
        <v>42308</v>
      </c>
      <c r="L89" s="58">
        <v>42338</v>
      </c>
      <c r="M89" s="58">
        <v>42369</v>
      </c>
      <c r="N89" s="58">
        <v>42400</v>
      </c>
      <c r="O89" s="21">
        <v>42429</v>
      </c>
      <c r="P89" s="21">
        <v>42460</v>
      </c>
      <c r="Q89" s="21">
        <v>42490</v>
      </c>
      <c r="R89" s="21">
        <v>42521</v>
      </c>
      <c r="S89" s="21">
        <v>42551</v>
      </c>
      <c r="T89" s="21">
        <v>42582</v>
      </c>
      <c r="U89" s="21">
        <v>42613</v>
      </c>
      <c r="V89" s="21">
        <v>42643</v>
      </c>
      <c r="W89" s="21">
        <v>42674</v>
      </c>
      <c r="X89" s="21">
        <v>42704</v>
      </c>
      <c r="Y89" s="21">
        <v>42735</v>
      </c>
      <c r="Z89" s="21">
        <v>42766</v>
      </c>
      <c r="AA89" s="21">
        <v>42768</v>
      </c>
      <c r="AB89" s="21">
        <v>42825</v>
      </c>
      <c r="AC89" s="21">
        <v>42855</v>
      </c>
      <c r="AD89" s="21">
        <v>42886</v>
      </c>
      <c r="AE89" s="21">
        <v>42916</v>
      </c>
      <c r="AF89" s="21">
        <v>42947</v>
      </c>
      <c r="AG89" s="21">
        <v>42978</v>
      </c>
      <c r="AH89" s="21">
        <v>43008</v>
      </c>
    </row>
    <row r="90" spans="1:34" x14ac:dyDescent="0.25">
      <c r="A90" s="209" t="s">
        <v>177</v>
      </c>
      <c r="B90" s="210">
        <v>827124.79</v>
      </c>
      <c r="C90" s="210">
        <v>787785.82999999903</v>
      </c>
      <c r="D90" s="210">
        <v>908240.19000000018</v>
      </c>
      <c r="E90" s="210">
        <v>812099.39999999781</v>
      </c>
      <c r="F90" s="210">
        <v>906311.16000000085</v>
      </c>
      <c r="G90" s="211">
        <v>858916.62999999709</v>
      </c>
      <c r="H90" s="212">
        <v>907651.34000000474</v>
      </c>
      <c r="I90" s="213">
        <v>942334.41000000038</v>
      </c>
      <c r="J90" s="213">
        <v>895928.2899999998</v>
      </c>
      <c r="K90" s="213">
        <v>864202.50999999954</v>
      </c>
      <c r="L90" s="213">
        <v>801235.01999999979</v>
      </c>
      <c r="M90" s="213">
        <v>724888.81000000075</v>
      </c>
      <c r="N90" s="213">
        <v>626148.94999999891</v>
      </c>
      <c r="O90" s="213">
        <v>647066.30000000063</v>
      </c>
      <c r="P90" s="213">
        <v>683670.62999999966</v>
      </c>
      <c r="Q90" s="213">
        <v>625215.60000000184</v>
      </c>
      <c r="R90" s="213">
        <v>718716.73000000091</v>
      </c>
      <c r="S90" s="213">
        <v>626042.9099999998</v>
      </c>
      <c r="T90" s="213">
        <v>660949.67000000074</v>
      </c>
      <c r="U90" s="213">
        <v>636157.92000000086</v>
      </c>
      <c r="V90" s="213">
        <v>610001.53999999852</v>
      </c>
      <c r="W90" s="213">
        <v>624651.52000000037</v>
      </c>
      <c r="X90" s="213">
        <v>728219.72999999928</v>
      </c>
      <c r="Y90" s="213">
        <v>845082.92999999959</v>
      </c>
      <c r="Z90" s="213">
        <v>635918.55999999831</v>
      </c>
      <c r="AA90" s="213">
        <v>601938.71999999904</v>
      </c>
      <c r="AB90" s="213">
        <v>702753.62000000093</v>
      </c>
      <c r="AC90" s="213">
        <v>620582.18999999948</v>
      </c>
      <c r="AD90" s="213">
        <v>747229.65999999805</v>
      </c>
      <c r="AE90" s="213">
        <v>708709.28999999934</v>
      </c>
      <c r="AF90" s="213">
        <v>767137.62999999861</v>
      </c>
      <c r="AG90" s="213">
        <v>724050.22000000067</v>
      </c>
      <c r="AH90" s="213">
        <v>751331.85999999812</v>
      </c>
    </row>
    <row r="91" spans="1:34" x14ac:dyDescent="0.25">
      <c r="A91" s="209" t="s">
        <v>178</v>
      </c>
      <c r="B91" s="210">
        <v>778275.16000000015</v>
      </c>
      <c r="C91" s="210">
        <v>786921.80999999971</v>
      </c>
      <c r="D91" s="210">
        <v>900207.49999999336</v>
      </c>
      <c r="E91" s="210">
        <v>882792.54999999562</v>
      </c>
      <c r="F91" s="210">
        <v>942050.94999999448</v>
      </c>
      <c r="G91" s="211">
        <v>828075.18999999517</v>
      </c>
      <c r="H91" s="212">
        <v>910538.56999999681</v>
      </c>
      <c r="I91" s="213">
        <v>965712.96999999671</v>
      </c>
      <c r="J91" s="213">
        <v>828940.68999999913</v>
      </c>
      <c r="K91" s="213">
        <v>864091.37999999826</v>
      </c>
      <c r="L91" s="213">
        <v>904020.67999999924</v>
      </c>
      <c r="M91" s="213">
        <v>968292.91999999969</v>
      </c>
      <c r="N91" s="213">
        <v>587358.86999999918</v>
      </c>
      <c r="O91" s="213">
        <v>682379.23000000056</v>
      </c>
      <c r="P91" s="213">
        <v>715932.50000000012</v>
      </c>
      <c r="Q91" s="213">
        <v>675644.52000000118</v>
      </c>
      <c r="R91" s="213">
        <v>844944.75000000105</v>
      </c>
      <c r="S91" s="213">
        <v>687528.97000000114</v>
      </c>
      <c r="T91" s="213">
        <v>755012.69999999972</v>
      </c>
      <c r="U91" s="213">
        <v>806353.85000000009</v>
      </c>
      <c r="V91" s="213">
        <v>757648.11000000068</v>
      </c>
      <c r="W91" s="213">
        <v>755343.89000000048</v>
      </c>
      <c r="X91" s="213">
        <v>830679.60000000009</v>
      </c>
      <c r="Y91" s="213">
        <v>1118823.0199999968</v>
      </c>
      <c r="Z91" s="213">
        <v>648261.92999999993</v>
      </c>
      <c r="AA91" s="213">
        <v>649237.34999999916</v>
      </c>
      <c r="AB91" s="213">
        <v>711314.16999999899</v>
      </c>
      <c r="AC91" s="213">
        <v>716917.63999999757</v>
      </c>
      <c r="AD91" s="213">
        <v>802766.88999999978</v>
      </c>
      <c r="AE91" s="213">
        <v>726048.04999999923</v>
      </c>
      <c r="AF91" s="213">
        <v>794347.54999999842</v>
      </c>
      <c r="AG91" s="213">
        <v>818823.56999999855</v>
      </c>
      <c r="AH91" s="213">
        <v>714012.4500000003</v>
      </c>
    </row>
    <row r="92" spans="1:34" x14ac:dyDescent="0.25">
      <c r="A92" s="209" t="s">
        <v>180</v>
      </c>
      <c r="B92" s="210">
        <v>727719.44000000053</v>
      </c>
      <c r="C92" s="210">
        <v>733691.64999999979</v>
      </c>
      <c r="D92" s="210">
        <v>872343.95000000077</v>
      </c>
      <c r="E92" s="210">
        <v>786359.04999999737</v>
      </c>
      <c r="F92" s="210">
        <v>866999.65999999561</v>
      </c>
      <c r="G92" s="211">
        <v>876729.65000000224</v>
      </c>
      <c r="H92" s="212">
        <v>960240.48000000347</v>
      </c>
      <c r="I92" s="213">
        <v>981372.74999999849</v>
      </c>
      <c r="J92" s="213">
        <v>934360.47999999812</v>
      </c>
      <c r="K92" s="213">
        <v>847527.399999997</v>
      </c>
      <c r="L92" s="213">
        <v>791790.03999999596</v>
      </c>
      <c r="M92" s="213">
        <v>688797.0800000017</v>
      </c>
      <c r="N92" s="213">
        <v>642874.15000000095</v>
      </c>
      <c r="O92" s="213">
        <v>692723.7100000002</v>
      </c>
      <c r="P92" s="213">
        <v>743090.81999999785</v>
      </c>
      <c r="Q92" s="213">
        <v>609495.11000000022</v>
      </c>
      <c r="R92" s="213">
        <v>563345.54999999923</v>
      </c>
      <c r="S92" s="213">
        <v>484945.73999999935</v>
      </c>
      <c r="T92" s="213">
        <v>559322.32999999949</v>
      </c>
      <c r="U92" s="213">
        <v>634773.72999999905</v>
      </c>
      <c r="V92" s="213">
        <v>594076.79999999714</v>
      </c>
      <c r="W92" s="213">
        <v>616370.73000000091</v>
      </c>
      <c r="X92" s="213">
        <v>585684.10000000056</v>
      </c>
      <c r="Y92" s="213">
        <v>641858.5400000005</v>
      </c>
      <c r="Z92" s="213">
        <v>579408.84000000148</v>
      </c>
      <c r="AA92" s="213">
        <v>568498.66999999853</v>
      </c>
      <c r="AB92" s="213">
        <v>617165.85999999871</v>
      </c>
      <c r="AC92" s="213">
        <v>570323.41999999993</v>
      </c>
      <c r="AD92" s="213">
        <v>650001.33000000031</v>
      </c>
      <c r="AE92" s="213">
        <v>603067.63000000152</v>
      </c>
      <c r="AF92" s="213">
        <v>618733.3399999995</v>
      </c>
      <c r="AG92" s="213">
        <v>569556.77999999933</v>
      </c>
      <c r="AH92" s="213">
        <v>600178.46999999962</v>
      </c>
    </row>
    <row r="93" spans="1:34" x14ac:dyDescent="0.25">
      <c r="A93" s="209" t="s">
        <v>181</v>
      </c>
      <c r="B93" s="210">
        <v>582818.94999999902</v>
      </c>
      <c r="C93" s="210">
        <v>562571.48999999871</v>
      </c>
      <c r="D93" s="210">
        <v>625092.0399999998</v>
      </c>
      <c r="E93" s="210">
        <v>550824.06999999855</v>
      </c>
      <c r="F93" s="210">
        <v>726544.49999999313</v>
      </c>
      <c r="G93" s="211">
        <v>601568.61000000045</v>
      </c>
      <c r="H93" s="212">
        <v>704074.62999999407</v>
      </c>
      <c r="I93" s="213">
        <v>702755.55000000168</v>
      </c>
      <c r="J93" s="213">
        <v>734998.46999999834</v>
      </c>
      <c r="K93" s="213">
        <v>610096.63999999943</v>
      </c>
      <c r="L93" s="213">
        <v>620485.33999999741</v>
      </c>
      <c r="M93" s="213">
        <v>581668.67999999819</v>
      </c>
      <c r="N93" s="213">
        <v>468595.6299999968</v>
      </c>
      <c r="O93" s="213">
        <v>526910.85999999812</v>
      </c>
      <c r="P93" s="213">
        <v>557052.08999999985</v>
      </c>
      <c r="Q93" s="213">
        <v>459299.94000000099</v>
      </c>
      <c r="R93" s="213">
        <v>575602.10999999929</v>
      </c>
      <c r="S93" s="213">
        <v>436585.63999999803</v>
      </c>
      <c r="T93" s="213">
        <v>474613.34999999928</v>
      </c>
      <c r="U93" s="213">
        <v>465973.0899999988</v>
      </c>
      <c r="V93" s="213">
        <v>530740.16999999806</v>
      </c>
      <c r="W93" s="213">
        <v>468715.33000000007</v>
      </c>
      <c r="X93" s="213">
        <v>487703.549999999</v>
      </c>
      <c r="Y93" s="213">
        <v>579344.06999999634</v>
      </c>
      <c r="Z93" s="213">
        <v>392325.66999999876</v>
      </c>
      <c r="AA93" s="213">
        <v>405167.72999999981</v>
      </c>
      <c r="AB93" s="213">
        <v>415766.30000000092</v>
      </c>
      <c r="AC93" s="213">
        <v>403714.90000000008</v>
      </c>
      <c r="AD93" s="213">
        <v>475213.34000000049</v>
      </c>
      <c r="AE93" s="213">
        <v>393795.24000000075</v>
      </c>
      <c r="AF93" s="213">
        <v>426038.66000000236</v>
      </c>
      <c r="AG93" s="213">
        <v>407331.64000000089</v>
      </c>
      <c r="AH93" s="213">
        <v>452760.30999999889</v>
      </c>
    </row>
    <row r="94" spans="1:34" x14ac:dyDescent="0.25">
      <c r="A94" s="209" t="s">
        <v>199</v>
      </c>
      <c r="B94" s="210"/>
      <c r="C94" s="210"/>
      <c r="D94" s="210"/>
      <c r="E94" s="210"/>
      <c r="F94" s="210"/>
      <c r="G94" s="211">
        <v>267.86</v>
      </c>
      <c r="H94" s="212">
        <v>3353.48</v>
      </c>
      <c r="I94" s="213">
        <v>2205.1500000000005</v>
      </c>
      <c r="J94" s="213">
        <v>2127.5200000000004</v>
      </c>
      <c r="K94" s="213">
        <v>2179.7400000000007</v>
      </c>
      <c r="L94" s="213">
        <v>1352.72</v>
      </c>
      <c r="M94" s="213">
        <v>2439.2000000000003</v>
      </c>
      <c r="N94" s="213">
        <v>158.6</v>
      </c>
      <c r="O94" s="213">
        <v>3635.9700000000007</v>
      </c>
      <c r="P94" s="213">
        <v>61703.500000000116</v>
      </c>
      <c r="Q94" s="213">
        <v>84197.859999999942</v>
      </c>
      <c r="R94" s="213">
        <v>109072.44999999982</v>
      </c>
      <c r="S94" s="213">
        <v>107271.6599999998</v>
      </c>
      <c r="T94" s="213">
        <v>305583.3999999988</v>
      </c>
      <c r="U94" s="213">
        <v>325962.81999999977</v>
      </c>
      <c r="V94" s="213">
        <v>263891.93999999919</v>
      </c>
      <c r="W94" s="213">
        <v>316368.72999999888</v>
      </c>
      <c r="X94" s="213">
        <v>537116.76000000164</v>
      </c>
      <c r="Y94" s="213">
        <v>1213888.0500000059</v>
      </c>
      <c r="Z94" s="213">
        <v>250743.54999999781</v>
      </c>
      <c r="AA94" s="213">
        <v>290941.34999999742</v>
      </c>
      <c r="AB94" s="213">
        <v>320497.91999999771</v>
      </c>
      <c r="AC94" s="213">
        <v>491974.67000000313</v>
      </c>
      <c r="AD94" s="213">
        <v>484036.15000000189</v>
      </c>
      <c r="AE94" s="213">
        <v>470904.90000000218</v>
      </c>
      <c r="AF94" s="213">
        <v>487476.10000000172</v>
      </c>
      <c r="AG94" s="213">
        <v>477573.12000000046</v>
      </c>
      <c r="AH94" s="213">
        <v>439647.62000000151</v>
      </c>
    </row>
    <row r="95" spans="1:34" x14ac:dyDescent="0.25">
      <c r="A95" s="209" t="s">
        <v>179</v>
      </c>
      <c r="B95" s="213">
        <v>750682.91999999969</v>
      </c>
      <c r="C95" s="213">
        <v>775198.21999999904</v>
      </c>
      <c r="D95" s="213">
        <v>923975.74999999756</v>
      </c>
      <c r="E95" s="213">
        <v>772877.35000000161</v>
      </c>
      <c r="F95" s="213">
        <v>815076.67999999959</v>
      </c>
      <c r="G95" s="211">
        <v>850280.04999999853</v>
      </c>
      <c r="H95" s="212">
        <v>951370.78000000201</v>
      </c>
      <c r="I95" s="213">
        <v>895433.78000000084</v>
      </c>
      <c r="J95" s="213">
        <v>905283.78</v>
      </c>
      <c r="K95" s="213">
        <v>875849.05000000086</v>
      </c>
      <c r="L95" s="213">
        <v>825684.0299999991</v>
      </c>
      <c r="M95" s="213">
        <v>679246.46000000066</v>
      </c>
      <c r="N95" s="213">
        <v>635991.43999999983</v>
      </c>
      <c r="O95" s="213">
        <v>748866.09000000067</v>
      </c>
      <c r="P95" s="213">
        <v>761077.20000000193</v>
      </c>
      <c r="Q95" s="213">
        <v>679734.25000000023</v>
      </c>
      <c r="R95" s="213">
        <v>779009.51999999909</v>
      </c>
      <c r="S95" s="213">
        <v>692998.11000000092</v>
      </c>
      <c r="T95" s="213">
        <v>703747.46999999962</v>
      </c>
      <c r="U95" s="213">
        <v>681009.66999999806</v>
      </c>
      <c r="V95" s="213">
        <v>665997.60999999777</v>
      </c>
      <c r="W95" s="213">
        <v>713165.8200000003</v>
      </c>
      <c r="X95" s="213">
        <v>690703.53000000142</v>
      </c>
      <c r="Y95" s="213">
        <v>630373.37999999884</v>
      </c>
      <c r="Z95" s="213">
        <v>591414.53999999934</v>
      </c>
      <c r="AA95" s="213">
        <v>465239.33000000037</v>
      </c>
      <c r="AB95" s="213">
        <v>667614.56000000075</v>
      </c>
      <c r="AC95" s="213">
        <v>427752.73000000045</v>
      </c>
      <c r="AD95" s="213">
        <v>555480.03000000096</v>
      </c>
      <c r="AE95" s="213">
        <v>496112.23000000004</v>
      </c>
      <c r="AF95" s="213">
        <v>435304.17000000062</v>
      </c>
      <c r="AG95" s="213">
        <v>508481.07999999973</v>
      </c>
      <c r="AH95" s="213">
        <v>436242.96000000078</v>
      </c>
    </row>
    <row r="96" spans="1:34" x14ac:dyDescent="0.25">
      <c r="A96" s="209" t="s">
        <v>182</v>
      </c>
      <c r="B96" s="165">
        <v>321260.55999999971</v>
      </c>
      <c r="C96" s="165">
        <v>299621.08999999985</v>
      </c>
      <c r="D96" s="165">
        <v>326874.42999999912</v>
      </c>
      <c r="E96" s="165">
        <v>310656.31000000064</v>
      </c>
      <c r="F96" s="165">
        <v>340732.4099999998</v>
      </c>
      <c r="G96" s="211">
        <v>310745.06999999972</v>
      </c>
      <c r="H96" s="212">
        <v>350079.41000000032</v>
      </c>
      <c r="I96" s="213">
        <v>371903.27000000089</v>
      </c>
      <c r="J96" s="213">
        <v>345044.09000000061</v>
      </c>
      <c r="K96" s="213">
        <v>343653.03000000009</v>
      </c>
      <c r="L96" s="213">
        <v>348842.85999999981</v>
      </c>
      <c r="M96" s="213">
        <v>348127.70000000013</v>
      </c>
      <c r="N96" s="213">
        <v>257794.15000000014</v>
      </c>
      <c r="O96" s="213">
        <v>279675.84000000043</v>
      </c>
      <c r="P96" s="213">
        <v>302325.37999999954</v>
      </c>
      <c r="Q96" s="213">
        <v>281689.97999999986</v>
      </c>
      <c r="R96" s="213">
        <v>289763.77000000043</v>
      </c>
      <c r="S96" s="213">
        <v>255429.46000000008</v>
      </c>
      <c r="T96" s="213">
        <v>288037.95000000077</v>
      </c>
      <c r="U96" s="213">
        <v>287031.73999999953</v>
      </c>
      <c r="V96" s="213">
        <v>364505.75000000081</v>
      </c>
      <c r="W96" s="213">
        <v>351739.25000000076</v>
      </c>
      <c r="X96" s="213">
        <v>371507.03999999975</v>
      </c>
      <c r="Y96" s="213">
        <v>435726.01000000024</v>
      </c>
      <c r="Z96" s="213">
        <v>311156.53000000044</v>
      </c>
      <c r="AA96" s="213">
        <v>332603.43999999977</v>
      </c>
      <c r="AB96" s="213">
        <v>324359.03000000073</v>
      </c>
      <c r="AC96" s="213">
        <v>314507.9199999994</v>
      </c>
      <c r="AD96" s="213">
        <v>359028.27000000043</v>
      </c>
      <c r="AE96" s="213">
        <v>335476.97000000009</v>
      </c>
      <c r="AF96" s="213">
        <v>359415.31999999937</v>
      </c>
      <c r="AG96" s="213">
        <v>367618.31999999948</v>
      </c>
      <c r="AH96" s="213">
        <v>350269.24999999971</v>
      </c>
    </row>
    <row r="97" spans="1:34" x14ac:dyDescent="0.25">
      <c r="A97" s="209" t="s">
        <v>185</v>
      </c>
      <c r="B97" s="213">
        <v>210237.49999999945</v>
      </c>
      <c r="C97" s="213">
        <v>218125.62999999957</v>
      </c>
      <c r="D97" s="213">
        <v>277262.24999999959</v>
      </c>
      <c r="E97" s="214">
        <v>266542.57999999938</v>
      </c>
      <c r="F97" s="214">
        <v>509081.01000000257</v>
      </c>
      <c r="G97" s="211">
        <v>275455.75999999908</v>
      </c>
      <c r="H97" s="212">
        <v>253538.4799999985</v>
      </c>
      <c r="I97" s="213">
        <v>278596.36999999924</v>
      </c>
      <c r="J97" s="213">
        <v>275521.65999999928</v>
      </c>
      <c r="K97" s="213">
        <v>296988.27999999985</v>
      </c>
      <c r="L97" s="213">
        <v>307645.45999999956</v>
      </c>
      <c r="M97" s="213">
        <v>195626.60999999935</v>
      </c>
      <c r="N97" s="213">
        <v>173656.29999999946</v>
      </c>
      <c r="O97" s="213">
        <v>168283.03999999948</v>
      </c>
      <c r="P97" s="213">
        <v>188565.25999999966</v>
      </c>
      <c r="Q97" s="213">
        <v>170847.56999999937</v>
      </c>
      <c r="R97" s="213">
        <v>258123.95999999941</v>
      </c>
      <c r="S97" s="213">
        <v>166134.87999999963</v>
      </c>
      <c r="T97" s="213">
        <v>196466.71999999977</v>
      </c>
      <c r="U97" s="213">
        <v>175895.89999999964</v>
      </c>
      <c r="V97" s="213">
        <v>163012.95999999988</v>
      </c>
      <c r="W97" s="213">
        <v>275346.42999999964</v>
      </c>
      <c r="X97" s="213">
        <v>283160.41999999958</v>
      </c>
      <c r="Y97" s="213">
        <v>196454.29999999938</v>
      </c>
      <c r="Z97" s="213">
        <v>180282.39999999997</v>
      </c>
      <c r="AA97" s="213">
        <v>167052.80999999994</v>
      </c>
      <c r="AB97" s="213">
        <v>173938.97999999963</v>
      </c>
      <c r="AC97" s="213">
        <v>195171.37999999916</v>
      </c>
      <c r="AD97" s="213">
        <v>246265.09999999916</v>
      </c>
      <c r="AE97" s="213">
        <v>182966.57999999961</v>
      </c>
      <c r="AF97" s="213">
        <v>206081.44999999978</v>
      </c>
      <c r="AG97" s="213">
        <v>178439.32999999941</v>
      </c>
      <c r="AH97" s="213">
        <v>182746.39999999959</v>
      </c>
    </row>
    <row r="98" spans="1:34" x14ac:dyDescent="0.25">
      <c r="A98" s="209" t="s">
        <v>190</v>
      </c>
      <c r="B98" s="213">
        <v>135009.03000000012</v>
      </c>
      <c r="C98" s="213">
        <v>144285.94000000006</v>
      </c>
      <c r="D98" s="213">
        <v>177013.68999999997</v>
      </c>
      <c r="E98" s="214">
        <v>178975.67000000004</v>
      </c>
      <c r="F98" s="214">
        <v>195734.14000000004</v>
      </c>
      <c r="G98" s="211">
        <v>168151.56999999983</v>
      </c>
      <c r="H98" s="212">
        <v>192613.82999999987</v>
      </c>
      <c r="I98" s="213">
        <v>211402.22000000003</v>
      </c>
      <c r="J98" s="213">
        <v>194925.0699999998</v>
      </c>
      <c r="K98" s="213">
        <v>185095.18000000031</v>
      </c>
      <c r="L98" s="213">
        <v>212007.19999999987</v>
      </c>
      <c r="M98" s="213">
        <v>198346.47000000003</v>
      </c>
      <c r="N98" s="213">
        <v>121691.35</v>
      </c>
      <c r="O98" s="213">
        <v>141495.96000000022</v>
      </c>
      <c r="P98" s="213">
        <v>153448.58999999994</v>
      </c>
      <c r="Q98" s="213">
        <v>158874.75000000006</v>
      </c>
      <c r="R98" s="213">
        <v>192109.02999999977</v>
      </c>
      <c r="S98" s="213">
        <v>138739.25000000003</v>
      </c>
      <c r="T98" s="213">
        <v>150260.28000000026</v>
      </c>
      <c r="U98" s="213">
        <v>168991.11999999991</v>
      </c>
      <c r="V98" s="213">
        <v>160767.80999999985</v>
      </c>
      <c r="W98" s="213">
        <v>155636.31000000017</v>
      </c>
      <c r="X98" s="213">
        <v>232416.78999999978</v>
      </c>
      <c r="Y98" s="213">
        <v>234067.36999999976</v>
      </c>
      <c r="Z98" s="213">
        <v>120228.17999999996</v>
      </c>
      <c r="AA98" s="213">
        <v>122940.10999999988</v>
      </c>
      <c r="AB98" s="213">
        <v>157445.32000000007</v>
      </c>
      <c r="AC98" s="213">
        <v>177251.87999999977</v>
      </c>
      <c r="AD98" s="213">
        <v>148161.71999999988</v>
      </c>
      <c r="AE98" s="213">
        <v>145256.54000000015</v>
      </c>
      <c r="AF98" s="213">
        <v>163073.88000000012</v>
      </c>
      <c r="AG98" s="213">
        <v>147747.82000000033</v>
      </c>
      <c r="AH98" s="213">
        <v>175372.11999999968</v>
      </c>
    </row>
    <row r="99" spans="1:34" x14ac:dyDescent="0.25">
      <c r="A99" s="209" t="s">
        <v>184</v>
      </c>
      <c r="B99" s="213">
        <v>217381.88000000009</v>
      </c>
      <c r="C99" s="213">
        <v>204719.39999999962</v>
      </c>
      <c r="D99" s="213">
        <v>250475.22000000003</v>
      </c>
      <c r="E99" s="214">
        <v>232055.97999999975</v>
      </c>
      <c r="F99" s="214">
        <v>232946.59999999957</v>
      </c>
      <c r="G99" s="211">
        <v>202637.32999999993</v>
      </c>
      <c r="H99" s="212">
        <v>240037.8299999999</v>
      </c>
      <c r="I99" s="213">
        <v>280455.81999999966</v>
      </c>
      <c r="J99" s="213">
        <v>257876.28000000006</v>
      </c>
      <c r="K99" s="213">
        <v>235866.80999999988</v>
      </c>
      <c r="L99" s="213">
        <v>221558.21999999977</v>
      </c>
      <c r="M99" s="213">
        <v>156078.79999999993</v>
      </c>
      <c r="N99" s="213">
        <v>159430.82999999961</v>
      </c>
      <c r="O99" s="213">
        <v>164444.13999999975</v>
      </c>
      <c r="P99" s="213">
        <v>194814.95999999985</v>
      </c>
      <c r="Q99" s="213">
        <v>189678.46999999991</v>
      </c>
      <c r="R99" s="213">
        <v>204680.50000000009</v>
      </c>
      <c r="S99" s="213">
        <v>171518.74000000005</v>
      </c>
      <c r="T99" s="213">
        <v>198298.85000000018</v>
      </c>
      <c r="U99" s="213">
        <v>190422.06000000006</v>
      </c>
      <c r="V99" s="213">
        <v>170655.39999999994</v>
      </c>
      <c r="W99" s="213">
        <v>198928.67999999973</v>
      </c>
      <c r="X99" s="213">
        <v>197708.38000000032</v>
      </c>
      <c r="Y99" s="213">
        <v>182293.95000000007</v>
      </c>
      <c r="Z99" s="213">
        <v>167820.99999999994</v>
      </c>
      <c r="AA99" s="213">
        <v>152168.56999999989</v>
      </c>
      <c r="AB99" s="213">
        <v>178806.99000000028</v>
      </c>
      <c r="AC99" s="213">
        <v>181086.45000000036</v>
      </c>
      <c r="AD99" s="213">
        <v>185267.8600000001</v>
      </c>
      <c r="AE99" s="213">
        <v>168525.05999999997</v>
      </c>
      <c r="AF99" s="213">
        <v>181801.11000000025</v>
      </c>
      <c r="AG99" s="213">
        <v>194157.47000000023</v>
      </c>
      <c r="AH99" s="213">
        <v>173602.51000000004</v>
      </c>
    </row>
    <row r="100" spans="1:34" x14ac:dyDescent="0.25">
      <c r="A100" s="209" t="s">
        <v>191</v>
      </c>
      <c r="B100" s="213">
        <v>104886.52000000078</v>
      </c>
      <c r="C100" s="213">
        <v>117405.53000000049</v>
      </c>
      <c r="D100" s="213">
        <v>202097.01999999964</v>
      </c>
      <c r="E100" s="214">
        <v>179883.29000000042</v>
      </c>
      <c r="F100" s="214">
        <v>231313.08000000331</v>
      </c>
      <c r="G100" s="211">
        <v>183179.42999999991</v>
      </c>
      <c r="H100" s="212">
        <v>216743.83000000147</v>
      </c>
      <c r="I100" s="213">
        <v>229055.22000000169</v>
      </c>
      <c r="J100" s="213">
        <v>199192.53000000125</v>
      </c>
      <c r="K100" s="213">
        <v>211041.81000000192</v>
      </c>
      <c r="L100" s="213">
        <v>231424.33000000138</v>
      </c>
      <c r="M100" s="213">
        <v>292541.56999999884</v>
      </c>
      <c r="N100" s="213">
        <v>83120.660000000717</v>
      </c>
      <c r="O100" s="213">
        <v>96595.97000000038</v>
      </c>
      <c r="P100" s="213">
        <v>142499.58000000109</v>
      </c>
      <c r="Q100" s="213">
        <v>143716.57000000065</v>
      </c>
      <c r="R100" s="213">
        <v>188409.09000000136</v>
      </c>
      <c r="S100" s="213">
        <v>140997.49000000066</v>
      </c>
      <c r="T100" s="213">
        <v>201736.71000000078</v>
      </c>
      <c r="U100" s="213">
        <v>159460.7500000018</v>
      </c>
      <c r="V100" s="213">
        <v>173652.61000000034</v>
      </c>
      <c r="W100" s="213">
        <v>183234.29000000164</v>
      </c>
      <c r="X100" s="213">
        <v>232772.83000000089</v>
      </c>
      <c r="Y100" s="213">
        <v>333493.23999999673</v>
      </c>
      <c r="Z100" s="213">
        <v>85207.390000000029</v>
      </c>
      <c r="AA100" s="213">
        <v>97705.210000000545</v>
      </c>
      <c r="AB100" s="213">
        <v>130843.73000000069</v>
      </c>
      <c r="AC100" s="213">
        <v>168349.87000000096</v>
      </c>
      <c r="AD100" s="213">
        <v>148979.43000000066</v>
      </c>
      <c r="AE100" s="213">
        <v>138366.99000000107</v>
      </c>
      <c r="AF100" s="213">
        <v>161920.51000000088</v>
      </c>
      <c r="AG100" s="213">
        <v>149855.86000000106</v>
      </c>
      <c r="AH100" s="213">
        <v>157047.32000000044</v>
      </c>
    </row>
    <row r="101" spans="1:34" x14ac:dyDescent="0.25">
      <c r="A101" s="209" t="s">
        <v>188</v>
      </c>
      <c r="B101" s="213">
        <v>191073.92000000001</v>
      </c>
      <c r="C101" s="213">
        <v>170347.04000000007</v>
      </c>
      <c r="D101" s="213">
        <v>256837.40999999965</v>
      </c>
      <c r="E101" s="214">
        <v>284984.08</v>
      </c>
      <c r="F101" s="214">
        <v>323753.58000000025</v>
      </c>
      <c r="G101" s="211">
        <v>254865.11000000025</v>
      </c>
      <c r="H101" s="212">
        <v>267739.50000000058</v>
      </c>
      <c r="I101" s="213">
        <v>384944.88999999984</v>
      </c>
      <c r="J101" s="213">
        <v>291421.34999999939</v>
      </c>
      <c r="K101" s="213">
        <v>281173.89000000019</v>
      </c>
      <c r="L101" s="213">
        <v>389360.95999999967</v>
      </c>
      <c r="M101" s="213">
        <v>952892.04999999888</v>
      </c>
      <c r="N101" s="213">
        <v>138416.9</v>
      </c>
      <c r="O101" s="213">
        <v>189850.63000000032</v>
      </c>
      <c r="P101" s="213">
        <v>181453.13999999996</v>
      </c>
      <c r="Q101" s="213">
        <v>172717.69000000021</v>
      </c>
      <c r="R101" s="213">
        <v>232712.71000000049</v>
      </c>
      <c r="S101" s="213">
        <v>177579.24999999991</v>
      </c>
      <c r="T101" s="213">
        <v>174735.56999999983</v>
      </c>
      <c r="U101" s="213">
        <v>200807.91000000015</v>
      </c>
      <c r="V101" s="213">
        <v>169143.0500000001</v>
      </c>
      <c r="W101" s="213">
        <v>186527.75000000015</v>
      </c>
      <c r="X101" s="213">
        <v>278378.49999999913</v>
      </c>
      <c r="Y101" s="213">
        <v>816237.65999999829</v>
      </c>
      <c r="Z101" s="213">
        <v>139944.67999999993</v>
      </c>
      <c r="AA101" s="213">
        <v>86840.150000000081</v>
      </c>
      <c r="AB101" s="213">
        <v>157022.46000000066</v>
      </c>
      <c r="AC101" s="213">
        <v>190994.09000000026</v>
      </c>
      <c r="AD101" s="213">
        <v>165931.5499999999</v>
      </c>
      <c r="AE101" s="213">
        <v>154072.02999999991</v>
      </c>
      <c r="AF101" s="213">
        <v>170977.87999999998</v>
      </c>
      <c r="AG101" s="213">
        <v>180936.7900000001</v>
      </c>
      <c r="AH101" s="213">
        <v>156034.46999999997</v>
      </c>
    </row>
    <row r="102" spans="1:34" x14ac:dyDescent="0.25">
      <c r="A102" s="209" t="s">
        <v>202</v>
      </c>
      <c r="B102" s="213"/>
      <c r="C102" s="213"/>
      <c r="D102" s="213"/>
      <c r="E102" s="214"/>
      <c r="F102" s="214"/>
      <c r="G102" s="211"/>
      <c r="H102" s="212">
        <v>17772.530000000002</v>
      </c>
      <c r="I102" s="213"/>
      <c r="J102" s="213"/>
      <c r="K102" s="213"/>
      <c r="L102" s="213">
        <v>13501.999999999993</v>
      </c>
      <c r="M102" s="213">
        <v>14368.01</v>
      </c>
      <c r="N102" s="213">
        <v>15264.99</v>
      </c>
      <c r="O102" s="213">
        <v>15481.270000000002</v>
      </c>
      <c r="P102" s="213">
        <v>19595.990000000005</v>
      </c>
      <c r="Q102" s="213">
        <v>16383.090000000006</v>
      </c>
      <c r="R102" s="213">
        <v>16722.47</v>
      </c>
      <c r="S102" s="213">
        <v>16218.079999999994</v>
      </c>
      <c r="T102" s="213">
        <v>15512.109999999995</v>
      </c>
      <c r="U102" s="213">
        <v>12677.62</v>
      </c>
      <c r="V102" s="213">
        <v>12953.400000000003</v>
      </c>
      <c r="W102" s="213">
        <v>14756.36</v>
      </c>
      <c r="X102" s="213">
        <v>13636.960000000001</v>
      </c>
      <c r="Y102" s="213">
        <v>15426.23</v>
      </c>
      <c r="Z102" s="213">
        <v>11967.16</v>
      </c>
      <c r="AA102" s="213">
        <v>11288.589999999997</v>
      </c>
      <c r="AB102" s="213">
        <v>58675.410000000011</v>
      </c>
      <c r="AC102" s="213">
        <v>89592.669999999896</v>
      </c>
      <c r="AD102" s="213">
        <v>94737.060000000012</v>
      </c>
      <c r="AE102" s="213">
        <v>99912.100000000079</v>
      </c>
      <c r="AF102" s="213">
        <v>138017.00999999995</v>
      </c>
      <c r="AG102" s="213">
        <v>97466.019999999975</v>
      </c>
      <c r="AH102" s="213">
        <v>136145.44000000006</v>
      </c>
    </row>
    <row r="103" spans="1:34" x14ac:dyDescent="0.25">
      <c r="A103" s="209" t="s">
        <v>186</v>
      </c>
      <c r="B103" s="213">
        <v>207263.77000000011</v>
      </c>
      <c r="C103" s="213">
        <v>146444.08999999997</v>
      </c>
      <c r="D103" s="213">
        <v>232165.65999999995</v>
      </c>
      <c r="E103" s="214">
        <v>195817.46000000002</v>
      </c>
      <c r="F103" s="214">
        <v>298465.8899999999</v>
      </c>
      <c r="G103" s="211">
        <v>187633.72000000009</v>
      </c>
      <c r="H103" s="212">
        <v>132775.44</v>
      </c>
      <c r="I103" s="213">
        <v>166428.91000000006</v>
      </c>
      <c r="J103" s="213">
        <v>124095.84000000001</v>
      </c>
      <c r="K103" s="213">
        <v>130442.32</v>
      </c>
      <c r="L103" s="213">
        <v>223577.66000000009</v>
      </c>
      <c r="M103" s="213">
        <v>130560.82000000007</v>
      </c>
      <c r="N103" s="213">
        <v>73759.09</v>
      </c>
      <c r="O103" s="213">
        <v>70299.790000000023</v>
      </c>
      <c r="P103" s="213">
        <v>83795.94</v>
      </c>
      <c r="Q103" s="213">
        <v>89456.900000000023</v>
      </c>
      <c r="R103" s="213">
        <v>177611.14000000007</v>
      </c>
      <c r="S103" s="213">
        <v>87532.039999999979</v>
      </c>
      <c r="T103" s="213">
        <v>112914.71999999996</v>
      </c>
      <c r="U103" s="213">
        <v>93647.859999999957</v>
      </c>
      <c r="V103" s="213">
        <v>114597.85000000005</v>
      </c>
      <c r="W103" s="213">
        <v>97613.98</v>
      </c>
      <c r="X103" s="213">
        <v>321876.09000000008</v>
      </c>
      <c r="Y103" s="213">
        <v>202917.95999999993</v>
      </c>
      <c r="Z103" s="213">
        <v>120097.80999999994</v>
      </c>
      <c r="AA103" s="213">
        <v>109644.78000000001</v>
      </c>
      <c r="AB103" s="213">
        <v>119398.36000000003</v>
      </c>
      <c r="AC103" s="213">
        <v>127360.14</v>
      </c>
      <c r="AD103" s="213">
        <v>195489.61999999997</v>
      </c>
      <c r="AE103" s="213">
        <v>121536.19000000003</v>
      </c>
      <c r="AF103" s="213">
        <v>127787.07000000005</v>
      </c>
      <c r="AG103" s="213">
        <v>117113.65000000004</v>
      </c>
      <c r="AH103" s="213">
        <v>121646.97999999998</v>
      </c>
    </row>
    <row r="104" spans="1:34" x14ac:dyDescent="0.25">
      <c r="A104" s="209" t="s">
        <v>192</v>
      </c>
      <c r="B104" s="213">
        <v>90211.76999999999</v>
      </c>
      <c r="C104" s="213">
        <v>85015.9</v>
      </c>
      <c r="D104" s="213">
        <v>99892.500000000175</v>
      </c>
      <c r="E104" s="214">
        <v>93063.680000000139</v>
      </c>
      <c r="F104" s="214">
        <v>97552.729999999967</v>
      </c>
      <c r="G104" s="211">
        <v>97052.420000000129</v>
      </c>
      <c r="H104" s="212">
        <v>103261.40999999997</v>
      </c>
      <c r="I104" s="213">
        <v>102582.00000000006</v>
      </c>
      <c r="J104" s="213">
        <v>102385.67</v>
      </c>
      <c r="K104" s="213">
        <v>105627.77999999998</v>
      </c>
      <c r="L104" s="213">
        <v>103250.46</v>
      </c>
      <c r="M104" s="213">
        <v>103283.84</v>
      </c>
      <c r="N104" s="213">
        <v>110361.49000000003</v>
      </c>
      <c r="O104" s="213">
        <v>114995.5</v>
      </c>
      <c r="P104" s="213">
        <v>119229.19</v>
      </c>
      <c r="Q104" s="213">
        <v>113506.54</v>
      </c>
      <c r="R104" s="213">
        <v>106439.83000000003</v>
      </c>
      <c r="S104" s="213">
        <v>104311.52999999998</v>
      </c>
      <c r="T104" s="213">
        <v>108144.03</v>
      </c>
      <c r="U104" s="213">
        <v>126184.35999999999</v>
      </c>
      <c r="V104" s="213">
        <v>120055.99999999997</v>
      </c>
      <c r="W104" s="213">
        <v>112523.87999999999</v>
      </c>
      <c r="X104" s="213">
        <v>113872.99</v>
      </c>
      <c r="Y104" s="213">
        <v>110106.51999999999</v>
      </c>
      <c r="Z104" s="213">
        <v>109498.06000000003</v>
      </c>
      <c r="AA104" s="213">
        <v>105206.46999999999</v>
      </c>
      <c r="AB104" s="213">
        <v>107727.47000000002</v>
      </c>
      <c r="AC104" s="213">
        <v>106895.40000000002</v>
      </c>
      <c r="AD104" s="213">
        <v>98923.729999999981</v>
      </c>
      <c r="AE104" s="213">
        <v>98203.75</v>
      </c>
      <c r="AF104" s="213">
        <v>100804.57</v>
      </c>
      <c r="AG104" s="213">
        <v>108514.62</v>
      </c>
      <c r="AH104" s="213">
        <v>105918.33999999998</v>
      </c>
    </row>
    <row r="105" spans="1:34" x14ac:dyDescent="0.25">
      <c r="A105" s="209" t="s">
        <v>189</v>
      </c>
      <c r="B105" s="213">
        <v>152171.22000000006</v>
      </c>
      <c r="C105" s="213">
        <v>154200.51000000036</v>
      </c>
      <c r="D105" s="213">
        <v>172620.02999999977</v>
      </c>
      <c r="E105" s="214">
        <v>157591.7000000003</v>
      </c>
      <c r="F105" s="214">
        <v>149422.84999999977</v>
      </c>
      <c r="G105" s="211">
        <v>186628.66000000047</v>
      </c>
      <c r="H105" s="212">
        <v>173915.42999999938</v>
      </c>
      <c r="I105" s="213">
        <v>173314.37999999998</v>
      </c>
      <c r="J105" s="213">
        <v>183097.29999999987</v>
      </c>
      <c r="K105" s="213">
        <v>148613.87999999992</v>
      </c>
      <c r="L105" s="213">
        <v>134517.56999999977</v>
      </c>
      <c r="M105" s="213">
        <v>115964.52999999987</v>
      </c>
      <c r="N105" s="213">
        <v>106897.78000000007</v>
      </c>
      <c r="O105" s="213">
        <v>134795.01999999996</v>
      </c>
      <c r="P105" s="213">
        <v>142612.22000000032</v>
      </c>
      <c r="Q105" s="213">
        <v>112536.23000000014</v>
      </c>
      <c r="R105" s="213">
        <v>130838.22999999972</v>
      </c>
      <c r="S105" s="213">
        <v>126394.42000000006</v>
      </c>
      <c r="T105" s="213">
        <v>113876.06999999995</v>
      </c>
      <c r="U105" s="213">
        <v>127298.98000000021</v>
      </c>
      <c r="V105" s="213">
        <v>117311.26999999995</v>
      </c>
      <c r="W105" s="213">
        <v>119289.05999999984</v>
      </c>
      <c r="X105" s="213">
        <v>108874.43000000012</v>
      </c>
      <c r="Y105" s="213">
        <v>112390.20999999988</v>
      </c>
      <c r="Z105" s="213">
        <v>102585.04999999997</v>
      </c>
      <c r="AA105" s="213">
        <v>97109.380000000165</v>
      </c>
      <c r="AB105" s="213">
        <v>116158.27999999991</v>
      </c>
      <c r="AC105" s="213">
        <v>88227.700000000041</v>
      </c>
      <c r="AD105" s="213">
        <v>112954.60000000003</v>
      </c>
      <c r="AE105" s="213">
        <v>108667.48000000004</v>
      </c>
      <c r="AF105" s="213">
        <v>112642.37000000004</v>
      </c>
      <c r="AG105" s="213">
        <v>108199.12000000013</v>
      </c>
      <c r="AH105" s="213">
        <v>105868.28000000028</v>
      </c>
    </row>
    <row r="106" spans="1:34" x14ac:dyDescent="0.25">
      <c r="A106" s="209" t="s">
        <v>187</v>
      </c>
      <c r="B106" s="213">
        <v>195852.52000000011</v>
      </c>
      <c r="C106" s="213">
        <v>119573.83000000003</v>
      </c>
      <c r="D106" s="213">
        <v>186863.78</v>
      </c>
      <c r="E106" s="214">
        <v>161949.55000000002</v>
      </c>
      <c r="F106" s="214">
        <v>237018.26000000039</v>
      </c>
      <c r="G106" s="211">
        <v>182422.10000000006</v>
      </c>
      <c r="H106" s="212">
        <v>159589.28000000003</v>
      </c>
      <c r="I106" s="213">
        <v>187964.49000000022</v>
      </c>
      <c r="J106" s="213">
        <v>138540.91999999998</v>
      </c>
      <c r="K106" s="213">
        <v>138699.81</v>
      </c>
      <c r="L106" s="213">
        <v>176731.21</v>
      </c>
      <c r="M106" s="213">
        <v>162792.56999999992</v>
      </c>
      <c r="N106" s="213">
        <v>83031.540000000037</v>
      </c>
      <c r="O106" s="213">
        <v>82781.099999999962</v>
      </c>
      <c r="P106" s="213">
        <v>105631.68000000002</v>
      </c>
      <c r="Q106" s="213">
        <v>117337.12999999995</v>
      </c>
      <c r="R106" s="213">
        <v>167913.39000000016</v>
      </c>
      <c r="S106" s="213">
        <v>95638.610000000059</v>
      </c>
      <c r="T106" s="213">
        <v>137578.26</v>
      </c>
      <c r="U106" s="213">
        <v>128619.01000000007</v>
      </c>
      <c r="V106" s="213">
        <v>99502.400000000038</v>
      </c>
      <c r="W106" s="213">
        <v>100254.16999999995</v>
      </c>
      <c r="X106" s="213">
        <v>284826.81</v>
      </c>
      <c r="Y106" s="213">
        <v>196027.54999999996</v>
      </c>
      <c r="Z106" s="213">
        <v>79699.98000000001</v>
      </c>
      <c r="AA106" s="213">
        <v>75515.009999999966</v>
      </c>
      <c r="AB106" s="213">
        <v>132938.07999999999</v>
      </c>
      <c r="AC106" s="213">
        <v>138854.17000000001</v>
      </c>
      <c r="AD106" s="213">
        <v>228387.94999999998</v>
      </c>
      <c r="AE106" s="213">
        <v>120369.12999999999</v>
      </c>
      <c r="AF106" s="213">
        <v>113466.04000000002</v>
      </c>
      <c r="AG106" s="213">
        <v>137133.31</v>
      </c>
      <c r="AH106" s="213">
        <v>104725.00000000001</v>
      </c>
    </row>
    <row r="107" spans="1:34" x14ac:dyDescent="0.25">
      <c r="A107" s="209" t="s">
        <v>183</v>
      </c>
      <c r="B107" s="213">
        <v>288042.41000000015</v>
      </c>
      <c r="C107" s="213">
        <v>239030.11999999979</v>
      </c>
      <c r="D107" s="213">
        <v>320385.4000000002</v>
      </c>
      <c r="E107" s="214">
        <v>247431.84000000008</v>
      </c>
      <c r="F107" s="214">
        <v>368749.27</v>
      </c>
      <c r="G107" s="211">
        <v>223042.98000000016</v>
      </c>
      <c r="H107" s="212">
        <v>195504.71999999986</v>
      </c>
      <c r="I107" s="213">
        <v>222986.90999999989</v>
      </c>
      <c r="J107" s="213">
        <v>169803.12</v>
      </c>
      <c r="K107" s="213">
        <v>178403.40999999992</v>
      </c>
      <c r="L107" s="213">
        <v>255905.55999999997</v>
      </c>
      <c r="M107" s="213">
        <v>182494.16999999946</v>
      </c>
      <c r="N107" s="213">
        <v>91951.740000000063</v>
      </c>
      <c r="O107" s="213">
        <v>97583.71000000005</v>
      </c>
      <c r="P107" s="213">
        <v>116644.68000000007</v>
      </c>
      <c r="Q107" s="213">
        <v>137573.44000000003</v>
      </c>
      <c r="R107" s="213">
        <v>229660.73999999979</v>
      </c>
      <c r="S107" s="213">
        <v>129326.59999999996</v>
      </c>
      <c r="T107" s="213">
        <v>135060.31</v>
      </c>
      <c r="U107" s="213">
        <v>112490.52000000003</v>
      </c>
      <c r="V107" s="213">
        <v>152966.90000000002</v>
      </c>
      <c r="W107" s="213">
        <v>190688.07</v>
      </c>
      <c r="X107" s="213">
        <v>356946.79000000004</v>
      </c>
      <c r="Y107" s="213">
        <v>265652.79000000021</v>
      </c>
      <c r="Z107" s="213">
        <v>109073.79999999994</v>
      </c>
      <c r="AA107" s="213">
        <v>101536.08</v>
      </c>
      <c r="AB107" s="213">
        <v>127033.69999999997</v>
      </c>
      <c r="AC107" s="213">
        <v>153477.74</v>
      </c>
      <c r="AD107" s="213">
        <v>126859.96999999996</v>
      </c>
      <c r="AE107" s="213">
        <v>96552.38</v>
      </c>
      <c r="AF107" s="213">
        <v>106231.87000000001</v>
      </c>
      <c r="AG107" s="213">
        <v>94651.229999999967</v>
      </c>
      <c r="AH107" s="213">
        <v>104364.91999999998</v>
      </c>
    </row>
    <row r="108" spans="1:34" x14ac:dyDescent="0.25">
      <c r="A108" s="209" t="s">
        <v>201</v>
      </c>
      <c r="B108" s="213">
        <v>36483.829999999994</v>
      </c>
      <c r="C108" s="213">
        <v>39640.070000000007</v>
      </c>
      <c r="D108" s="213">
        <v>41276.779999999977</v>
      </c>
      <c r="E108" s="214">
        <v>42610.6</v>
      </c>
      <c r="F108" s="214">
        <v>53443.739999999991</v>
      </c>
      <c r="G108" s="211">
        <v>55231.059999999983</v>
      </c>
      <c r="H108" s="212">
        <v>55557.180000000029</v>
      </c>
      <c r="I108" s="213">
        <v>57652.560000000034</v>
      </c>
      <c r="J108" s="213">
        <v>58317.510000000017</v>
      </c>
      <c r="K108" s="213">
        <v>60480.57</v>
      </c>
      <c r="L108" s="213">
        <v>61583.049999999988</v>
      </c>
      <c r="M108" s="213">
        <v>65810.290000000008</v>
      </c>
      <c r="N108" s="213">
        <v>67084.540000000008</v>
      </c>
      <c r="O108" s="213">
        <v>67986.320000000007</v>
      </c>
      <c r="P108" s="213">
        <v>70309.989999999991</v>
      </c>
      <c r="Q108" s="213">
        <v>72570.880000000005</v>
      </c>
      <c r="R108" s="213">
        <v>75150.300000000017</v>
      </c>
      <c r="S108" s="213">
        <v>77793.029999999984</v>
      </c>
      <c r="T108" s="213">
        <v>76681.11</v>
      </c>
      <c r="U108" s="213">
        <v>83483.969999999958</v>
      </c>
      <c r="V108" s="213">
        <v>84763.130000000019</v>
      </c>
      <c r="W108" s="213">
        <v>86821.539999999979</v>
      </c>
      <c r="X108" s="213">
        <v>86294.19</v>
      </c>
      <c r="Y108" s="213">
        <v>90043.79</v>
      </c>
      <c r="Z108" s="213">
        <v>92524.079999999987</v>
      </c>
      <c r="AA108" s="213">
        <v>95347.38</v>
      </c>
      <c r="AB108" s="213">
        <v>94245.179999999978</v>
      </c>
      <c r="AC108" s="213">
        <v>95842.940000000017</v>
      </c>
      <c r="AD108" s="213">
        <v>96493.319999999992</v>
      </c>
      <c r="AE108" s="213">
        <v>86222.000000000015</v>
      </c>
      <c r="AF108" s="213">
        <v>95931.6</v>
      </c>
      <c r="AG108" s="213">
        <v>98554.299999999945</v>
      </c>
      <c r="AH108" s="213">
        <v>99149.92</v>
      </c>
    </row>
    <row r="109" spans="1:34" x14ac:dyDescent="0.25">
      <c r="A109" s="209" t="s">
        <v>209</v>
      </c>
      <c r="B109" s="213"/>
      <c r="C109" s="213"/>
      <c r="D109" s="213"/>
      <c r="E109" s="214"/>
      <c r="F109" s="214"/>
      <c r="G109" s="211"/>
      <c r="H109" s="212"/>
      <c r="I109" s="213"/>
      <c r="J109" s="213"/>
      <c r="K109" s="213"/>
      <c r="L109" s="213"/>
      <c r="M109" s="213"/>
      <c r="N109" s="213"/>
      <c r="O109" s="213"/>
      <c r="P109" s="213"/>
      <c r="Q109" s="213"/>
      <c r="R109" s="213"/>
      <c r="S109" s="213"/>
      <c r="T109" s="213"/>
      <c r="U109" s="213"/>
      <c r="V109" s="213"/>
      <c r="W109" s="213"/>
      <c r="X109" s="213"/>
      <c r="Y109" s="213"/>
      <c r="Z109" s="213"/>
      <c r="AA109" s="213">
        <v>26897.85999999999</v>
      </c>
      <c r="AB109" s="213">
        <v>31465.040000000008</v>
      </c>
      <c r="AC109" s="213">
        <v>37747.519999999982</v>
      </c>
      <c r="AD109" s="213">
        <v>39659.720000000016</v>
      </c>
      <c r="AE109" s="213">
        <v>44856.23</v>
      </c>
      <c r="AF109" s="213">
        <v>68497.259999999995</v>
      </c>
      <c r="AG109" s="213">
        <v>104698.01999999996</v>
      </c>
      <c r="AH109" s="213">
        <v>82209.379999999976</v>
      </c>
    </row>
    <row r="110" spans="1:34" x14ac:dyDescent="0.25">
      <c r="A110" s="209" t="s">
        <v>194</v>
      </c>
      <c r="B110" s="213">
        <v>61027.569999999912</v>
      </c>
      <c r="C110" s="213">
        <v>61329.839999999982</v>
      </c>
      <c r="D110" s="213">
        <v>69511.73000000036</v>
      </c>
      <c r="E110" s="214">
        <v>61424.930000000415</v>
      </c>
      <c r="F110" s="214">
        <v>64635.670000000508</v>
      </c>
      <c r="G110" s="211">
        <v>70193.380000000427</v>
      </c>
      <c r="H110" s="212">
        <v>88251.220000000976</v>
      </c>
      <c r="I110" s="213">
        <v>89355.830000001457</v>
      </c>
      <c r="J110" s="213">
        <v>75718.670000000682</v>
      </c>
      <c r="K110" s="213">
        <v>83699.710000000312</v>
      </c>
      <c r="L110" s="213">
        <v>83912.520000000673</v>
      </c>
      <c r="M110" s="213">
        <v>57143.170000000027</v>
      </c>
      <c r="N110" s="213">
        <v>58911.480000000069</v>
      </c>
      <c r="O110" s="213">
        <v>71416.670000000347</v>
      </c>
      <c r="P110" s="213">
        <v>74224.930000000211</v>
      </c>
      <c r="Q110" s="213">
        <v>62141.560000000245</v>
      </c>
      <c r="R110" s="213">
        <v>79345.870000000345</v>
      </c>
      <c r="S110" s="213">
        <v>73214.330000000162</v>
      </c>
      <c r="T110" s="213">
        <v>85920.41000000028</v>
      </c>
      <c r="U110" s="213">
        <v>77945.330000000235</v>
      </c>
      <c r="V110" s="213">
        <v>69878.810000000318</v>
      </c>
      <c r="W110" s="213">
        <v>77097.790000000212</v>
      </c>
      <c r="X110" s="213">
        <v>82068.12000000049</v>
      </c>
      <c r="Y110" s="213">
        <v>69467.210000000021</v>
      </c>
      <c r="Z110" s="213">
        <v>62125.779999999875</v>
      </c>
      <c r="AA110" s="213">
        <v>66161.389999999985</v>
      </c>
      <c r="AB110" s="213">
        <v>74176.900000000242</v>
      </c>
      <c r="AC110" s="213">
        <v>65666.799999999857</v>
      </c>
      <c r="AD110" s="213">
        <v>68893.649999999907</v>
      </c>
      <c r="AE110" s="213">
        <v>71728.700000000303</v>
      </c>
      <c r="AF110" s="213">
        <v>84483.660000000324</v>
      </c>
      <c r="AG110" s="213">
        <v>76408.180000000473</v>
      </c>
      <c r="AH110" s="213">
        <v>81576.460000000268</v>
      </c>
    </row>
    <row r="111" spans="1:34" x14ac:dyDescent="0.25">
      <c r="A111" s="209" t="s">
        <v>193</v>
      </c>
      <c r="B111" s="213">
        <v>85044.31</v>
      </c>
      <c r="C111" s="213">
        <v>54971.540000000023</v>
      </c>
      <c r="D111" s="213">
        <v>64268.66000000004</v>
      </c>
      <c r="E111" s="214">
        <v>87310.84</v>
      </c>
      <c r="F111" s="214">
        <v>93246.080000000016</v>
      </c>
      <c r="G111" s="211">
        <v>74593.33</v>
      </c>
      <c r="H111" s="212">
        <v>52579.730000000025</v>
      </c>
      <c r="I111" s="213">
        <v>73977.590000000011</v>
      </c>
      <c r="J111" s="213">
        <v>64865.060000000012</v>
      </c>
      <c r="K111" s="213">
        <v>62540.160000000018</v>
      </c>
      <c r="L111" s="213">
        <v>73642.370000000024</v>
      </c>
      <c r="M111" s="213">
        <v>72479.930000000008</v>
      </c>
      <c r="N111" s="213">
        <v>37435.609999999993</v>
      </c>
      <c r="O111" s="213">
        <v>44543.860000000008</v>
      </c>
      <c r="P111" s="213">
        <v>31445.630000000005</v>
      </c>
      <c r="Q111" s="213">
        <v>53221.620000000017</v>
      </c>
      <c r="R111" s="213">
        <v>102921.94000000003</v>
      </c>
      <c r="S111" s="213">
        <v>88651.049999999974</v>
      </c>
      <c r="T111" s="213">
        <v>94453.670000000042</v>
      </c>
      <c r="U111" s="213">
        <v>81345.760000000024</v>
      </c>
      <c r="V111" s="213">
        <v>101684.84000000003</v>
      </c>
      <c r="W111" s="213">
        <v>85033.99000000002</v>
      </c>
      <c r="X111" s="213">
        <v>129460.39000000009</v>
      </c>
      <c r="Y111" s="213">
        <v>118923.85000000006</v>
      </c>
      <c r="Z111" s="213">
        <v>64463.650000000009</v>
      </c>
      <c r="AA111" s="213">
        <v>66057.48</v>
      </c>
      <c r="AB111" s="213">
        <v>76993.510000000009</v>
      </c>
      <c r="AC111" s="213">
        <v>87500.099999999991</v>
      </c>
      <c r="AD111" s="213">
        <v>97521.190000000031</v>
      </c>
      <c r="AE111" s="213">
        <v>76872.119999999981</v>
      </c>
      <c r="AF111" s="213">
        <v>75818.839999999982</v>
      </c>
      <c r="AG111" s="213">
        <v>64784.439999999995</v>
      </c>
      <c r="AH111" s="213">
        <v>78502.19</v>
      </c>
    </row>
    <row r="112" spans="1:34" x14ac:dyDescent="0.25">
      <c r="A112" s="209" t="s">
        <v>200</v>
      </c>
      <c r="B112" s="213"/>
      <c r="C112" s="213"/>
      <c r="D112" s="213"/>
      <c r="E112" s="214"/>
      <c r="F112" s="214"/>
      <c r="G112" s="211"/>
      <c r="H112" s="212"/>
      <c r="I112" s="213"/>
      <c r="J112" s="213"/>
      <c r="K112" s="213"/>
      <c r="L112" s="213"/>
      <c r="M112" s="213"/>
      <c r="N112" s="213"/>
      <c r="O112" s="213"/>
      <c r="P112" s="213"/>
      <c r="Q112" s="213"/>
      <c r="R112" s="213"/>
      <c r="S112" s="213"/>
      <c r="T112" s="213"/>
      <c r="U112" s="213"/>
      <c r="V112" s="213"/>
      <c r="W112" s="213">
        <v>2771.5499999999997</v>
      </c>
      <c r="X112" s="213">
        <v>188416.18999999986</v>
      </c>
      <c r="Y112" s="213">
        <v>100337.51999999999</v>
      </c>
      <c r="Z112" s="213">
        <v>52216.82999999998</v>
      </c>
      <c r="AA112" s="213">
        <v>68788.479999999981</v>
      </c>
      <c r="AB112" s="213">
        <v>78953.690000000017</v>
      </c>
      <c r="AC112" s="213">
        <v>93987.709999999992</v>
      </c>
      <c r="AD112" s="213">
        <v>167497.47000000006</v>
      </c>
      <c r="AE112" s="213">
        <v>88432.439999999973</v>
      </c>
      <c r="AF112" s="213">
        <v>78976.379999999976</v>
      </c>
      <c r="AG112" s="213">
        <v>81703.11</v>
      </c>
      <c r="AH112" s="213">
        <v>74656.989999999991</v>
      </c>
    </row>
    <row r="113" spans="1:34" x14ac:dyDescent="0.25">
      <c r="A113" s="209" t="s">
        <v>203</v>
      </c>
      <c r="B113" s="213"/>
      <c r="C113" s="213"/>
      <c r="D113" s="213"/>
      <c r="E113" s="214"/>
      <c r="F113" s="214"/>
      <c r="G113" s="211"/>
      <c r="H113" s="212"/>
      <c r="I113" s="213"/>
      <c r="J113" s="213"/>
      <c r="K113" s="213"/>
      <c r="L113" s="213"/>
      <c r="M113" s="213"/>
      <c r="N113" s="213"/>
      <c r="O113" s="213"/>
      <c r="P113" s="213"/>
      <c r="Q113" s="213"/>
      <c r="R113" s="213"/>
      <c r="S113" s="213"/>
      <c r="T113" s="213"/>
      <c r="U113" s="213"/>
      <c r="V113" s="213"/>
      <c r="W113" s="213"/>
      <c r="X113" s="213">
        <v>79539.59000000004</v>
      </c>
      <c r="Y113" s="213">
        <v>163279.44000000015</v>
      </c>
      <c r="Z113" s="213">
        <v>39279.759999999995</v>
      </c>
      <c r="AA113" s="213">
        <v>46668.569999999971</v>
      </c>
      <c r="AB113" s="213">
        <v>59809.759999999864</v>
      </c>
      <c r="AC113" s="213">
        <v>71270.889999999883</v>
      </c>
      <c r="AD113" s="213">
        <v>74358.429999999833</v>
      </c>
      <c r="AE113" s="213">
        <v>78228.539999999921</v>
      </c>
      <c r="AF113" s="213">
        <v>94686.020000000091</v>
      </c>
      <c r="AG113" s="213">
        <v>83244.840000000069</v>
      </c>
      <c r="AH113" s="213">
        <v>71755.059999999939</v>
      </c>
    </row>
    <row r="114" spans="1:34" x14ac:dyDescent="0.25">
      <c r="A114" s="209" t="s">
        <v>196</v>
      </c>
      <c r="B114" s="213">
        <v>45261.400000000031</v>
      </c>
      <c r="C114" s="213">
        <v>47596.370000000068</v>
      </c>
      <c r="D114" s="213">
        <v>62220.469999999972</v>
      </c>
      <c r="E114" s="214">
        <v>88021.03999999995</v>
      </c>
      <c r="F114" s="214">
        <v>79122.490000000093</v>
      </c>
      <c r="G114" s="211">
        <v>116746.59999999987</v>
      </c>
      <c r="H114" s="212">
        <v>74417.5</v>
      </c>
      <c r="I114" s="213">
        <v>94107.760000000198</v>
      </c>
      <c r="J114" s="213">
        <v>78147.38</v>
      </c>
      <c r="K114" s="213">
        <v>63932.230000000091</v>
      </c>
      <c r="L114" s="213">
        <v>105547.17999999983</v>
      </c>
      <c r="M114" s="213">
        <v>133572.8899999999</v>
      </c>
      <c r="N114" s="213">
        <v>28472.990000000009</v>
      </c>
      <c r="O114" s="213">
        <v>44552.850000000057</v>
      </c>
      <c r="P114" s="213">
        <v>47830.410000000047</v>
      </c>
      <c r="Q114" s="213">
        <v>46507.930000000088</v>
      </c>
      <c r="R114" s="213">
        <v>73324.099999999991</v>
      </c>
      <c r="S114" s="213">
        <v>57988.139999999941</v>
      </c>
      <c r="T114" s="213">
        <v>62777.440000000017</v>
      </c>
      <c r="U114" s="213">
        <v>76587.329999999973</v>
      </c>
      <c r="V114" s="213">
        <v>61124.390000000014</v>
      </c>
      <c r="W114" s="213">
        <v>75191.750000000146</v>
      </c>
      <c r="X114" s="213">
        <v>99724.98000000036</v>
      </c>
      <c r="Y114" s="213">
        <v>185108.36000000016</v>
      </c>
      <c r="Z114" s="213">
        <v>55987.120000000017</v>
      </c>
      <c r="AA114" s="213">
        <v>33433.970000000045</v>
      </c>
      <c r="AB114" s="213">
        <v>61869.520000000099</v>
      </c>
      <c r="AC114" s="213">
        <v>66270.770000000033</v>
      </c>
      <c r="AD114" s="213">
        <v>81398.030000000173</v>
      </c>
      <c r="AE114" s="213">
        <v>74101.539999999979</v>
      </c>
      <c r="AF114" s="213">
        <v>82774.529999999926</v>
      </c>
      <c r="AG114" s="213">
        <v>86157.369999999893</v>
      </c>
      <c r="AH114" s="213">
        <v>65281.259999999995</v>
      </c>
    </row>
    <row r="115" spans="1:34" x14ac:dyDescent="0.25">
      <c r="A115" s="209" t="s">
        <v>216</v>
      </c>
      <c r="B115" s="213">
        <v>880</v>
      </c>
      <c r="C115" s="213"/>
      <c r="D115" s="213">
        <v>13837.009999999998</v>
      </c>
      <c r="E115" s="214">
        <v>5536.45</v>
      </c>
      <c r="F115" s="214"/>
      <c r="G115" s="211"/>
      <c r="H115" s="212">
        <v>356.34</v>
      </c>
      <c r="I115" s="213">
        <v>1211.98</v>
      </c>
      <c r="J115" s="213">
        <v>32533.199999999997</v>
      </c>
      <c r="K115" s="213">
        <v>16895.790000000005</v>
      </c>
      <c r="L115" s="213"/>
      <c r="M115" s="213"/>
      <c r="N115" s="213"/>
      <c r="O115" s="213">
        <v>881.81</v>
      </c>
      <c r="P115" s="213">
        <v>41315.01</v>
      </c>
      <c r="Q115" s="213">
        <v>13625.170000000002</v>
      </c>
      <c r="R115" s="213"/>
      <c r="S115" s="213"/>
      <c r="T115" s="213"/>
      <c r="U115" s="213">
        <v>2841.12</v>
      </c>
      <c r="V115" s="213">
        <v>52564.379999999983</v>
      </c>
      <c r="W115" s="213">
        <v>11572.07</v>
      </c>
      <c r="X115" s="213"/>
      <c r="Y115" s="213">
        <v>174</v>
      </c>
      <c r="Z115" s="213"/>
      <c r="AA115" s="213">
        <v>4301.3900000000003</v>
      </c>
      <c r="AB115" s="213">
        <v>45622.680000000022</v>
      </c>
      <c r="AC115" s="213">
        <v>16245.319999999998</v>
      </c>
      <c r="AD115" s="213"/>
      <c r="AE115" s="213"/>
      <c r="AF115" s="213">
        <v>1819.38</v>
      </c>
      <c r="AG115" s="213">
        <v>7457.4</v>
      </c>
      <c r="AH115" s="213">
        <v>63374.319999999985</v>
      </c>
    </row>
    <row r="116" spans="1:34" x14ac:dyDescent="0.25">
      <c r="A116" s="209" t="s">
        <v>204</v>
      </c>
      <c r="B116" s="213"/>
      <c r="C116" s="213"/>
      <c r="D116" s="213"/>
      <c r="E116" s="214"/>
      <c r="F116" s="214"/>
      <c r="G116" s="211"/>
      <c r="H116" s="212"/>
      <c r="I116" s="213"/>
      <c r="J116" s="213"/>
      <c r="K116" s="213"/>
      <c r="L116" s="213"/>
      <c r="M116" s="213"/>
      <c r="N116" s="213"/>
      <c r="O116" s="213"/>
      <c r="P116" s="213"/>
      <c r="Q116" s="213"/>
      <c r="R116" s="213"/>
      <c r="S116" s="213"/>
      <c r="T116" s="213"/>
      <c r="U116" s="213"/>
      <c r="V116" s="213"/>
      <c r="W116" s="213"/>
      <c r="X116" s="213"/>
      <c r="Y116" s="213"/>
      <c r="Z116" s="213"/>
      <c r="AA116" s="213">
        <v>28039.260000000002</v>
      </c>
      <c r="AB116" s="213">
        <v>46043.580000000045</v>
      </c>
      <c r="AC116" s="213">
        <v>47813.529999999992</v>
      </c>
      <c r="AD116" s="213">
        <v>59634.790000000015</v>
      </c>
      <c r="AE116" s="213">
        <v>58225.98</v>
      </c>
      <c r="AF116" s="213">
        <v>66532.180000000139</v>
      </c>
      <c r="AG116" s="213">
        <v>58311.550000000025</v>
      </c>
      <c r="AH116" s="213">
        <v>57238.380000000012</v>
      </c>
    </row>
    <row r="117" spans="1:34" x14ac:dyDescent="0.25">
      <c r="A117" s="209" t="s">
        <v>217</v>
      </c>
      <c r="B117" s="213">
        <v>39519.479999999996</v>
      </c>
      <c r="C117" s="213">
        <v>38014.900000000016</v>
      </c>
      <c r="D117" s="213">
        <v>52985.26</v>
      </c>
      <c r="E117" s="214">
        <v>40621.110000000008</v>
      </c>
      <c r="F117" s="214">
        <v>56572.110000000015</v>
      </c>
      <c r="G117" s="211">
        <v>49378.83</v>
      </c>
      <c r="H117" s="212">
        <v>33763.1</v>
      </c>
      <c r="I117" s="213">
        <v>48379.57</v>
      </c>
      <c r="J117" s="213">
        <v>29157.25</v>
      </c>
      <c r="K117" s="213">
        <v>26586.520000000008</v>
      </c>
      <c r="L117" s="213">
        <v>28473.710000000006</v>
      </c>
      <c r="M117" s="213">
        <v>34786.03</v>
      </c>
      <c r="N117" s="213">
        <v>20287.230000000003</v>
      </c>
      <c r="O117" s="213">
        <v>16463.949999999997</v>
      </c>
      <c r="P117" s="213">
        <v>25264.429999999989</v>
      </c>
      <c r="Q117" s="213">
        <v>26976.370000000003</v>
      </c>
      <c r="R117" s="213">
        <v>36558.830000000016</v>
      </c>
      <c r="S117" s="213">
        <v>22819.119999999988</v>
      </c>
      <c r="T117" s="213">
        <v>20916.72</v>
      </c>
      <c r="U117" s="213">
        <v>32123.690000000006</v>
      </c>
      <c r="V117" s="213">
        <v>27803.799999999996</v>
      </c>
      <c r="W117" s="213">
        <v>32850.239999999991</v>
      </c>
      <c r="X117" s="213">
        <v>50685.05999999999</v>
      </c>
      <c r="Y117" s="213">
        <v>52710.599999999984</v>
      </c>
      <c r="Z117" s="213">
        <v>34256.69999999999</v>
      </c>
      <c r="AA117" s="213">
        <v>22717.039999999997</v>
      </c>
      <c r="AB117" s="213">
        <v>44959.75</v>
      </c>
      <c r="AC117" s="213">
        <v>42628.970000000008</v>
      </c>
      <c r="AD117" s="213">
        <v>50220.350000000013</v>
      </c>
      <c r="AE117" s="213">
        <v>30459.299999999996</v>
      </c>
      <c r="AF117" s="213">
        <v>34636.369999999988</v>
      </c>
      <c r="AG117" s="213">
        <v>41170.74</v>
      </c>
      <c r="AH117" s="213">
        <v>56670.640000000021</v>
      </c>
    </row>
    <row r="118" spans="1:34" x14ac:dyDescent="0.25">
      <c r="A118" s="209" t="s">
        <v>218</v>
      </c>
      <c r="B118" s="213">
        <v>32554.920000000024</v>
      </c>
      <c r="C118" s="213">
        <v>22406.300000000007</v>
      </c>
      <c r="D118" s="213">
        <v>29412.500000000007</v>
      </c>
      <c r="E118" s="214">
        <v>43891.790000000045</v>
      </c>
      <c r="F118" s="214">
        <v>60140.420000000049</v>
      </c>
      <c r="G118" s="211">
        <v>29209.419999999995</v>
      </c>
      <c r="H118" s="212">
        <v>26739.799999999996</v>
      </c>
      <c r="I118" s="213">
        <v>49898.869999999974</v>
      </c>
      <c r="J118" s="213">
        <v>110140.21999999988</v>
      </c>
      <c r="K118" s="213">
        <v>42327.439999999995</v>
      </c>
      <c r="L118" s="213">
        <v>23491.310000000005</v>
      </c>
      <c r="M118" s="213">
        <v>17885.669999999987</v>
      </c>
      <c r="N118" s="213">
        <v>13405.149999999996</v>
      </c>
      <c r="O118" s="213">
        <v>9876.8999999999978</v>
      </c>
      <c r="P118" s="213">
        <v>11694.669999999993</v>
      </c>
      <c r="Q118" s="213">
        <v>19361.22</v>
      </c>
      <c r="R118" s="213">
        <v>33227.79</v>
      </c>
      <c r="S118" s="213">
        <v>18754.710000000006</v>
      </c>
      <c r="T118" s="213">
        <v>12757.77</v>
      </c>
      <c r="U118" s="213">
        <v>22583.220000000019</v>
      </c>
      <c r="V118" s="213">
        <v>65543.880000000107</v>
      </c>
      <c r="W118" s="213">
        <v>23451.149999999998</v>
      </c>
      <c r="X118" s="213">
        <v>26242.33</v>
      </c>
      <c r="Y118" s="213">
        <v>23318.729999999989</v>
      </c>
      <c r="Z118" s="213">
        <v>17050.399999999991</v>
      </c>
      <c r="AA118" s="213">
        <v>14283.199999999999</v>
      </c>
      <c r="AB118" s="213">
        <v>15141.580000000004</v>
      </c>
      <c r="AC118" s="213">
        <v>28438.919999999984</v>
      </c>
      <c r="AD118" s="213">
        <v>24506.409999999985</v>
      </c>
      <c r="AE118" s="213">
        <v>16377.439999999991</v>
      </c>
      <c r="AF118" s="213">
        <v>14639.979999999998</v>
      </c>
      <c r="AG118" s="213">
        <v>22636.910000000003</v>
      </c>
      <c r="AH118" s="213">
        <v>54422.300000000025</v>
      </c>
    </row>
    <row r="119" spans="1:34" x14ac:dyDescent="0.25">
      <c r="A119" s="209" t="s">
        <v>195</v>
      </c>
      <c r="B119" s="213">
        <v>56744.24</v>
      </c>
      <c r="C119" s="213">
        <v>63006.099999999991</v>
      </c>
      <c r="D119" s="213">
        <v>57787.450000000012</v>
      </c>
      <c r="E119" s="214">
        <v>58630.87999999999</v>
      </c>
      <c r="F119" s="214">
        <v>59011.910000000025</v>
      </c>
      <c r="G119" s="211">
        <v>56185.750000000007</v>
      </c>
      <c r="H119" s="212">
        <v>55666.340000000062</v>
      </c>
      <c r="I119" s="213">
        <v>87780.170000000013</v>
      </c>
      <c r="J119" s="213">
        <v>70699.159999999989</v>
      </c>
      <c r="K119" s="213">
        <v>72423.009999999937</v>
      </c>
      <c r="L119" s="213">
        <v>131757.62999999986</v>
      </c>
      <c r="M119" s="213">
        <v>136755.99999999988</v>
      </c>
      <c r="N119" s="213">
        <v>45764.750000000015</v>
      </c>
      <c r="O119" s="213">
        <v>61447.600000000006</v>
      </c>
      <c r="P119" s="213">
        <v>47648.860000000015</v>
      </c>
      <c r="Q119" s="213">
        <v>39556.160000000033</v>
      </c>
      <c r="R119" s="213">
        <v>71918.81999999992</v>
      </c>
      <c r="S119" s="213">
        <v>47178.619999999966</v>
      </c>
      <c r="T119" s="213">
        <v>59668.840000000026</v>
      </c>
      <c r="U119" s="213">
        <v>67121.199999999968</v>
      </c>
      <c r="V119" s="213">
        <v>63481.939999999951</v>
      </c>
      <c r="W119" s="213">
        <v>66120.260000000009</v>
      </c>
      <c r="X119" s="213">
        <v>162115.7199999998</v>
      </c>
      <c r="Y119" s="213">
        <v>157537.03999999975</v>
      </c>
      <c r="Z119" s="213">
        <v>62424.049999999952</v>
      </c>
      <c r="AA119" s="213">
        <v>46332.270000000048</v>
      </c>
      <c r="AB119" s="213">
        <v>60536.910000000025</v>
      </c>
      <c r="AC119" s="213">
        <v>42087.359999999971</v>
      </c>
      <c r="AD119" s="213">
        <v>77626.349999999933</v>
      </c>
      <c r="AE119" s="213">
        <v>55645.070000000029</v>
      </c>
      <c r="AF119" s="213">
        <v>46454.990000000056</v>
      </c>
      <c r="AG119" s="213">
        <v>50233.82000000008</v>
      </c>
      <c r="AH119" s="213">
        <v>54151.62</v>
      </c>
    </row>
    <row r="120" spans="1:34" x14ac:dyDescent="0.25">
      <c r="A120" s="209" t="s">
        <v>205</v>
      </c>
      <c r="B120" s="213"/>
      <c r="C120" s="213"/>
      <c r="D120" s="213"/>
      <c r="E120" s="214"/>
      <c r="F120" s="214"/>
      <c r="G120" s="211"/>
      <c r="H120" s="212"/>
      <c r="I120" s="213"/>
      <c r="J120" s="213"/>
      <c r="K120" s="213"/>
      <c r="L120" s="213"/>
      <c r="M120" s="213"/>
      <c r="N120" s="213"/>
      <c r="O120" s="213"/>
      <c r="P120" s="213"/>
      <c r="Q120" s="213"/>
      <c r="R120" s="213"/>
      <c r="S120" s="213"/>
      <c r="T120" s="213"/>
      <c r="U120" s="213"/>
      <c r="V120" s="213"/>
      <c r="W120" s="213"/>
      <c r="X120" s="213"/>
      <c r="Y120" s="213"/>
      <c r="Z120" s="213"/>
      <c r="AA120" s="213"/>
      <c r="AB120" s="213">
        <v>39517.110000000015</v>
      </c>
      <c r="AC120" s="213">
        <v>48486.810000000012</v>
      </c>
      <c r="AD120" s="213">
        <v>57159.950000000033</v>
      </c>
      <c r="AE120" s="213">
        <v>47532.170000000013</v>
      </c>
      <c r="AF120" s="213">
        <v>65738.22</v>
      </c>
      <c r="AG120" s="213">
        <v>50347.520000000011</v>
      </c>
      <c r="AH120" s="213">
        <v>50820.01999999999</v>
      </c>
    </row>
    <row r="121" spans="1:34" x14ac:dyDescent="0.25">
      <c r="A121" s="209" t="s">
        <v>213</v>
      </c>
      <c r="B121" s="213">
        <v>90682.750000000029</v>
      </c>
      <c r="C121" s="213">
        <v>70480.91</v>
      </c>
      <c r="D121" s="213">
        <v>100521.96999999996</v>
      </c>
      <c r="E121" s="214">
        <v>96428.250000000058</v>
      </c>
      <c r="F121" s="214">
        <v>73796.310000000041</v>
      </c>
      <c r="G121" s="211">
        <v>67815.13</v>
      </c>
      <c r="H121" s="212">
        <v>108166.52000000003</v>
      </c>
      <c r="I121" s="213">
        <v>103812.74000000014</v>
      </c>
      <c r="J121" s="213">
        <v>104451.55999999998</v>
      </c>
      <c r="K121" s="213">
        <v>69097.959999999977</v>
      </c>
      <c r="L121" s="213">
        <v>93180.459999999963</v>
      </c>
      <c r="M121" s="213">
        <v>79734.83</v>
      </c>
      <c r="N121" s="213">
        <v>35362.530000000006</v>
      </c>
      <c r="O121" s="213">
        <v>52341.570000000029</v>
      </c>
      <c r="P121" s="213">
        <v>54825.880000000026</v>
      </c>
      <c r="Q121" s="213">
        <v>37329.280000000006</v>
      </c>
      <c r="R121" s="213">
        <v>39798.830000000016</v>
      </c>
      <c r="S121" s="213">
        <v>35766.950000000004</v>
      </c>
      <c r="T121" s="213">
        <v>40081.220000000008</v>
      </c>
      <c r="U121" s="213">
        <v>58478.339999999967</v>
      </c>
      <c r="V121" s="213">
        <v>53573.069999999992</v>
      </c>
      <c r="W121" s="213">
        <v>46897.689999999988</v>
      </c>
      <c r="X121" s="213">
        <v>49946.80000000001</v>
      </c>
      <c r="Y121" s="213">
        <v>40872.209999999992</v>
      </c>
      <c r="Z121" s="213">
        <v>30354.500000000004</v>
      </c>
      <c r="AA121" s="213">
        <v>38138.660000000003</v>
      </c>
      <c r="AB121" s="213">
        <v>44285.21</v>
      </c>
      <c r="AC121" s="213">
        <v>33342.269999999997</v>
      </c>
      <c r="AD121" s="213">
        <v>32413.560000000005</v>
      </c>
      <c r="AE121" s="213">
        <v>37847.48000000001</v>
      </c>
      <c r="AF121" s="213">
        <v>47079.450000000033</v>
      </c>
      <c r="AG121" s="213">
        <v>50587.84000000004</v>
      </c>
      <c r="AH121" s="213">
        <v>50516.319999999978</v>
      </c>
    </row>
    <row r="122" spans="1:34" x14ac:dyDescent="0.25">
      <c r="A122" s="209" t="s">
        <v>212</v>
      </c>
      <c r="B122" s="213">
        <v>108001.40000000005</v>
      </c>
      <c r="C122" s="213">
        <v>99100.060000000041</v>
      </c>
      <c r="D122" s="213">
        <v>123214.19000000008</v>
      </c>
      <c r="E122" s="214">
        <v>108842.00000000003</v>
      </c>
      <c r="F122" s="214">
        <v>110030.09000000011</v>
      </c>
      <c r="G122" s="211">
        <v>85052.550000000178</v>
      </c>
      <c r="H122" s="212">
        <v>97982.060000000318</v>
      </c>
      <c r="I122" s="213">
        <v>102396.34000000004</v>
      </c>
      <c r="J122" s="213">
        <v>86223.000000000073</v>
      </c>
      <c r="K122" s="213">
        <v>88310.520000000033</v>
      </c>
      <c r="L122" s="213">
        <v>102555.24000000008</v>
      </c>
      <c r="M122" s="213">
        <v>78636.760000000068</v>
      </c>
      <c r="N122" s="213">
        <v>59597.279999999919</v>
      </c>
      <c r="O122" s="213">
        <v>53362.16000000004</v>
      </c>
      <c r="P122" s="213">
        <v>68453.610000000088</v>
      </c>
      <c r="Q122" s="213">
        <v>65413.740000000013</v>
      </c>
      <c r="R122" s="213">
        <v>54687.469999999979</v>
      </c>
      <c r="S122" s="213">
        <v>42345.520000000026</v>
      </c>
      <c r="T122" s="213">
        <v>42139.859999999971</v>
      </c>
      <c r="U122" s="213">
        <v>48606.94</v>
      </c>
      <c r="V122" s="213">
        <v>39228.19999999999</v>
      </c>
      <c r="W122" s="213">
        <v>43985.92000000002</v>
      </c>
      <c r="X122" s="213">
        <v>57539.379999999976</v>
      </c>
      <c r="Y122" s="213">
        <v>52077.26999999999</v>
      </c>
      <c r="Z122" s="213">
        <v>37985.720000000008</v>
      </c>
      <c r="AA122" s="213">
        <v>40315.769999999997</v>
      </c>
      <c r="AB122" s="213">
        <v>46403.970000000059</v>
      </c>
      <c r="AC122" s="213">
        <v>39770.219999999987</v>
      </c>
      <c r="AD122" s="213">
        <v>48812.060000000019</v>
      </c>
      <c r="AE122" s="213">
        <v>36158.05000000001</v>
      </c>
      <c r="AF122" s="213">
        <v>50784.280000000101</v>
      </c>
      <c r="AG122" s="213">
        <v>60702.119999999995</v>
      </c>
      <c r="AH122" s="213">
        <v>49764.69</v>
      </c>
    </row>
    <row r="123" spans="1:34" x14ac:dyDescent="0.25">
      <c r="A123" s="209" t="s">
        <v>214</v>
      </c>
      <c r="B123" s="213">
        <v>17235</v>
      </c>
      <c r="C123" s="213">
        <v>14517.080000000002</v>
      </c>
      <c r="D123" s="213">
        <v>22391.350000000002</v>
      </c>
      <c r="E123" s="214">
        <v>18697.219999999998</v>
      </c>
      <c r="F123" s="214">
        <v>19625.469999999998</v>
      </c>
      <c r="G123" s="211">
        <v>20286.820000000007</v>
      </c>
      <c r="H123" s="212">
        <v>23347.349999999995</v>
      </c>
      <c r="I123" s="213">
        <v>18924.960000000014</v>
      </c>
      <c r="J123" s="213">
        <v>23709.849999999988</v>
      </c>
      <c r="K123" s="213">
        <v>23402.279999999995</v>
      </c>
      <c r="L123" s="213">
        <v>21166.23</v>
      </c>
      <c r="M123" s="213">
        <v>16248.199999999992</v>
      </c>
      <c r="N123" s="213">
        <v>19777.370000000003</v>
      </c>
      <c r="O123" s="213">
        <v>17511.889999999989</v>
      </c>
      <c r="P123" s="213">
        <v>21810.090000000015</v>
      </c>
      <c r="Q123" s="213">
        <v>16178.249999999991</v>
      </c>
      <c r="R123" s="213">
        <v>21969.520000000008</v>
      </c>
      <c r="S123" s="213">
        <v>24228.470000000008</v>
      </c>
      <c r="T123" s="213">
        <v>19105.209999999992</v>
      </c>
      <c r="U123" s="213">
        <v>19829.009999999987</v>
      </c>
      <c r="V123" s="213">
        <v>20406.77</v>
      </c>
      <c r="W123" s="213">
        <v>16378.130000000003</v>
      </c>
      <c r="X123" s="213">
        <v>19284.650000000001</v>
      </c>
      <c r="Y123" s="213">
        <v>30049.109999999993</v>
      </c>
      <c r="Z123" s="213">
        <v>32089.630000000026</v>
      </c>
      <c r="AA123" s="213">
        <v>36976.440000000024</v>
      </c>
      <c r="AB123" s="213">
        <v>43074.45</v>
      </c>
      <c r="AC123" s="213">
        <v>42526.649999999987</v>
      </c>
      <c r="AD123" s="213">
        <v>53014.720000000023</v>
      </c>
      <c r="AE123" s="213">
        <v>47699.840000000018</v>
      </c>
      <c r="AF123" s="213">
        <v>43530.269999999982</v>
      </c>
      <c r="AG123" s="213">
        <v>49868.900000000009</v>
      </c>
      <c r="AH123" s="213">
        <v>48215.049999999988</v>
      </c>
    </row>
    <row r="124" spans="1:34" x14ac:dyDescent="0.25">
      <c r="A124" s="209" t="s">
        <v>206</v>
      </c>
      <c r="B124" s="213">
        <v>22191</v>
      </c>
      <c r="C124" s="213">
        <v>21770</v>
      </c>
      <c r="D124" s="213">
        <v>26561</v>
      </c>
      <c r="E124" s="214">
        <v>49170</v>
      </c>
      <c r="F124" s="214">
        <v>68710</v>
      </c>
      <c r="G124" s="211">
        <v>59769</v>
      </c>
      <c r="H124" s="212">
        <v>64273.03</v>
      </c>
      <c r="I124" s="213">
        <v>85688</v>
      </c>
      <c r="J124" s="213">
        <v>50352</v>
      </c>
      <c r="K124" s="213">
        <v>45631.199999999997</v>
      </c>
      <c r="L124" s="213">
        <v>129731</v>
      </c>
      <c r="M124" s="213">
        <v>92180</v>
      </c>
      <c r="N124" s="213">
        <v>35579</v>
      </c>
      <c r="O124" s="213">
        <v>36703</v>
      </c>
      <c r="P124" s="213">
        <v>55766</v>
      </c>
      <c r="Q124" s="213">
        <v>47101</v>
      </c>
      <c r="R124" s="213">
        <v>59767</v>
      </c>
      <c r="S124" s="213">
        <v>50397.979999999996</v>
      </c>
      <c r="T124" s="213">
        <v>63860.060000000012</v>
      </c>
      <c r="U124" s="213">
        <v>62056</v>
      </c>
      <c r="V124" s="213">
        <v>42222</v>
      </c>
      <c r="W124" s="213">
        <v>50775</v>
      </c>
      <c r="X124" s="213">
        <v>49329</v>
      </c>
      <c r="Y124" s="213">
        <v>127875</v>
      </c>
      <c r="Z124" s="213">
        <v>34755</v>
      </c>
      <c r="AA124" s="213">
        <v>32791</v>
      </c>
      <c r="AB124" s="213">
        <v>44909</v>
      </c>
      <c r="AC124" s="213">
        <v>59417</v>
      </c>
      <c r="AD124" s="213">
        <v>52410</v>
      </c>
      <c r="AE124" s="213">
        <v>44049</v>
      </c>
      <c r="AF124" s="213">
        <v>46539</v>
      </c>
      <c r="AG124" s="213">
        <v>59348</v>
      </c>
      <c r="AH124" s="213">
        <v>45092</v>
      </c>
    </row>
    <row r="125" spans="1:34" x14ac:dyDescent="0.25">
      <c r="A125" s="209" t="s">
        <v>219</v>
      </c>
      <c r="B125" s="213">
        <v>1387.11</v>
      </c>
      <c r="C125" s="213">
        <v>1394.3699999999997</v>
      </c>
      <c r="D125" s="213">
        <v>1670.1000000000004</v>
      </c>
      <c r="E125" s="213">
        <v>5624.7699999999986</v>
      </c>
      <c r="F125" s="213">
        <v>30779.290000000023</v>
      </c>
      <c r="G125" s="213">
        <v>3591.1800000000003</v>
      </c>
      <c r="H125" s="213">
        <v>1669.7200000000003</v>
      </c>
      <c r="I125" s="213">
        <v>21105.520000000015</v>
      </c>
      <c r="J125" s="213">
        <v>57818.589999999953</v>
      </c>
      <c r="K125" s="213">
        <v>6089.1100000000015</v>
      </c>
      <c r="L125" s="213">
        <v>1937.0800000000006</v>
      </c>
      <c r="M125" s="213">
        <v>1090.0999999999999</v>
      </c>
      <c r="N125" s="213">
        <v>1856.1599999999999</v>
      </c>
      <c r="O125" s="213">
        <v>751.71</v>
      </c>
      <c r="P125" s="213">
        <v>690.42</v>
      </c>
      <c r="Q125" s="213">
        <v>3534.1400000000003</v>
      </c>
      <c r="R125" s="213">
        <v>19980.159999999989</v>
      </c>
      <c r="S125" s="213">
        <v>3064.77</v>
      </c>
      <c r="T125" s="213">
        <v>1046.01</v>
      </c>
      <c r="U125" s="213">
        <v>9840.1799999999985</v>
      </c>
      <c r="V125" s="213">
        <v>52685.739999999983</v>
      </c>
      <c r="W125" s="213">
        <v>5041.3500000000013</v>
      </c>
      <c r="X125" s="213">
        <v>2023.4599999999994</v>
      </c>
      <c r="Y125" s="213">
        <v>1232.9100000000001</v>
      </c>
      <c r="Z125" s="213">
        <v>1022.32</v>
      </c>
      <c r="AA125" s="213">
        <v>1020.6600000000002</v>
      </c>
      <c r="AB125" s="213">
        <v>824.22</v>
      </c>
      <c r="AC125" s="213">
        <v>7560.7499999999991</v>
      </c>
      <c r="AD125" s="213">
        <v>9453.5500000000047</v>
      </c>
      <c r="AE125" s="213">
        <v>1836.5300000000004</v>
      </c>
      <c r="AF125" s="213">
        <v>2097.6699999999996</v>
      </c>
      <c r="AG125" s="213">
        <v>12351.490000000005</v>
      </c>
      <c r="AH125" s="213">
        <v>44075.640000000007</v>
      </c>
    </row>
    <row r="126" spans="1:34" x14ac:dyDescent="0.25">
      <c r="A126" s="209" t="s">
        <v>197</v>
      </c>
      <c r="B126" s="213">
        <f t="shared" ref="B126:O126" si="5">B127-SUM(B90:B125)</f>
        <v>7259641.9700000174</v>
      </c>
      <c r="C126" s="213">
        <f t="shared" si="5"/>
        <v>6362727.9100000383</v>
      </c>
      <c r="D126" s="213">
        <f t="shared" si="5"/>
        <v>7881506.2400000682</v>
      </c>
      <c r="E126" s="213">
        <f t="shared" si="5"/>
        <v>7673316.6500000255</v>
      </c>
      <c r="F126" s="213">
        <f t="shared" si="5"/>
        <v>8421122.8300000392</v>
      </c>
      <c r="G126" s="213">
        <f t="shared" si="5"/>
        <v>7747201.6900000433</v>
      </c>
      <c r="H126" s="213">
        <f t="shared" si="5"/>
        <v>8231956.6200000206</v>
      </c>
      <c r="I126" s="213">
        <f t="shared" si="5"/>
        <v>8969767.9499999993</v>
      </c>
      <c r="J126" s="213">
        <f t="shared" si="5"/>
        <v>8411585.9400000237</v>
      </c>
      <c r="K126" s="213">
        <f t="shared" si="5"/>
        <v>7720294.8200000217</v>
      </c>
      <c r="L126" s="213">
        <f t="shared" si="5"/>
        <v>7210898.1200000262</v>
      </c>
      <c r="M126" s="213">
        <f t="shared" si="5"/>
        <v>9141106.6400000174</v>
      </c>
      <c r="N126" s="213">
        <f t="shared" si="5"/>
        <v>4908650.1099999854</v>
      </c>
      <c r="O126" s="213">
        <f t="shared" si="5"/>
        <v>5111264.6599999964</v>
      </c>
      <c r="P126" s="213">
        <f t="shared" ref="P126:AD126" si="6">P127-SUM(P90:P125)</f>
        <v>5924065.580000028</v>
      </c>
      <c r="Q126" s="213">
        <f t="shared" si="6"/>
        <v>5301375.2500000363</v>
      </c>
      <c r="R126" s="213">
        <f t="shared" si="6"/>
        <v>6174743.9200000055</v>
      </c>
      <c r="S126" s="213">
        <f t="shared" si="6"/>
        <v>5155044.0600000033</v>
      </c>
      <c r="T126" s="213">
        <f t="shared" si="6"/>
        <v>5646291.2099999981</v>
      </c>
      <c r="U126" s="213">
        <f t="shared" ref="U126:AB126" si="7">U127-SUM(U90:U125)</f>
        <v>6070177.9299999885</v>
      </c>
      <c r="V126" s="213">
        <f t="shared" si="7"/>
        <v>5628980.7400000067</v>
      </c>
      <c r="W126" s="213">
        <f t="shared" si="7"/>
        <v>6776912.6699999953</v>
      </c>
      <c r="X126" s="213">
        <f t="shared" si="7"/>
        <v>6711444.4600000121</v>
      </c>
      <c r="Y126" s="213">
        <f t="shared" si="7"/>
        <v>8720044.2899999563</v>
      </c>
      <c r="Z126" s="213">
        <f t="shared" si="7"/>
        <v>4921609.5700000124</v>
      </c>
      <c r="AA126" s="213">
        <f t="shared" si="7"/>
        <v>4297432.01</v>
      </c>
      <c r="AB126" s="213">
        <f t="shared" si="7"/>
        <v>5239760.0499999933</v>
      </c>
      <c r="AC126" s="213">
        <f t="shared" si="6"/>
        <v>4987041.8700000094</v>
      </c>
      <c r="AD126" s="213">
        <f t="shared" si="6"/>
        <v>5544188.4600000223</v>
      </c>
      <c r="AE126" s="213">
        <f t="shared" ref="AE126:AH126" si="8">AE127-SUM(AE90:AE125)</f>
        <v>5106488.8499999931</v>
      </c>
      <c r="AF126" s="213">
        <f t="shared" si="8"/>
        <v>5331389.7699999968</v>
      </c>
      <c r="AG126" s="213">
        <f t="shared" si="8"/>
        <v>5323557.8100000154</v>
      </c>
      <c r="AH126" s="213">
        <f t="shared" si="8"/>
        <v>5160454.1800000016</v>
      </c>
    </row>
    <row r="127" spans="1:34" x14ac:dyDescent="0.25">
      <c r="A127" s="215" t="s">
        <v>198</v>
      </c>
      <c r="B127" s="153">
        <v>13636667.340000018</v>
      </c>
      <c r="C127" s="153">
        <v>12441893.530000035</v>
      </c>
      <c r="D127" s="153">
        <v>15279511.530000057</v>
      </c>
      <c r="E127" s="153">
        <v>14494031.090000015</v>
      </c>
      <c r="F127" s="153">
        <v>16431989.180000028</v>
      </c>
      <c r="G127" s="153">
        <v>14722906.880000034</v>
      </c>
      <c r="H127" s="153">
        <v>15655527.480000025</v>
      </c>
      <c r="I127" s="153">
        <v>16903508.93</v>
      </c>
      <c r="J127" s="153">
        <v>15837262.450000018</v>
      </c>
      <c r="K127" s="153">
        <v>14701264.240000023</v>
      </c>
      <c r="L127" s="153">
        <v>14630767.220000017</v>
      </c>
      <c r="M127" s="153">
        <v>16425840.800000014</v>
      </c>
      <c r="N127" s="153">
        <v>9708688.6599999834</v>
      </c>
      <c r="O127" s="153">
        <v>10446969.079999996</v>
      </c>
      <c r="P127" s="153">
        <v>11748488.860000029</v>
      </c>
      <c r="Q127" s="153">
        <v>10642798.210000042</v>
      </c>
      <c r="R127" s="153">
        <v>12629070.520000007</v>
      </c>
      <c r="S127" s="153">
        <v>10342440.130000003</v>
      </c>
      <c r="T127" s="153">
        <v>11517550.029999997</v>
      </c>
      <c r="U127" s="153">
        <v>12046778.929999989</v>
      </c>
      <c r="V127" s="153">
        <v>11605423.26</v>
      </c>
      <c r="W127" s="153">
        <v>12882055.35</v>
      </c>
      <c r="X127" s="153">
        <v>14450199.620000012</v>
      </c>
      <c r="Y127" s="153">
        <v>18063215.109999947</v>
      </c>
      <c r="Z127" s="153">
        <v>10173780.24000001</v>
      </c>
      <c r="AA127" s="153">
        <v>9406336.5799999945</v>
      </c>
      <c r="AB127" s="153">
        <v>11368052.349999994</v>
      </c>
      <c r="AC127" s="153">
        <v>11076681.360000009</v>
      </c>
      <c r="AD127" s="153">
        <v>12460976.270000022</v>
      </c>
      <c r="AE127" s="153">
        <v>11171303.82</v>
      </c>
      <c r="AF127" s="153">
        <v>11803666.379999999</v>
      </c>
      <c r="AG127" s="153">
        <v>11769774.310000017</v>
      </c>
      <c r="AH127" s="153">
        <v>11555841.119999999</v>
      </c>
    </row>
    <row r="128" spans="1:34" x14ac:dyDescent="0.25">
      <c r="AA128" s="113"/>
      <c r="AB128" s="113"/>
      <c r="AC128" s="113"/>
      <c r="AD128" s="113"/>
    </row>
  </sheetData>
  <mergeCells count="5">
    <mergeCell ref="A35:A36"/>
    <mergeCell ref="B35:C35"/>
    <mergeCell ref="D35:E35"/>
    <mergeCell ref="F35:G35"/>
    <mergeCell ref="H35:I3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O11"/>
  <sheetViews>
    <sheetView showGridLines="0" workbookViewId="0">
      <pane xSplit="1" ySplit="2" topLeftCell="C3" activePane="bottomRight" state="frozen"/>
      <selection activeCell="I41" sqref="I41"/>
      <selection pane="topRight" activeCell="I41" sqref="I41"/>
      <selection pane="bottomLeft" activeCell="I41" sqref="I41"/>
      <selection pane="bottomRight" activeCell="H37" sqref="H37"/>
    </sheetView>
  </sheetViews>
  <sheetFormatPr baseColWidth="10" defaultRowHeight="12.75" x14ac:dyDescent="0.2"/>
  <cols>
    <col min="1" max="1" width="29.7109375" style="233" bestFit="1" customWidth="1"/>
    <col min="2" max="2" width="12.28515625" style="233" bestFit="1" customWidth="1"/>
    <col min="3" max="3" width="13.28515625" style="233" bestFit="1" customWidth="1"/>
    <col min="4" max="4" width="12" style="233" bestFit="1" customWidth="1"/>
    <col min="5" max="5" width="9.5703125" style="233" bestFit="1" customWidth="1"/>
    <col min="6" max="15" width="10.5703125" style="233" bestFit="1" customWidth="1"/>
    <col min="16" max="16384" width="11.42578125" style="233"/>
  </cols>
  <sheetData>
    <row r="2" spans="1:15" x14ac:dyDescent="0.2">
      <c r="A2" s="231" t="s">
        <v>220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</row>
    <row r="3" spans="1:15" x14ac:dyDescent="0.2">
      <c r="A3" s="234"/>
      <c r="B3" s="235">
        <v>42583</v>
      </c>
      <c r="C3" s="235">
        <v>42614</v>
      </c>
      <c r="D3" s="235">
        <v>42644</v>
      </c>
      <c r="E3" s="235">
        <v>42675</v>
      </c>
      <c r="F3" s="235">
        <v>42705</v>
      </c>
      <c r="G3" s="235">
        <v>42736</v>
      </c>
      <c r="H3" s="235">
        <v>42767</v>
      </c>
      <c r="I3" s="235">
        <v>42795</v>
      </c>
      <c r="J3" s="235">
        <v>42826</v>
      </c>
      <c r="K3" s="235">
        <v>42856</v>
      </c>
      <c r="L3" s="235">
        <v>42887</v>
      </c>
      <c r="M3" s="235">
        <v>42917</v>
      </c>
      <c r="N3" s="235">
        <v>42948</v>
      </c>
      <c r="O3" s="235">
        <v>42979</v>
      </c>
    </row>
    <row r="4" spans="1:15" x14ac:dyDescent="0.2">
      <c r="A4" s="234" t="s">
        <v>221</v>
      </c>
      <c r="B4" s="236">
        <v>20</v>
      </c>
      <c r="C4" s="236">
        <v>20</v>
      </c>
      <c r="D4" s="236">
        <v>22</v>
      </c>
      <c r="E4" s="236">
        <v>22</v>
      </c>
      <c r="F4" s="236">
        <v>20</v>
      </c>
      <c r="G4" s="236">
        <v>22</v>
      </c>
      <c r="H4" s="236">
        <v>23</v>
      </c>
      <c r="I4" s="236">
        <v>25</v>
      </c>
      <c r="J4" s="237">
        <v>27</v>
      </c>
      <c r="K4" s="237">
        <v>27</v>
      </c>
      <c r="L4" s="237">
        <v>27</v>
      </c>
      <c r="M4" s="237">
        <v>26</v>
      </c>
      <c r="N4" s="237">
        <v>36</v>
      </c>
      <c r="O4" s="236">
        <v>41</v>
      </c>
    </row>
    <row r="5" spans="1:15" x14ac:dyDescent="0.2">
      <c r="A5" s="234" t="s">
        <v>222</v>
      </c>
      <c r="B5" s="238">
        <v>383.94000000000005</v>
      </c>
      <c r="C5" s="238">
        <v>3011.82</v>
      </c>
      <c r="D5" s="238">
        <v>5778.2499999999991</v>
      </c>
      <c r="E5" s="238">
        <v>8046.9599999999982</v>
      </c>
      <c r="F5" s="238">
        <v>18471.569999999989</v>
      </c>
      <c r="G5" s="239">
        <v>14869.319999999989</v>
      </c>
      <c r="H5" s="238">
        <v>18844.259999999995</v>
      </c>
      <c r="I5" s="238">
        <v>19349.099999999984</v>
      </c>
      <c r="J5" s="238">
        <v>28433.720000000012</v>
      </c>
      <c r="K5" s="238">
        <v>29661.639999999996</v>
      </c>
      <c r="L5" s="238">
        <v>24044.010000000024</v>
      </c>
      <c r="M5" s="238">
        <v>20993.099999999995</v>
      </c>
      <c r="N5" s="238">
        <v>36944.86000000003</v>
      </c>
      <c r="O5" s="238">
        <v>36905.859999999935</v>
      </c>
    </row>
    <row r="6" spans="1:15" x14ac:dyDescent="0.2">
      <c r="A6" s="234" t="s">
        <v>223</v>
      </c>
      <c r="B6" s="238">
        <v>16</v>
      </c>
      <c r="C6" s="238">
        <v>79</v>
      </c>
      <c r="D6" s="238">
        <v>138</v>
      </c>
      <c r="E6" s="238">
        <v>197</v>
      </c>
      <c r="F6" s="238">
        <v>383</v>
      </c>
      <c r="G6" s="240">
        <v>353</v>
      </c>
      <c r="H6" s="241">
        <v>441</v>
      </c>
      <c r="I6" s="241">
        <v>498</v>
      </c>
      <c r="J6" s="241">
        <v>584</v>
      </c>
      <c r="K6" s="241">
        <v>612</v>
      </c>
      <c r="L6" s="241">
        <v>560</v>
      </c>
      <c r="M6" s="241">
        <v>439</v>
      </c>
      <c r="N6" s="241">
        <v>762</v>
      </c>
      <c r="O6" s="241">
        <v>841</v>
      </c>
    </row>
    <row r="7" spans="1:15" x14ac:dyDescent="0.2">
      <c r="A7" s="234" t="s">
        <v>224</v>
      </c>
      <c r="B7" s="238">
        <f>B5/B6</f>
        <v>23.996250000000003</v>
      </c>
      <c r="C7" s="238">
        <f t="shared" ref="C7:K7" si="0">C5/C6</f>
        <v>38.124303797468357</v>
      </c>
      <c r="D7" s="238">
        <f t="shared" si="0"/>
        <v>41.871376811594196</v>
      </c>
      <c r="E7" s="238">
        <f t="shared" si="0"/>
        <v>40.847512690355323</v>
      </c>
      <c r="F7" s="238">
        <f t="shared" si="0"/>
        <v>48.228642297650104</v>
      </c>
      <c r="G7" s="238">
        <f t="shared" si="0"/>
        <v>42.122719546742175</v>
      </c>
      <c r="H7" s="238">
        <f t="shared" si="0"/>
        <v>42.730748299319714</v>
      </c>
      <c r="I7" s="238">
        <f t="shared" si="0"/>
        <v>38.853614457831291</v>
      </c>
      <c r="J7" s="238">
        <f t="shared" si="0"/>
        <v>48.687876712328787</v>
      </c>
      <c r="K7" s="238">
        <f t="shared" si="0"/>
        <v>48.466732026143781</v>
      </c>
      <c r="L7" s="238">
        <f>L5/L6</f>
        <v>42.935732142857184</v>
      </c>
      <c r="M7" s="238">
        <f>M5/M6</f>
        <v>47.820273348519351</v>
      </c>
      <c r="N7" s="238">
        <f t="shared" ref="N7:O7" si="1">N5/N6</f>
        <v>48.484068241469856</v>
      </c>
      <c r="O7" s="238">
        <f t="shared" si="1"/>
        <v>43.883305588584939</v>
      </c>
    </row>
    <row r="8" spans="1:15" x14ac:dyDescent="0.2">
      <c r="A8" s="242" t="s">
        <v>225</v>
      </c>
      <c r="B8" s="238">
        <v>15</v>
      </c>
      <c r="C8" s="238">
        <v>59</v>
      </c>
      <c r="D8" s="238">
        <v>98</v>
      </c>
      <c r="E8" s="238">
        <v>131</v>
      </c>
      <c r="F8" s="238">
        <v>226</v>
      </c>
      <c r="G8" s="238">
        <v>238</v>
      </c>
      <c r="H8" s="238">
        <v>276</v>
      </c>
      <c r="I8" s="238">
        <v>344</v>
      </c>
      <c r="J8" s="238">
        <v>405</v>
      </c>
      <c r="K8" s="238">
        <v>398</v>
      </c>
      <c r="L8" s="243">
        <v>371</v>
      </c>
      <c r="M8" s="238">
        <v>321</v>
      </c>
      <c r="N8" s="238">
        <v>477</v>
      </c>
      <c r="O8" s="238">
        <v>513</v>
      </c>
    </row>
    <row r="9" spans="1:15" x14ac:dyDescent="0.2">
      <c r="A9" s="242" t="s">
        <v>226</v>
      </c>
      <c r="B9" s="238">
        <f>B5/B8</f>
        <v>25.596000000000004</v>
      </c>
      <c r="C9" s="238">
        <f t="shared" ref="C9:K9" si="2">C5/C8</f>
        <v>51.047796610169492</v>
      </c>
      <c r="D9" s="238">
        <f t="shared" si="2"/>
        <v>58.961734693877538</v>
      </c>
      <c r="E9" s="238">
        <f t="shared" si="2"/>
        <v>61.427175572519069</v>
      </c>
      <c r="F9" s="238">
        <f t="shared" si="2"/>
        <v>81.732610619468971</v>
      </c>
      <c r="G9" s="238">
        <f t="shared" si="2"/>
        <v>62.476134453781462</v>
      </c>
      <c r="H9" s="238">
        <f t="shared" si="2"/>
        <v>68.27630434782607</v>
      </c>
      <c r="I9" s="238">
        <f t="shared" si="2"/>
        <v>56.247383720930188</v>
      </c>
      <c r="J9" s="238">
        <f t="shared" si="2"/>
        <v>70.206716049382749</v>
      </c>
      <c r="K9" s="238">
        <f t="shared" si="2"/>
        <v>74.526733668341691</v>
      </c>
      <c r="L9" s="238">
        <f>L5/L8</f>
        <v>64.80865229110519</v>
      </c>
      <c r="M9" s="238">
        <f t="shared" ref="M9:O9" si="3">M5/M8</f>
        <v>65.399065420560731</v>
      </c>
      <c r="N9" s="238">
        <f t="shared" si="3"/>
        <v>77.452536687631095</v>
      </c>
      <c r="O9" s="238">
        <f t="shared" si="3"/>
        <v>71.941247563352704</v>
      </c>
    </row>
    <row r="10" spans="1:15" x14ac:dyDescent="0.2">
      <c r="A10" s="242" t="s">
        <v>227</v>
      </c>
      <c r="B10" s="244">
        <f>B6/B8</f>
        <v>1.0666666666666667</v>
      </c>
      <c r="C10" s="244">
        <f t="shared" ref="C10:K10" si="4">C6/C8</f>
        <v>1.3389830508474576</v>
      </c>
      <c r="D10" s="244">
        <f t="shared" si="4"/>
        <v>1.4081632653061225</v>
      </c>
      <c r="E10" s="244">
        <f t="shared" si="4"/>
        <v>1.5038167938931297</v>
      </c>
      <c r="F10" s="244">
        <f t="shared" si="4"/>
        <v>1.6946902654867257</v>
      </c>
      <c r="G10" s="244">
        <f t="shared" si="4"/>
        <v>1.4831932773109244</v>
      </c>
      <c r="H10" s="244">
        <f t="shared" si="4"/>
        <v>1.5978260869565217</v>
      </c>
      <c r="I10" s="244">
        <f t="shared" si="4"/>
        <v>1.4476744186046511</v>
      </c>
      <c r="J10" s="244">
        <f t="shared" si="4"/>
        <v>1.4419753086419753</v>
      </c>
      <c r="K10" s="244">
        <f t="shared" si="4"/>
        <v>1.5376884422110553</v>
      </c>
      <c r="L10" s="244">
        <f>L6/L8</f>
        <v>1.5094339622641511</v>
      </c>
      <c r="M10" s="244">
        <f t="shared" ref="M10:O10" si="5">M6/M8</f>
        <v>1.367601246105919</v>
      </c>
      <c r="N10" s="244">
        <f t="shared" si="5"/>
        <v>1.5974842767295598</v>
      </c>
      <c r="O10" s="244">
        <f t="shared" si="5"/>
        <v>1.6393762183235867</v>
      </c>
    </row>
    <row r="11" spans="1:15" x14ac:dyDescent="0.2">
      <c r="B11" s="245"/>
      <c r="C11" s="245"/>
      <c r="D11" s="245"/>
      <c r="E11" s="245"/>
      <c r="F11" s="245"/>
      <c r="G11" s="245"/>
      <c r="H11" s="245"/>
      <c r="I11" s="245"/>
      <c r="J11" s="245"/>
      <c r="K11" s="245"/>
      <c r="L11" s="24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Caratula</vt:lpstr>
      <vt:lpstr>Clientes</vt:lpstr>
      <vt:lpstr>Colocación</vt:lpstr>
      <vt:lpstr>Detalle Tipo Consumos</vt:lpstr>
      <vt:lpstr>Clientes Compartidos</vt:lpstr>
      <vt:lpstr>Estados Tarjetas</vt:lpstr>
      <vt:lpstr>Canje</vt:lpstr>
      <vt:lpstr>Adquirencia</vt:lpstr>
      <vt:lpstr>Coonecta</vt:lpstr>
      <vt:lpstr>Redes</vt:lpstr>
      <vt:lpstr>MPOS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ROJAS BLANCO PAOLA INES</dc:creator>
  <cp:lastModifiedBy>ROJAS BLANCO PAOLA INES</cp:lastModifiedBy>
  <dcterms:created xsi:type="dcterms:W3CDTF">2017-06-06T18:55:12Z</dcterms:created>
  <dcterms:modified xsi:type="dcterms:W3CDTF">2017-10-12T19:44:48Z</dcterms:modified>
</cp:coreProperties>
</file>