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pi\Desktop\MyNotes\Excel Vari\"/>
    </mc:Choice>
  </mc:AlternateContent>
  <xr:revisionPtr revIDLastSave="0" documentId="13_ncr:1_{C952BEB0-7E0C-4FE5-8A69-8AE3F6148A04}" xr6:coauthVersionLast="47" xr6:coauthVersionMax="47" xr10:uidLastSave="{00000000-0000-0000-0000-000000000000}"/>
  <bookViews>
    <workbookView xWindow="-120" yWindow="-120" windowWidth="20640" windowHeight="11160" activeTab="2" xr2:uid="{00000000-000D-0000-FFFF-FFFF00000000}"/>
  </bookViews>
  <sheets>
    <sheet name="Premier League 22-23" sheetId="1" r:id="rId1"/>
    <sheet name="Serie A 22-23" sheetId="2" r:id="rId2"/>
    <sheet name="Bundesliga 22-2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" i="3" l="1"/>
  <c r="C39" i="3"/>
  <c r="B39" i="3"/>
  <c r="E38" i="3"/>
  <c r="D38" i="3"/>
  <c r="C38" i="3"/>
  <c r="B38" i="3"/>
  <c r="E37" i="3"/>
  <c r="D37" i="3"/>
  <c r="C37" i="3"/>
  <c r="B37" i="3"/>
  <c r="E36" i="3"/>
  <c r="D36" i="3"/>
  <c r="C36" i="3"/>
  <c r="B36" i="3"/>
  <c r="E35" i="3"/>
  <c r="D35" i="3"/>
  <c r="C35" i="3"/>
  <c r="B35" i="3"/>
  <c r="E34" i="3"/>
  <c r="C34" i="3"/>
  <c r="B34" i="3"/>
  <c r="E33" i="3"/>
  <c r="C33" i="3"/>
  <c r="B33" i="3"/>
  <c r="E32" i="3"/>
  <c r="D32" i="3"/>
  <c r="C32" i="3"/>
  <c r="B32" i="3"/>
  <c r="E31" i="3"/>
  <c r="D31" i="3"/>
  <c r="C31" i="3"/>
  <c r="B31" i="3"/>
  <c r="E30" i="3"/>
  <c r="D30" i="3"/>
  <c r="C30" i="3"/>
  <c r="B30" i="3"/>
  <c r="E29" i="3"/>
  <c r="D29" i="3"/>
  <c r="C29" i="3"/>
  <c r="B29" i="3"/>
  <c r="E28" i="3"/>
  <c r="D28" i="3"/>
  <c r="C28" i="3"/>
  <c r="B28" i="3"/>
  <c r="E27" i="3"/>
  <c r="D27" i="3"/>
  <c r="C27" i="3"/>
  <c r="B27" i="3"/>
  <c r="E26" i="3"/>
  <c r="D26" i="3"/>
  <c r="C26" i="3"/>
  <c r="B26" i="3"/>
  <c r="E25" i="3"/>
  <c r="D25" i="3"/>
  <c r="C25" i="3"/>
  <c r="B25" i="3"/>
  <c r="E24" i="3"/>
  <c r="D24" i="3"/>
  <c r="C24" i="3"/>
  <c r="B24" i="3"/>
  <c r="E23" i="3"/>
  <c r="D23" i="3"/>
  <c r="C23" i="3"/>
  <c r="B23" i="3"/>
  <c r="E22" i="3"/>
  <c r="D22" i="3"/>
  <c r="C22" i="3"/>
  <c r="B22" i="3"/>
  <c r="E21" i="3"/>
  <c r="D21" i="3"/>
  <c r="C21" i="3"/>
  <c r="B21" i="3"/>
  <c r="E20" i="3"/>
  <c r="D20" i="3"/>
  <c r="C20" i="3"/>
  <c r="B20" i="3"/>
  <c r="E19" i="3"/>
  <c r="D19" i="3"/>
  <c r="C19" i="3"/>
  <c r="B19" i="3"/>
  <c r="E18" i="3"/>
  <c r="C18" i="3"/>
  <c r="B18" i="3"/>
  <c r="E17" i="3"/>
  <c r="D17" i="3"/>
  <c r="C17" i="3"/>
  <c r="B17" i="3"/>
  <c r="D16" i="3"/>
  <c r="C16" i="3"/>
  <c r="B16" i="3"/>
  <c r="E15" i="3"/>
  <c r="D15" i="3"/>
  <c r="C15" i="3"/>
  <c r="B15" i="3"/>
  <c r="E14" i="3"/>
  <c r="D14" i="3"/>
  <c r="C14" i="3"/>
  <c r="B14" i="3"/>
  <c r="E13" i="3"/>
  <c r="D13" i="3"/>
  <c r="C13" i="3"/>
  <c r="B13" i="3"/>
  <c r="D12" i="3"/>
  <c r="C12" i="3"/>
  <c r="B12" i="3"/>
  <c r="E11" i="3"/>
  <c r="D11" i="3"/>
  <c r="C11" i="3"/>
  <c r="B11" i="3"/>
  <c r="E10" i="3"/>
  <c r="D10" i="3"/>
  <c r="C10" i="3"/>
  <c r="B10" i="3"/>
  <c r="E9" i="3"/>
  <c r="D9" i="3"/>
  <c r="C9" i="3"/>
  <c r="B9" i="3"/>
  <c r="D8" i="3"/>
  <c r="C8" i="3"/>
  <c r="B8" i="3"/>
  <c r="E7" i="3"/>
  <c r="D7" i="3"/>
  <c r="C7" i="3"/>
  <c r="B7" i="3"/>
  <c r="E6" i="3"/>
  <c r="D6" i="3"/>
  <c r="C6" i="3"/>
  <c r="B6" i="3"/>
  <c r="E5" i="3"/>
  <c r="C5" i="3"/>
  <c r="E4" i="3"/>
  <c r="E41" i="3" s="1"/>
  <c r="C4" i="3"/>
  <c r="B4" i="3"/>
  <c r="E3" i="3"/>
  <c r="C3" i="3"/>
  <c r="B3" i="3"/>
  <c r="D2" i="3"/>
  <c r="D41" i="3" s="1"/>
  <c r="C2" i="3"/>
  <c r="C41" i="3" s="1"/>
  <c r="B2" i="3"/>
  <c r="B41" i="3" s="1"/>
  <c r="E41" i="2"/>
  <c r="D41" i="2"/>
  <c r="C41" i="2"/>
  <c r="B41" i="2"/>
  <c r="D39" i="2"/>
  <c r="B39" i="2"/>
  <c r="C39" i="2"/>
  <c r="B38" i="2"/>
  <c r="D38" i="2"/>
  <c r="C38" i="2"/>
  <c r="E38" i="2"/>
  <c r="D37" i="2"/>
  <c r="B37" i="2"/>
  <c r="C37" i="2"/>
  <c r="E37" i="2"/>
  <c r="D36" i="2"/>
  <c r="C36" i="2"/>
  <c r="B36" i="2"/>
  <c r="E36" i="2"/>
  <c r="B35" i="2"/>
  <c r="D35" i="2"/>
  <c r="C35" i="2"/>
  <c r="E35" i="2"/>
  <c r="B34" i="2"/>
  <c r="C34" i="2"/>
  <c r="E34" i="2"/>
  <c r="B33" i="2"/>
  <c r="C33" i="2"/>
  <c r="E33" i="2"/>
  <c r="D32" i="2"/>
  <c r="B32" i="2"/>
  <c r="C32" i="2"/>
  <c r="E32" i="2"/>
  <c r="D31" i="2"/>
  <c r="B31" i="2"/>
  <c r="C31" i="2"/>
  <c r="E31" i="2"/>
  <c r="D30" i="2"/>
  <c r="B30" i="2"/>
  <c r="C30" i="2"/>
  <c r="E30" i="2"/>
  <c r="B29" i="2"/>
  <c r="D29" i="2"/>
  <c r="E29" i="2"/>
  <c r="C29" i="2"/>
  <c r="E28" i="2"/>
  <c r="D28" i="2"/>
  <c r="B28" i="2"/>
  <c r="C28" i="2"/>
  <c r="D27" i="2"/>
  <c r="B27" i="2"/>
  <c r="C27" i="2"/>
  <c r="E27" i="2"/>
  <c r="E26" i="2"/>
  <c r="B26" i="2"/>
  <c r="C26" i="2"/>
  <c r="D26" i="2"/>
  <c r="D25" i="2"/>
  <c r="B25" i="2"/>
  <c r="C25" i="2"/>
  <c r="E25" i="2"/>
  <c r="D24" i="2"/>
  <c r="B24" i="2"/>
  <c r="C24" i="2"/>
  <c r="E24" i="2"/>
  <c r="D23" i="2"/>
  <c r="C23" i="2"/>
  <c r="B23" i="2"/>
  <c r="E23" i="2"/>
  <c r="D22" i="2"/>
  <c r="B22" i="2"/>
  <c r="C22" i="2"/>
  <c r="E22" i="2"/>
  <c r="D21" i="2"/>
  <c r="B21" i="2"/>
  <c r="C21" i="2"/>
  <c r="E21" i="2"/>
  <c r="D20" i="2"/>
  <c r="E20" i="2"/>
  <c r="B20" i="2"/>
  <c r="C20" i="2"/>
  <c r="D19" i="2"/>
  <c r="E19" i="2"/>
  <c r="C19" i="2"/>
  <c r="B19" i="2"/>
  <c r="B18" i="2"/>
  <c r="C18" i="2"/>
  <c r="E18" i="2"/>
  <c r="D17" i="2"/>
  <c r="B17" i="2"/>
  <c r="C17" i="2"/>
  <c r="E17" i="2"/>
  <c r="D16" i="2"/>
  <c r="B16" i="2"/>
  <c r="C16" i="2"/>
  <c r="D15" i="2"/>
  <c r="B15" i="2"/>
  <c r="C15" i="2"/>
  <c r="E15" i="2"/>
  <c r="B14" i="2"/>
  <c r="D14" i="2"/>
  <c r="C14" i="2"/>
  <c r="E14" i="2"/>
  <c r="D13" i="2"/>
  <c r="B13" i="2"/>
  <c r="C13" i="2"/>
  <c r="E13" i="2"/>
  <c r="D12" i="2"/>
  <c r="B12" i="2"/>
  <c r="C12" i="2"/>
  <c r="B11" i="2"/>
  <c r="C11" i="2"/>
  <c r="D11" i="2"/>
  <c r="E11" i="2"/>
  <c r="D10" i="2"/>
  <c r="B10" i="2"/>
  <c r="C10" i="2"/>
  <c r="E10" i="2"/>
  <c r="C9" i="2"/>
  <c r="D9" i="2"/>
  <c r="B9" i="2"/>
  <c r="E9" i="2"/>
  <c r="B8" i="2"/>
  <c r="D8" i="2"/>
  <c r="C8" i="2"/>
  <c r="E7" i="2"/>
  <c r="D7" i="2"/>
  <c r="C7" i="2"/>
  <c r="B7" i="2"/>
  <c r="E6" i="2"/>
  <c r="B6" i="2"/>
  <c r="C6" i="2"/>
  <c r="D6" i="2"/>
  <c r="E5" i="2"/>
  <c r="C5" i="2"/>
  <c r="E4" i="2"/>
  <c r="B4" i="2"/>
  <c r="C4" i="2"/>
  <c r="E3" i="2"/>
  <c r="B3" i="2"/>
  <c r="C3" i="2"/>
  <c r="D2" i="2"/>
  <c r="C2" i="2"/>
  <c r="B2" i="2"/>
  <c r="D34" i="1"/>
  <c r="B41" i="1"/>
  <c r="E41" i="1"/>
  <c r="E37" i="1"/>
  <c r="E35" i="1"/>
  <c r="E34" i="1"/>
  <c r="E33" i="1"/>
  <c r="D32" i="1"/>
  <c r="E32" i="1"/>
  <c r="E31" i="1"/>
  <c r="E30" i="1"/>
  <c r="E29" i="1"/>
  <c r="E28" i="1"/>
  <c r="E27" i="1"/>
  <c r="E26" i="1"/>
  <c r="E25" i="1"/>
  <c r="E24" i="1"/>
  <c r="E23" i="1"/>
  <c r="E22" i="1"/>
  <c r="E20" i="1"/>
  <c r="E19" i="1"/>
  <c r="E18" i="1"/>
  <c r="E16" i="1"/>
  <c r="E15" i="1"/>
  <c r="E14" i="1"/>
  <c r="E13" i="1"/>
  <c r="E12" i="1"/>
  <c r="D11" i="1"/>
  <c r="E11" i="1"/>
  <c r="E10" i="1"/>
  <c r="D9" i="1"/>
  <c r="E9" i="1"/>
  <c r="E8" i="1"/>
  <c r="D8" i="1"/>
  <c r="E39" i="1"/>
  <c r="D39" i="1"/>
  <c r="C39" i="1"/>
  <c r="B39" i="1"/>
  <c r="E38" i="1"/>
  <c r="D38" i="1"/>
  <c r="C38" i="1"/>
  <c r="B38" i="1"/>
  <c r="D37" i="1"/>
  <c r="C37" i="1"/>
  <c r="B37" i="1"/>
  <c r="D36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E7" i="1"/>
  <c r="D7" i="1"/>
  <c r="C7" i="1"/>
  <c r="B7" i="1"/>
  <c r="D6" i="1"/>
  <c r="C6" i="1"/>
  <c r="B6" i="1"/>
  <c r="C5" i="1"/>
  <c r="B5" i="1"/>
  <c r="D4" i="1"/>
  <c r="C4" i="1"/>
  <c r="B4" i="1"/>
  <c r="E3" i="1"/>
  <c r="D3" i="1"/>
  <c r="C3" i="1"/>
  <c r="B3" i="1"/>
  <c r="E2" i="1"/>
  <c r="D2" i="1"/>
  <c r="C2" i="1"/>
  <c r="C41" i="1" s="1"/>
  <c r="B2" i="1"/>
</calcChain>
</file>

<file path=xl/sharedStrings.xml><?xml version="1.0" encoding="utf-8"?>
<sst xmlns="http://schemas.openxmlformats.org/spreadsheetml/2006/main" count="256" uniqueCount="16">
  <si>
    <t>Giornata</t>
  </si>
  <si>
    <t>vittoria casa</t>
  </si>
  <si>
    <t>favorita book</t>
  </si>
  <si>
    <t>sfavorita</t>
  </si>
  <si>
    <t>pareggi</t>
  </si>
  <si>
    <t>Totali</t>
  </si>
  <si>
    <t>over 1.5</t>
  </si>
  <si>
    <t>under 5.5</t>
  </si>
  <si>
    <t>10/10</t>
  </si>
  <si>
    <t>9/10</t>
  </si>
  <si>
    <t>under 4.5</t>
  </si>
  <si>
    <t>8/10</t>
  </si>
  <si>
    <t>6/10</t>
  </si>
  <si>
    <t>7/10</t>
  </si>
  <si>
    <t>4/10</t>
  </si>
  <si>
    <t>under 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</si>
</sst>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Bahnschrift SemiLight Condensed"/>
      <family val="2"/>
    </font>
    <font>
      <sz val="11"/>
      <color rgb="FF000000"/>
      <name val="Bahnschrift SemiLight Condensed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2" borderId="1" xfId="1" applyAlignment="1">
      <alignment horizontal="center"/>
    </xf>
    <xf numFmtId="0" fontId="1" fillId="3" borderId="1" xfId="2" applyBorder="1" applyAlignment="1">
      <alignment horizontal="center"/>
    </xf>
    <xf numFmtId="0" fontId="1" fillId="3" borderId="0" xfId="2" applyAlignment="1">
      <alignment horizontal="center"/>
    </xf>
    <xf numFmtId="0" fontId="3" fillId="4" borderId="0" xfId="2" applyFont="1" applyFill="1" applyAlignment="1">
      <alignment horizontal="center"/>
    </xf>
    <xf numFmtId="0" fontId="4" fillId="0" borderId="0" xfId="0" applyFont="1" applyAlignment="1">
      <alignment horizontal="center"/>
    </xf>
    <xf numFmtId="49" fontId="2" fillId="2" borderId="1" xfId="1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</cellXfs>
  <cellStyles count="3">
    <cellStyle name="20% - Colore 3" xfId="2" builtinId="38"/>
    <cellStyle name="Input" xfId="1" builtinId="20"/>
    <cellStyle name="Normale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opLeftCell="B1" workbookViewId="0">
      <selection activeCell="G10" sqref="G10"/>
    </sheetView>
  </sheetViews>
  <sheetFormatPr defaultRowHeight="15" x14ac:dyDescent="0.25"/>
  <cols>
    <col min="1" max="1" width="11.7109375" style="4" customWidth="1"/>
    <col min="2" max="2" width="13.140625" style="1" customWidth="1"/>
    <col min="3" max="3" width="15.42578125" style="1" customWidth="1"/>
    <col min="4" max="4" width="16.7109375" style="1" customWidth="1"/>
    <col min="5" max="5" width="13.28515625" style="1" customWidth="1"/>
    <col min="6" max="6" width="10.140625" customWidth="1"/>
    <col min="7" max="7" width="14" customWidth="1"/>
    <col min="9" max="9" width="10.42578125" customWidth="1"/>
  </cols>
  <sheetData>
    <row r="1" spans="1:9" x14ac:dyDescent="0.25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7" t="s">
        <v>6</v>
      </c>
      <c r="G1" s="7" t="s">
        <v>7</v>
      </c>
      <c r="H1" s="7" t="s">
        <v>10</v>
      </c>
      <c r="I1" s="7" t="s">
        <v>15</v>
      </c>
    </row>
    <row r="2" spans="1:9" x14ac:dyDescent="0.25">
      <c r="A2" s="4">
        <v>1</v>
      </c>
      <c r="B2" s="1">
        <f>400+238+140+136</f>
        <v>914</v>
      </c>
      <c r="C2" s="1">
        <f>180+238+140+136+155+136</f>
        <v>985</v>
      </c>
      <c r="D2" s="1">
        <f>400</f>
        <v>400</v>
      </c>
      <c r="E2" s="1">
        <f>400+360</f>
        <v>760</v>
      </c>
    </row>
    <row r="3" spans="1:9" x14ac:dyDescent="0.25">
      <c r="A3" s="4">
        <v>2</v>
      </c>
      <c r="B3" s="1">
        <f>175+155+108+450+380</f>
        <v>1268</v>
      </c>
      <c r="C3" s="1">
        <f>175+155+108</f>
        <v>438</v>
      </c>
      <c r="D3" s="1">
        <f>450+380</f>
        <v>830</v>
      </c>
      <c r="E3" s="1">
        <f>1700</f>
        <v>1700</v>
      </c>
    </row>
    <row r="4" spans="1:9" x14ac:dyDescent="0.25">
      <c r="A4" s="4">
        <v>3</v>
      </c>
      <c r="B4" s="1">
        <f>140+263+575+167</f>
        <v>1145</v>
      </c>
      <c r="C4" s="1">
        <f>140+240+263+140</f>
        <v>783</v>
      </c>
      <c r="D4" s="1">
        <f>433+575+280+220</f>
        <v>1508</v>
      </c>
      <c r="E4" s="1">
        <v>750</v>
      </c>
    </row>
    <row r="5" spans="1:9" x14ac:dyDescent="0.25">
      <c r="A5" s="4">
        <v>4</v>
      </c>
      <c r="B5" s="1">
        <f>167+140+114+120+140</f>
        <v>681</v>
      </c>
      <c r="C5" s="1">
        <f>195+167+140+114+120+140+145</f>
        <v>1021</v>
      </c>
      <c r="D5" s="1">
        <v>375</v>
      </c>
      <c r="E5" s="1">
        <v>750</v>
      </c>
    </row>
    <row r="6" spans="1:9" x14ac:dyDescent="0.25">
      <c r="A6" s="4">
        <v>5</v>
      </c>
      <c r="B6" s="1">
        <f>330+500+150+108+130</f>
        <v>1218</v>
      </c>
      <c r="C6" s="1">
        <f>150+108+130+215</f>
        <v>603</v>
      </c>
      <c r="D6" s="1">
        <f>330+500</f>
        <v>830</v>
      </c>
      <c r="E6" s="1">
        <v>1600</v>
      </c>
    </row>
    <row r="7" spans="1:9" x14ac:dyDescent="0.25">
      <c r="A7" s="4">
        <v>6</v>
      </c>
      <c r="B7" s="1">
        <f>210+165+150+220+190+260</f>
        <v>1195</v>
      </c>
      <c r="C7" s="1">
        <f>165+150+220+191+260</f>
        <v>986</v>
      </c>
      <c r="D7" s="1">
        <f>350</f>
        <v>350</v>
      </c>
      <c r="E7" s="1">
        <f>525+525+340</f>
        <v>1390</v>
      </c>
    </row>
    <row r="8" spans="1:9" x14ac:dyDescent="0.25">
      <c r="A8" s="4">
        <v>7</v>
      </c>
      <c r="B8" s="1">
        <f>370+140+125+150+155</f>
        <v>940</v>
      </c>
      <c r="C8" s="1">
        <f>140+125+150+225+150+162+225</f>
        <v>1177</v>
      </c>
      <c r="D8" s="1">
        <f>370+265</f>
        <v>635</v>
      </c>
      <c r="E8" s="1">
        <f>390</f>
        <v>390</v>
      </c>
    </row>
    <row r="9" spans="1:9" x14ac:dyDescent="0.25">
      <c r="A9" s="4">
        <v>8</v>
      </c>
      <c r="B9" s="1">
        <f>210+155+180+290+133</f>
        <v>968</v>
      </c>
      <c r="C9" s="1">
        <f>210+260+133+155+180+130</f>
        <v>1068</v>
      </c>
      <c r="D9" s="1">
        <f>290</f>
        <v>290</v>
      </c>
      <c r="E9" s="1">
        <f>460+435+350</f>
        <v>1245</v>
      </c>
    </row>
    <row r="10" spans="1:9" x14ac:dyDescent="0.25">
      <c r="A10" s="4">
        <v>9</v>
      </c>
      <c r="B10" s="1">
        <f>195+200+144+170</f>
        <v>709</v>
      </c>
      <c r="C10" s="1">
        <f>195+175+245+200+144+170</f>
        <v>1129</v>
      </c>
      <c r="E10" s="1">
        <f>360+400+350</f>
        <v>1110</v>
      </c>
    </row>
    <row r="11" spans="1:9" x14ac:dyDescent="0.25">
      <c r="A11" s="4">
        <v>10</v>
      </c>
      <c r="B11" s="1">
        <f>320+150+111+140+205+160+250</f>
        <v>1336</v>
      </c>
      <c r="C11" s="1">
        <f>150+111+140+205+160+250+200</f>
        <v>1216</v>
      </c>
      <c r="D11" s="1">
        <f>320+280</f>
        <v>600</v>
      </c>
      <c r="E11" s="1">
        <f>350</f>
        <v>350</v>
      </c>
    </row>
    <row r="12" spans="1:9" x14ac:dyDescent="0.25">
      <c r="A12" s="4">
        <v>11</v>
      </c>
      <c r="B12" s="1">
        <f>310+170+145+200</f>
        <v>825</v>
      </c>
      <c r="C12" s="1">
        <f>170+145+200+167</f>
        <v>682</v>
      </c>
      <c r="E12" s="1">
        <f>335+350+370+333</f>
        <v>1388</v>
      </c>
    </row>
    <row r="13" spans="1:9" x14ac:dyDescent="0.25">
      <c r="A13" s="4">
        <v>12</v>
      </c>
      <c r="B13" s="1">
        <f>205+140+140+230+225</f>
        <v>940</v>
      </c>
      <c r="C13" s="1">
        <f>205+140+140+230+225+230</f>
        <v>1170</v>
      </c>
      <c r="E13" s="1">
        <f>500+380</f>
        <v>880</v>
      </c>
    </row>
    <row r="14" spans="1:9" x14ac:dyDescent="0.25">
      <c r="A14" s="4">
        <v>13</v>
      </c>
      <c r="B14" s="1">
        <f>525+245+122+205+162</f>
        <v>1259</v>
      </c>
      <c r="C14" s="1">
        <f>245+122+205+162</f>
        <v>734</v>
      </c>
      <c r="E14" s="1">
        <f>320+433</f>
        <v>753</v>
      </c>
    </row>
    <row r="15" spans="1:9" x14ac:dyDescent="0.25">
      <c r="A15" s="4">
        <v>14</v>
      </c>
      <c r="B15" s="1">
        <f>300+205+175+122+170</f>
        <v>972</v>
      </c>
      <c r="C15" s="1">
        <f>140+170+205+175+122+170</f>
        <v>982</v>
      </c>
      <c r="E15" s="1">
        <f>330+380</f>
        <v>710</v>
      </c>
    </row>
    <row r="16" spans="1:9" x14ac:dyDescent="0.25">
      <c r="A16" s="4">
        <v>15</v>
      </c>
      <c r="B16" s="1">
        <f>162+117+310</f>
        <v>589</v>
      </c>
      <c r="C16" s="1">
        <f>162+117+215+260+170+195</f>
        <v>1119</v>
      </c>
      <c r="E16" s="1">
        <f>370</f>
        <v>370</v>
      </c>
    </row>
    <row r="17" spans="1:5" x14ac:dyDescent="0.25">
      <c r="A17" s="4">
        <v>16</v>
      </c>
      <c r="B17" s="1">
        <f>275+129+330+160+215</f>
        <v>1109</v>
      </c>
      <c r="C17" s="1">
        <f>130+160+215+153+185</f>
        <v>843</v>
      </c>
      <c r="E17" s="1">
        <v>0</v>
      </c>
    </row>
    <row r="18" spans="1:5" x14ac:dyDescent="0.25">
      <c r="A18" s="4">
        <v>17</v>
      </c>
      <c r="B18" s="1">
        <f>150+130+130</f>
        <v>410</v>
      </c>
      <c r="C18" s="1">
        <f>215+205+165+150+130+130+125</f>
        <v>1120</v>
      </c>
      <c r="E18" s="1">
        <f>350</f>
        <v>350</v>
      </c>
    </row>
    <row r="19" spans="1:5" x14ac:dyDescent="0.25">
      <c r="A19" s="4">
        <v>18</v>
      </c>
      <c r="B19" s="1">
        <f>120+175</f>
        <v>295</v>
      </c>
      <c r="C19" s="1">
        <f>120+185+245+175+180</f>
        <v>905</v>
      </c>
      <c r="E19" s="1">
        <f>775+460+390</f>
        <v>1625</v>
      </c>
    </row>
    <row r="20" spans="1:5" x14ac:dyDescent="0.25">
      <c r="A20" s="4">
        <v>19</v>
      </c>
      <c r="B20" s="1">
        <f>580+120</f>
        <v>700</v>
      </c>
      <c r="C20" s="1">
        <f>225+120+215+155</f>
        <v>715</v>
      </c>
      <c r="E20" s="1">
        <f>370+330+340</f>
        <v>1040</v>
      </c>
    </row>
    <row r="21" spans="1:5" x14ac:dyDescent="0.25">
      <c r="A21" s="4">
        <v>20</v>
      </c>
      <c r="B21" s="1">
        <f>196+390+270+255+245+155+180+140</f>
        <v>1831</v>
      </c>
      <c r="C21" s="1">
        <f>195+255+245+156+180+140+210</f>
        <v>1381</v>
      </c>
      <c r="D21" s="1">
        <v>690</v>
      </c>
      <c r="E21" s="1">
        <v>0</v>
      </c>
    </row>
    <row r="22" spans="1:5" x14ac:dyDescent="0.25">
      <c r="A22" s="4">
        <v>21</v>
      </c>
      <c r="B22" s="1">
        <f>180+120+180</f>
        <v>480</v>
      </c>
      <c r="C22" s="1">
        <f>265+180+120+180+205</f>
        <v>950</v>
      </c>
      <c r="E22" s="1">
        <f>350+300+370+350+350</f>
        <v>1720</v>
      </c>
    </row>
    <row r="23" spans="1:5" x14ac:dyDescent="0.25">
      <c r="A23" s="4">
        <v>22</v>
      </c>
      <c r="B23" s="1">
        <f>825+165+130+130+390+265+370</f>
        <v>2275</v>
      </c>
      <c r="C23" s="1">
        <f>165+130+130</f>
        <v>425</v>
      </c>
      <c r="E23" s="1">
        <f>390+370</f>
        <v>760</v>
      </c>
    </row>
    <row r="24" spans="1:5" x14ac:dyDescent="0.25">
      <c r="A24" s="4">
        <v>23</v>
      </c>
      <c r="B24" s="1">
        <f>185+340+130+150</f>
        <v>805</v>
      </c>
      <c r="C24" s="1">
        <f>185+245+190+130+150</f>
        <v>900</v>
      </c>
      <c r="E24" s="1">
        <f>320+420+365+370</f>
        <v>1475</v>
      </c>
    </row>
    <row r="25" spans="1:5" x14ac:dyDescent="0.25">
      <c r="A25" s="4">
        <v>24</v>
      </c>
      <c r="B25" s="1">
        <f>255+150+180</f>
        <v>585</v>
      </c>
      <c r="C25" s="1">
        <f>180+255+150+180</f>
        <v>765</v>
      </c>
      <c r="E25" s="1">
        <f>340+510</f>
        <v>850</v>
      </c>
    </row>
    <row r="26" spans="1:5" x14ac:dyDescent="0.25">
      <c r="A26" s="4">
        <v>25</v>
      </c>
      <c r="B26" s="1">
        <f>190+150+165+290+155+175</f>
        <v>1125</v>
      </c>
      <c r="C26" s="1">
        <f>190+150+165+130+150+175</f>
        <v>960</v>
      </c>
      <c r="E26" s="1">
        <f>310+370</f>
        <v>680</v>
      </c>
    </row>
    <row r="27" spans="1:5" x14ac:dyDescent="0.25">
      <c r="A27" s="4">
        <v>26</v>
      </c>
      <c r="B27" s="1">
        <f>145+120+215+170+150+320+265+240+190</f>
        <v>1815</v>
      </c>
      <c r="C27" s="1">
        <f>145+120+215+170+150+240+190</f>
        <v>1230</v>
      </c>
      <c r="E27" s="1">
        <f>380</f>
        <v>380</v>
      </c>
    </row>
    <row r="28" spans="1:5" x14ac:dyDescent="0.25">
      <c r="A28" s="4">
        <v>27</v>
      </c>
      <c r="B28" s="1">
        <f>730+255+140+162</f>
        <v>1287</v>
      </c>
      <c r="C28" s="1">
        <f>255+180+140+133+145+162</f>
        <v>1015</v>
      </c>
      <c r="E28" s="1">
        <f>365+430+350</f>
        <v>1145</v>
      </c>
    </row>
    <row r="29" spans="1:5" x14ac:dyDescent="0.25">
      <c r="A29" s="4">
        <v>28</v>
      </c>
      <c r="B29" s="1">
        <f>170+120+125+115+210</f>
        <v>740</v>
      </c>
      <c r="C29" s="1">
        <f>165+170+120+125+115+210</f>
        <v>905</v>
      </c>
      <c r="E29" s="1">
        <f>370+350+390</f>
        <v>1110</v>
      </c>
    </row>
    <row r="30" spans="1:5" x14ac:dyDescent="0.25">
      <c r="A30" s="4">
        <v>29</v>
      </c>
      <c r="B30" s="1">
        <f>160+129+245+230+170+220</f>
        <v>1154</v>
      </c>
      <c r="C30" s="1">
        <f>160+125+245+230+170+220</f>
        <v>1150</v>
      </c>
      <c r="E30" s="1">
        <f>390+300+315</f>
        <v>1005</v>
      </c>
    </row>
    <row r="31" spans="1:5" x14ac:dyDescent="0.25">
      <c r="A31" s="4">
        <v>30</v>
      </c>
      <c r="B31" s="1">
        <f>150+150+270+460</f>
        <v>1030</v>
      </c>
      <c r="C31" s="1">
        <f>150+150+190+245+120</f>
        <v>855</v>
      </c>
      <c r="E31" s="1">
        <f>340</f>
        <v>340</v>
      </c>
    </row>
    <row r="32" spans="1:5" x14ac:dyDescent="0.25">
      <c r="A32" s="4">
        <v>31</v>
      </c>
      <c r="B32" s="1">
        <f>350+270+110</f>
        <v>730</v>
      </c>
      <c r="C32" s="1">
        <f>165+165+110+250+240</f>
        <v>930</v>
      </c>
      <c r="D32" s="1">
        <f>350+320+270+630</f>
        <v>1570</v>
      </c>
      <c r="E32" s="1">
        <f>410</f>
        <v>410</v>
      </c>
    </row>
    <row r="33" spans="1:5" x14ac:dyDescent="0.25">
      <c r="A33" s="4">
        <v>32</v>
      </c>
      <c r="B33" s="1">
        <f>225+230+115+185+150</f>
        <v>905</v>
      </c>
      <c r="C33" s="1">
        <f>225+230+115+245+185+150</f>
        <v>1150</v>
      </c>
      <c r="E33" s="1">
        <f>680+320+315+410</f>
        <v>1725</v>
      </c>
    </row>
    <row r="34" spans="1:5" x14ac:dyDescent="0.25">
      <c r="A34" s="4">
        <v>33</v>
      </c>
      <c r="B34" s="1">
        <f>220+170+485+155</f>
        <v>1030</v>
      </c>
      <c r="C34" s="1">
        <f>220+170+195+155+170</f>
        <v>910</v>
      </c>
      <c r="D34" s="1">
        <f>485+460+270</f>
        <v>1215</v>
      </c>
      <c r="E34" s="1">
        <f>340+350</f>
        <v>690</v>
      </c>
    </row>
    <row r="35" spans="1:5" x14ac:dyDescent="0.25">
      <c r="A35" s="4">
        <v>34</v>
      </c>
      <c r="B35" s="1">
        <f>235+165+155+240+170+120+150+150</f>
        <v>1385</v>
      </c>
      <c r="C35" s="1">
        <f>235+165+155+240+125+170+120+150+150</f>
        <v>1510</v>
      </c>
      <c r="D35" s="1">
        <v>0</v>
      </c>
      <c r="E35" s="1">
        <f>350</f>
        <v>350</v>
      </c>
    </row>
    <row r="36" spans="1:5" x14ac:dyDescent="0.25">
      <c r="A36" s="4">
        <v>35</v>
      </c>
      <c r="B36" s="1">
        <f>110+175+300+135+340+255+190</f>
        <v>1505</v>
      </c>
      <c r="C36" s="1">
        <f>205+110+175+135+255+190</f>
        <v>1070</v>
      </c>
      <c r="D36" s="1">
        <f>775+340+280+300</f>
        <v>1695</v>
      </c>
      <c r="E36" s="1">
        <v>0</v>
      </c>
    </row>
    <row r="37" spans="1:5" x14ac:dyDescent="0.25">
      <c r="A37" s="4">
        <v>36</v>
      </c>
      <c r="B37" s="1">
        <f>225+170+130+175</f>
        <v>700</v>
      </c>
      <c r="C37" s="1">
        <f>225+170+130+245+175+130+160</f>
        <v>1235</v>
      </c>
      <c r="D37" s="1">
        <f>390</f>
        <v>390</v>
      </c>
      <c r="E37" s="1">
        <f>420+420</f>
        <v>840</v>
      </c>
    </row>
    <row r="38" spans="1:5" x14ac:dyDescent="0.25">
      <c r="A38" s="4">
        <v>37</v>
      </c>
      <c r="B38" s="1">
        <f>485+250+120+160</f>
        <v>1015</v>
      </c>
      <c r="C38" s="1">
        <f>135+250+120+160</f>
        <v>665</v>
      </c>
      <c r="D38" s="1">
        <f>365+485</f>
        <v>850</v>
      </c>
      <c r="E38" s="1">
        <f>310+460+340+560</f>
        <v>1670</v>
      </c>
    </row>
    <row r="39" spans="1:5" x14ac:dyDescent="0.25">
      <c r="A39" s="4">
        <v>38</v>
      </c>
      <c r="B39" s="1">
        <f>125+180+320+155+200+140</f>
        <v>1120</v>
      </c>
      <c r="C39" s="1">
        <f>125+180+155+230+200+140</f>
        <v>1030</v>
      </c>
      <c r="D39" s="1">
        <f>320</f>
        <v>320</v>
      </c>
      <c r="E39" s="1">
        <f>460+390+365</f>
        <v>1215</v>
      </c>
    </row>
    <row r="41" spans="1:5" x14ac:dyDescent="0.25">
      <c r="A41" s="5" t="s">
        <v>5</v>
      </c>
      <c r="B41" s="6">
        <f>SUM(B2:B40)</f>
        <v>38990</v>
      </c>
      <c r="C41" s="6">
        <f>SUM(C2:C40)</f>
        <v>36712</v>
      </c>
      <c r="D41" s="6"/>
      <c r="E41" s="6">
        <f>SUM(E2:E40)</f>
        <v>33526</v>
      </c>
    </row>
  </sheetData>
  <pageMargins left="0.70000000000000007" right="0.70000000000000007" top="0.75" bottom="0.75" header="0.30000000000000004" footer="0.30000000000000004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46816-9386-404B-AF3D-393A00F6F5F1}">
  <dimension ref="A1:H41"/>
  <sheetViews>
    <sheetView workbookViewId="0">
      <selection activeCell="F1" sqref="F1:H1"/>
    </sheetView>
  </sheetViews>
  <sheetFormatPr defaultRowHeight="15" x14ac:dyDescent="0.25"/>
  <cols>
    <col min="1" max="1" width="11.7109375" style="4" customWidth="1"/>
    <col min="2" max="2" width="13.140625" style="1" customWidth="1"/>
    <col min="3" max="3" width="15.42578125" style="1" customWidth="1"/>
    <col min="4" max="4" width="16.7109375" style="1" customWidth="1"/>
    <col min="5" max="5" width="13.28515625" style="1" customWidth="1"/>
    <col min="6" max="6" width="10.140625" style="8" customWidth="1"/>
    <col min="7" max="7" width="11.5703125" style="8" customWidth="1"/>
    <col min="8" max="8" width="9.140625" style="9"/>
  </cols>
  <sheetData>
    <row r="1" spans="1:8" x14ac:dyDescent="0.25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7" t="s">
        <v>6</v>
      </c>
      <c r="G1" s="7" t="s">
        <v>7</v>
      </c>
      <c r="H1" s="7" t="s">
        <v>10</v>
      </c>
    </row>
    <row r="2" spans="1:8" x14ac:dyDescent="0.25">
      <c r="A2" s="4">
        <v>1</v>
      </c>
      <c r="B2" s="1">
        <f>144+160+170+240+145</f>
        <v>859</v>
      </c>
      <c r="C2" s="1">
        <f>144+162+136+160+170+150+240+200+145</f>
        <v>1507</v>
      </c>
      <c r="D2" s="1">
        <f>290</f>
        <v>290</v>
      </c>
      <c r="E2" s="1">
        <v>0</v>
      </c>
      <c r="F2" s="8" t="s">
        <v>11</v>
      </c>
      <c r="G2" s="8" t="s">
        <v>11</v>
      </c>
      <c r="H2" s="9" t="s">
        <v>13</v>
      </c>
    </row>
    <row r="3" spans="1:8" x14ac:dyDescent="0.25">
      <c r="A3" s="4">
        <v>2</v>
      </c>
      <c r="B3" s="1">
        <f>113+180+129+120</f>
        <v>542</v>
      </c>
      <c r="C3" s="1">
        <f>113+180+129+120</f>
        <v>542</v>
      </c>
      <c r="D3" s="1">
        <v>0</v>
      </c>
      <c r="E3" s="1">
        <f>330+370+380+360+340+400</f>
        <v>2180</v>
      </c>
      <c r="F3" s="8" t="s">
        <v>14</v>
      </c>
      <c r="G3" s="8" t="s">
        <v>8</v>
      </c>
      <c r="H3" s="9" t="s">
        <v>8</v>
      </c>
    </row>
    <row r="4" spans="1:8" x14ac:dyDescent="0.25">
      <c r="A4" s="4">
        <v>3</v>
      </c>
      <c r="B4" s="1">
        <f>380+133+240</f>
        <v>753</v>
      </c>
      <c r="C4" s="1">
        <f>230+205+133+191+240</f>
        <v>999</v>
      </c>
      <c r="D4" s="1">
        <v>380</v>
      </c>
      <c r="E4" s="1">
        <f>327+350+365+350</f>
        <v>1392</v>
      </c>
      <c r="F4" s="8" t="s">
        <v>9</v>
      </c>
      <c r="G4" s="8" t="s">
        <v>8</v>
      </c>
      <c r="H4" s="9" t="s">
        <v>8</v>
      </c>
    </row>
    <row r="5" spans="1:8" x14ac:dyDescent="0.25">
      <c r="A5" s="4">
        <v>4</v>
      </c>
      <c r="B5" s="1">
        <v>795</v>
      </c>
      <c r="C5" s="1">
        <f>117+133+230+130+185</f>
        <v>795</v>
      </c>
      <c r="D5" s="1">
        <v>0</v>
      </c>
      <c r="E5" s="1">
        <f>440+320+360+650+330</f>
        <v>2100</v>
      </c>
      <c r="F5" s="8" t="s">
        <v>11</v>
      </c>
      <c r="G5" s="8" t="s">
        <v>8</v>
      </c>
      <c r="H5" s="9" t="s">
        <v>8</v>
      </c>
    </row>
    <row r="6" spans="1:8" x14ac:dyDescent="0.25">
      <c r="A6" s="4">
        <v>5</v>
      </c>
      <c r="B6" s="1">
        <f>270+220+375+160</f>
        <v>1025</v>
      </c>
      <c r="C6" s="1">
        <f>255+220+180+160+260</f>
        <v>1075</v>
      </c>
      <c r="D6" s="1">
        <f>375</f>
        <v>375</v>
      </c>
      <c r="E6" s="1">
        <f>330+320+350+320</f>
        <v>1320</v>
      </c>
      <c r="F6" s="8" t="s">
        <v>11</v>
      </c>
      <c r="G6" s="8" t="s">
        <v>8</v>
      </c>
      <c r="H6" s="9" t="s">
        <v>9</v>
      </c>
    </row>
    <row r="7" spans="1:8" x14ac:dyDescent="0.25">
      <c r="A7" s="4">
        <v>6</v>
      </c>
      <c r="B7" s="1">
        <f>129+155+325+162</f>
        <v>771</v>
      </c>
      <c r="C7" s="1">
        <f>129+155+145+260+162+170</f>
        <v>1021</v>
      </c>
      <c r="D7" s="1">
        <f>325</f>
        <v>325</v>
      </c>
      <c r="E7" s="1">
        <f>400+320+525</f>
        <v>1245</v>
      </c>
      <c r="F7" s="8" t="s">
        <v>11</v>
      </c>
      <c r="G7" s="8" t="s">
        <v>8</v>
      </c>
      <c r="H7" s="9" t="s">
        <v>8</v>
      </c>
    </row>
    <row r="8" spans="1:8" x14ac:dyDescent="0.25">
      <c r="A8" s="4">
        <v>7</v>
      </c>
      <c r="B8" s="1">
        <f>457+180+380+275</f>
        <v>1292</v>
      </c>
      <c r="C8" s="1">
        <f>185+180</f>
        <v>365</v>
      </c>
      <c r="D8" s="1">
        <f>325+340+275+450+380+457+340+320</f>
        <v>2887</v>
      </c>
      <c r="E8" s="1">
        <v>0</v>
      </c>
      <c r="F8" s="8" t="s">
        <v>12</v>
      </c>
      <c r="G8" s="8" t="s">
        <v>8</v>
      </c>
      <c r="H8" s="9" t="s">
        <v>8</v>
      </c>
    </row>
    <row r="9" spans="1:8" x14ac:dyDescent="0.25">
      <c r="A9" s="4">
        <v>8</v>
      </c>
      <c r="B9" s="1">
        <f>162+140+210+205+145</f>
        <v>862</v>
      </c>
      <c r="C9" s="1">
        <f>162+155+140+210+205+145+215</f>
        <v>1232</v>
      </c>
      <c r="D9" s="1">
        <f>375+300</f>
        <v>675</v>
      </c>
      <c r="E9" s="1">
        <f>320</f>
        <v>320</v>
      </c>
      <c r="F9" s="8" t="s">
        <v>9</v>
      </c>
      <c r="G9" s="8" t="s">
        <v>8</v>
      </c>
      <c r="H9" s="9" t="s">
        <v>9</v>
      </c>
    </row>
    <row r="10" spans="1:8" x14ac:dyDescent="0.25">
      <c r="A10" s="4">
        <v>9</v>
      </c>
      <c r="B10" s="1">
        <f>150+240+195+215</f>
        <v>800</v>
      </c>
      <c r="C10" s="1">
        <f>175+215+195+240+150+150</f>
        <v>1125</v>
      </c>
      <c r="D10" s="1">
        <f>300</f>
        <v>300</v>
      </c>
      <c r="E10" s="1">
        <f>350+390+340</f>
        <v>1080</v>
      </c>
      <c r="F10" s="8" t="s">
        <v>8</v>
      </c>
      <c r="G10" s="8" t="s">
        <v>8</v>
      </c>
      <c r="H10" s="9" t="s">
        <v>8</v>
      </c>
    </row>
    <row r="11" spans="1:8" x14ac:dyDescent="0.25">
      <c r="A11" s="4">
        <v>10</v>
      </c>
      <c r="B11" s="1">
        <f>300+162+129+125</f>
        <v>716</v>
      </c>
      <c r="C11" s="1">
        <f>260+162+129+125+150+165</f>
        <v>991</v>
      </c>
      <c r="D11" s="1">
        <f>270</f>
        <v>270</v>
      </c>
      <c r="E11" s="1">
        <f>350+375+325</f>
        <v>1050</v>
      </c>
      <c r="F11" s="8" t="s">
        <v>12</v>
      </c>
      <c r="G11" s="8" t="s">
        <v>8</v>
      </c>
      <c r="H11" s="9" t="s">
        <v>9</v>
      </c>
    </row>
    <row r="12" spans="1:8" x14ac:dyDescent="0.25">
      <c r="A12" s="4">
        <v>11</v>
      </c>
      <c r="B12" s="1">
        <f>136+215+145+210+220</f>
        <v>926</v>
      </c>
      <c r="C12" s="1">
        <f>136+215+145+220+210+225+220</f>
        <v>1371</v>
      </c>
      <c r="D12" s="1">
        <f>350+340+380</f>
        <v>1070</v>
      </c>
      <c r="E12" s="1">
        <v>0</v>
      </c>
      <c r="F12" s="8" t="s">
        <v>13</v>
      </c>
      <c r="G12" s="8" t="s">
        <v>9</v>
      </c>
      <c r="H12" s="9" t="s">
        <v>11</v>
      </c>
    </row>
    <row r="13" spans="1:8" x14ac:dyDescent="0.25">
      <c r="A13" s="4">
        <v>12</v>
      </c>
      <c r="B13" s="1">
        <f>129+210+120+380</f>
        <v>839</v>
      </c>
      <c r="C13" s="1">
        <f>129+210+120+170+190+183</f>
        <v>1002</v>
      </c>
      <c r="D13" s="1">
        <f>320+380+575</f>
        <v>1275</v>
      </c>
      <c r="E13" s="1">
        <f>375</f>
        <v>375</v>
      </c>
      <c r="F13" s="8" t="s">
        <v>11</v>
      </c>
      <c r="G13" s="8" t="s">
        <v>8</v>
      </c>
      <c r="H13" s="9" t="s">
        <v>8</v>
      </c>
    </row>
    <row r="14" spans="1:8" x14ac:dyDescent="0.25">
      <c r="A14" s="4">
        <v>13</v>
      </c>
      <c r="B14" s="1">
        <f>320+122+300+215+300</f>
        <v>1257</v>
      </c>
      <c r="C14" s="1">
        <f>215+122+215+185</f>
        <v>737</v>
      </c>
      <c r="D14" s="1">
        <f>300+350+300+320</f>
        <v>1270</v>
      </c>
      <c r="E14" s="1">
        <f>325+375</f>
        <v>700</v>
      </c>
      <c r="F14" s="8" t="s">
        <v>9</v>
      </c>
      <c r="G14" s="8" t="s">
        <v>8</v>
      </c>
      <c r="H14" s="9" t="s">
        <v>8</v>
      </c>
    </row>
    <row r="15" spans="1:8" x14ac:dyDescent="0.25">
      <c r="A15" s="4">
        <v>14</v>
      </c>
      <c r="B15" s="1">
        <f>129+330+150+135+160+167</f>
        <v>1071</v>
      </c>
      <c r="C15" s="1">
        <f>129+153+135+160+157+167</f>
        <v>901</v>
      </c>
      <c r="D15" s="1">
        <f>320</f>
        <v>320</v>
      </c>
      <c r="E15" s="1">
        <f>375+325+350</f>
        <v>1050</v>
      </c>
      <c r="F15" s="8" t="s">
        <v>13</v>
      </c>
      <c r="G15" s="8" t="s">
        <v>9</v>
      </c>
      <c r="H15" s="9" t="s">
        <v>9</v>
      </c>
    </row>
    <row r="16" spans="1:8" x14ac:dyDescent="0.25">
      <c r="A16" s="4">
        <v>15</v>
      </c>
      <c r="B16" s="1">
        <f>255+150+225+195+165+183</f>
        <v>1173</v>
      </c>
      <c r="C16" s="1">
        <f>255+150+275+225+238+195+165+183</f>
        <v>1686</v>
      </c>
      <c r="D16" s="1">
        <f>375</f>
        <v>375</v>
      </c>
      <c r="E16" s="1">
        <v>375</v>
      </c>
      <c r="F16" s="8" t="s">
        <v>8</v>
      </c>
      <c r="G16" s="8" t="s">
        <v>8</v>
      </c>
      <c r="H16" s="9" t="s">
        <v>11</v>
      </c>
    </row>
    <row r="17" spans="1:8" x14ac:dyDescent="0.25">
      <c r="A17" s="4">
        <v>16</v>
      </c>
      <c r="B17" s="1">
        <f>230+160+365</f>
        <v>755</v>
      </c>
      <c r="C17" s="1">
        <f>135+160+175+230</f>
        <v>700</v>
      </c>
      <c r="D17" s="1">
        <f>485+365</f>
        <v>850</v>
      </c>
      <c r="E17" s="1">
        <f>365+370+350+390</f>
        <v>1475</v>
      </c>
      <c r="F17" s="8" t="s">
        <v>13</v>
      </c>
      <c r="G17" s="8" t="s">
        <v>8</v>
      </c>
      <c r="H17" s="9" t="s">
        <v>8</v>
      </c>
    </row>
    <row r="18" spans="1:8" x14ac:dyDescent="0.25">
      <c r="A18" s="4">
        <v>17</v>
      </c>
      <c r="B18" s="1">
        <f>170+165+215</f>
        <v>550</v>
      </c>
      <c r="C18" s="1">
        <f>170+165+140+215+215</f>
        <v>905</v>
      </c>
      <c r="D18" s="1">
        <v>0</v>
      </c>
      <c r="E18" s="1">
        <f>410+310+410+300+360</f>
        <v>1790</v>
      </c>
      <c r="F18" s="8" t="s">
        <v>9</v>
      </c>
      <c r="G18" s="8" t="s">
        <v>8</v>
      </c>
      <c r="H18" s="9" t="s">
        <v>8</v>
      </c>
    </row>
    <row r="19" spans="1:8" x14ac:dyDescent="0.25">
      <c r="A19" s="4">
        <v>18</v>
      </c>
      <c r="B19" s="1">
        <f>195+130+130+205+210</f>
        <v>870</v>
      </c>
      <c r="C19" s="1">
        <f>195+260+130+190+130+205+210</f>
        <v>1320</v>
      </c>
      <c r="D19" s="1">
        <f>485+420</f>
        <v>905</v>
      </c>
      <c r="E19" s="1">
        <f>365</f>
        <v>365</v>
      </c>
      <c r="F19" s="8" t="s">
        <v>13</v>
      </c>
      <c r="G19" s="8" t="s">
        <v>11</v>
      </c>
      <c r="H19" s="9" t="s">
        <v>13</v>
      </c>
    </row>
    <row r="20" spans="1:8" x14ac:dyDescent="0.25">
      <c r="A20" s="4">
        <v>19</v>
      </c>
      <c r="B20" s="1">
        <f>215+270</f>
        <v>485</v>
      </c>
      <c r="C20" s="1">
        <f>215+125+220+170+270</f>
        <v>1000</v>
      </c>
      <c r="D20" s="1">
        <f>970+435</f>
        <v>1405</v>
      </c>
      <c r="E20" s="1">
        <f>320+315+330</f>
        <v>965</v>
      </c>
      <c r="F20" s="8" t="s">
        <v>13</v>
      </c>
      <c r="G20" s="8" t="s">
        <v>9</v>
      </c>
      <c r="H20" s="9" t="s">
        <v>9</v>
      </c>
    </row>
    <row r="21" spans="1:8" x14ac:dyDescent="0.25">
      <c r="A21" s="4">
        <v>20</v>
      </c>
      <c r="B21" s="1">
        <f>180+130+170</f>
        <v>480</v>
      </c>
      <c r="C21" s="1">
        <f>180+140+130+170</f>
        <v>620</v>
      </c>
      <c r="D21" s="1">
        <f>560+630+485</f>
        <v>1675</v>
      </c>
      <c r="E21" s="1">
        <f>330+330+290</f>
        <v>950</v>
      </c>
      <c r="F21" s="8" t="s">
        <v>8</v>
      </c>
      <c r="G21" s="8" t="s">
        <v>9</v>
      </c>
      <c r="H21" s="9" t="s">
        <v>9</v>
      </c>
    </row>
    <row r="22" spans="1:8" x14ac:dyDescent="0.25">
      <c r="A22" s="4">
        <v>21</v>
      </c>
      <c r="B22" s="1">
        <f>145+365+240+190</f>
        <v>940</v>
      </c>
      <c r="C22" s="1">
        <f>145+190+240+130+145</f>
        <v>850</v>
      </c>
      <c r="D22" s="1">
        <f>435+365+265</f>
        <v>1065</v>
      </c>
      <c r="E22" s="1">
        <f>340+330</f>
        <v>670</v>
      </c>
      <c r="F22" s="8" t="s">
        <v>13</v>
      </c>
      <c r="G22" s="8" t="s">
        <v>8</v>
      </c>
      <c r="H22" s="9" t="s">
        <v>8</v>
      </c>
    </row>
    <row r="23" spans="1:8" x14ac:dyDescent="0.25">
      <c r="A23" s="4">
        <v>22</v>
      </c>
      <c r="B23" s="1">
        <f>170+115+170+170</f>
        <v>625</v>
      </c>
      <c r="C23" s="1">
        <f>170+115+170+170</f>
        <v>625</v>
      </c>
      <c r="D23" s="1">
        <f>320+330</f>
        <v>650</v>
      </c>
      <c r="E23" s="1">
        <f>330+310+330+460</f>
        <v>1430</v>
      </c>
      <c r="F23" s="8" t="s">
        <v>12</v>
      </c>
      <c r="G23" s="8" t="s">
        <v>8</v>
      </c>
      <c r="H23" s="9" t="s">
        <v>8</v>
      </c>
    </row>
    <row r="24" spans="1:8" x14ac:dyDescent="0.25">
      <c r="A24" s="4">
        <v>23</v>
      </c>
      <c r="B24" s="1">
        <f>140+170</f>
        <v>310</v>
      </c>
      <c r="C24" s="1">
        <f>170+160+165+140+220+220+150</f>
        <v>1225</v>
      </c>
      <c r="D24" s="1">
        <f>730</f>
        <v>730</v>
      </c>
      <c r="E24" s="1">
        <f>390+350</f>
        <v>740</v>
      </c>
      <c r="F24" s="8" t="s">
        <v>9</v>
      </c>
      <c r="G24" s="8" t="s">
        <v>8</v>
      </c>
      <c r="H24" s="9" t="s">
        <v>8</v>
      </c>
    </row>
    <row r="25" spans="1:8" x14ac:dyDescent="0.25">
      <c r="A25" s="4">
        <v>24</v>
      </c>
      <c r="B25" s="1">
        <f>460+340+215+135+535</f>
        <v>1685</v>
      </c>
      <c r="C25" s="1">
        <f>140+215+210+135+170</f>
        <v>870</v>
      </c>
      <c r="D25" s="1">
        <f>535+340+460+290</f>
        <v>1625</v>
      </c>
      <c r="E25" s="1">
        <f>365</f>
        <v>365</v>
      </c>
      <c r="F25" s="8" t="s">
        <v>13</v>
      </c>
      <c r="G25" s="8" t="s">
        <v>9</v>
      </c>
      <c r="H25" s="9" t="s">
        <v>9</v>
      </c>
    </row>
    <row r="26" spans="1:8" x14ac:dyDescent="0.25">
      <c r="A26" s="4">
        <v>25</v>
      </c>
      <c r="B26" s="1">
        <f>225+180+290+136+265+190</f>
        <v>1286</v>
      </c>
      <c r="C26" s="1">
        <f>190+136+180+225</f>
        <v>731</v>
      </c>
      <c r="D26" s="1">
        <f>560+265+290</f>
        <v>1115</v>
      </c>
      <c r="E26" s="1">
        <f>350*3</f>
        <v>1050</v>
      </c>
      <c r="F26" s="8" t="s">
        <v>14</v>
      </c>
      <c r="G26" s="8" t="s">
        <v>8</v>
      </c>
      <c r="H26" s="9" t="s">
        <v>9</v>
      </c>
    </row>
    <row r="27" spans="1:8" x14ac:dyDescent="0.25">
      <c r="A27" s="4">
        <v>26</v>
      </c>
      <c r="B27" s="1">
        <f>775+160+130</f>
        <v>1065</v>
      </c>
      <c r="C27" s="1">
        <f>130+180+160+235</f>
        <v>705</v>
      </c>
      <c r="D27" s="1">
        <f>775+290+525</f>
        <v>1590</v>
      </c>
      <c r="E27" s="1">
        <f>350+350+580</f>
        <v>1280</v>
      </c>
      <c r="F27" s="8" t="s">
        <v>11</v>
      </c>
      <c r="G27" s="8" t="s">
        <v>11</v>
      </c>
      <c r="H27" s="9" t="s">
        <v>11</v>
      </c>
    </row>
    <row r="28" spans="1:8" x14ac:dyDescent="0.25">
      <c r="A28" s="4">
        <v>27</v>
      </c>
      <c r="B28" s="1">
        <f>300+150+280+360+135+170</f>
        <v>1395</v>
      </c>
      <c r="C28" s="1">
        <f>170+135+150+180</f>
        <v>635</v>
      </c>
      <c r="D28" s="1">
        <f>360+280+300+370</f>
        <v>1310</v>
      </c>
      <c r="E28" s="1">
        <f>315+340</f>
        <v>655</v>
      </c>
      <c r="F28" s="8" t="s">
        <v>12</v>
      </c>
      <c r="G28" s="8" t="s">
        <v>8</v>
      </c>
      <c r="H28" s="9" t="s">
        <v>8</v>
      </c>
    </row>
    <row r="29" spans="1:8" x14ac:dyDescent="0.25">
      <c r="A29" s="4">
        <v>28</v>
      </c>
      <c r="B29" s="1">
        <f>150+220+130+265</f>
        <v>765</v>
      </c>
      <c r="C29" s="1">
        <f>150+220+210+150+130+265</f>
        <v>1125</v>
      </c>
      <c r="D29" s="1">
        <f>390+420</f>
        <v>810</v>
      </c>
      <c r="E29" s="1">
        <f>315+310</f>
        <v>625</v>
      </c>
      <c r="F29" s="8" t="s">
        <v>13</v>
      </c>
      <c r="G29" s="8" t="s">
        <v>8</v>
      </c>
      <c r="H29" s="9" t="s">
        <v>8</v>
      </c>
    </row>
    <row r="30" spans="1:8" x14ac:dyDescent="0.25">
      <c r="A30" s="4">
        <v>29</v>
      </c>
      <c r="B30" s="1">
        <f>240+270</f>
        <v>510</v>
      </c>
      <c r="C30" s="1">
        <f>240+270+240+155</f>
        <v>905</v>
      </c>
      <c r="D30" s="1">
        <f>330+535</f>
        <v>865</v>
      </c>
      <c r="E30" s="1">
        <f>460+340+435+435</f>
        <v>1670</v>
      </c>
      <c r="F30" s="8" t="s">
        <v>11</v>
      </c>
      <c r="G30" s="8" t="s">
        <v>8</v>
      </c>
      <c r="H30" s="9" t="s">
        <v>9</v>
      </c>
    </row>
    <row r="31" spans="1:8" x14ac:dyDescent="0.25">
      <c r="A31" s="4">
        <v>30</v>
      </c>
      <c r="B31" s="1">
        <f>180+320+210</f>
        <v>710</v>
      </c>
      <c r="C31" s="1">
        <f>210+180+180</f>
        <v>570</v>
      </c>
      <c r="D31" s="1">
        <f>730+320</f>
        <v>1050</v>
      </c>
      <c r="E31" s="1">
        <f>290+435+330+370+330</f>
        <v>1755</v>
      </c>
      <c r="F31" s="8" t="s">
        <v>12</v>
      </c>
      <c r="G31" s="8" t="s">
        <v>8</v>
      </c>
      <c r="H31" s="9" t="s">
        <v>8</v>
      </c>
    </row>
    <row r="32" spans="1:8" x14ac:dyDescent="0.25">
      <c r="A32" s="4">
        <v>31</v>
      </c>
      <c r="B32" s="1">
        <f>230+150+170+350+310+260</f>
        <v>1470</v>
      </c>
      <c r="C32" s="1">
        <f>260+155+170+150+245+230</f>
        <v>1210</v>
      </c>
      <c r="D32" s="1">
        <f>310+420+350</f>
        <v>1080</v>
      </c>
      <c r="E32" s="1">
        <f>310</f>
        <v>310</v>
      </c>
      <c r="F32" s="8" t="s">
        <v>11</v>
      </c>
      <c r="G32" s="8" t="s">
        <v>8</v>
      </c>
      <c r="H32" s="9" t="s">
        <v>9</v>
      </c>
    </row>
    <row r="33" spans="1:8" x14ac:dyDescent="0.25">
      <c r="A33" s="4">
        <v>32</v>
      </c>
      <c r="B33" s="1">
        <f>130+200+175+200</f>
        <v>705</v>
      </c>
      <c r="C33" s="1">
        <f>130+200+175+220+250</f>
        <v>975</v>
      </c>
      <c r="D33" s="1">
        <v>0</v>
      </c>
      <c r="E33" s="1">
        <f>310+680+300+280</f>
        <v>1570</v>
      </c>
      <c r="F33" s="8" t="s">
        <v>11</v>
      </c>
      <c r="G33" s="8" t="s">
        <v>8</v>
      </c>
      <c r="H33" s="9" t="s">
        <v>9</v>
      </c>
    </row>
    <row r="34" spans="1:8" x14ac:dyDescent="0.25">
      <c r="A34" s="4">
        <v>33</v>
      </c>
      <c r="B34" s="1">
        <f>130+150+155+260</f>
        <v>695</v>
      </c>
      <c r="C34" s="1">
        <f>260+155+155+180+150+130</f>
        <v>1030</v>
      </c>
      <c r="D34" s="1">
        <v>0</v>
      </c>
      <c r="E34" s="1">
        <f>510+310+370+370</f>
        <v>1560</v>
      </c>
      <c r="F34" s="8" t="s">
        <v>8</v>
      </c>
      <c r="G34" s="8" t="s">
        <v>11</v>
      </c>
      <c r="H34" s="9" t="s">
        <v>13</v>
      </c>
    </row>
    <row r="35" spans="1:8" x14ac:dyDescent="0.25">
      <c r="A35" s="4">
        <v>34</v>
      </c>
      <c r="B35" s="1">
        <f>180+240+180+215+140</f>
        <v>955</v>
      </c>
      <c r="C35" s="1">
        <f>180+235+240+180+215+140</f>
        <v>1190</v>
      </c>
      <c r="D35" s="1">
        <f>390+300</f>
        <v>690</v>
      </c>
      <c r="E35" s="1">
        <f>340+330</f>
        <v>670</v>
      </c>
      <c r="F35" s="8" t="s">
        <v>11</v>
      </c>
      <c r="G35" s="8" t="s">
        <v>8</v>
      </c>
      <c r="H35" s="9" t="s">
        <v>8</v>
      </c>
    </row>
    <row r="36" spans="1:8" x14ac:dyDescent="0.25">
      <c r="A36" s="4">
        <v>35</v>
      </c>
      <c r="B36" s="1">
        <f>460+420+140+180+320+130</f>
        <v>1650</v>
      </c>
      <c r="C36" s="1">
        <f>140+180+130</f>
        <v>450</v>
      </c>
      <c r="D36" s="1">
        <f>460+420+280+320</f>
        <v>1480</v>
      </c>
      <c r="E36" s="1">
        <f>320+300+350</f>
        <v>970</v>
      </c>
      <c r="F36" s="8" t="s">
        <v>13</v>
      </c>
      <c r="G36" s="8" t="s">
        <v>9</v>
      </c>
      <c r="H36" s="9" t="s">
        <v>9</v>
      </c>
    </row>
    <row r="37" spans="1:8" x14ac:dyDescent="0.25">
      <c r="A37" s="4">
        <v>36</v>
      </c>
      <c r="B37" s="1">
        <f>140+110+200+485</f>
        <v>935</v>
      </c>
      <c r="C37" s="1">
        <f>185+200+110+140+200</f>
        <v>835</v>
      </c>
      <c r="D37" s="1">
        <f>485+330</f>
        <v>815</v>
      </c>
      <c r="E37" s="1">
        <f>390+310+300</f>
        <v>1000</v>
      </c>
      <c r="F37" s="8" t="s">
        <v>11</v>
      </c>
      <c r="G37" s="8" t="s">
        <v>11</v>
      </c>
      <c r="H37" s="9" t="s">
        <v>13</v>
      </c>
    </row>
    <row r="38" spans="1:8" x14ac:dyDescent="0.25">
      <c r="A38" s="4">
        <v>37</v>
      </c>
      <c r="B38" s="1">
        <f>120+180+205+280</f>
        <v>785</v>
      </c>
      <c r="C38" s="1">
        <f>205+180+120</f>
        <v>505</v>
      </c>
      <c r="D38" s="1">
        <f>280+340+290+280</f>
        <v>1190</v>
      </c>
      <c r="E38" s="1">
        <f>330+350+390</f>
        <v>1070</v>
      </c>
      <c r="F38" s="8" t="s">
        <v>11</v>
      </c>
      <c r="G38" s="8" t="s">
        <v>8</v>
      </c>
      <c r="H38" s="9" t="s">
        <v>13</v>
      </c>
    </row>
    <row r="39" spans="1:8" x14ac:dyDescent="0.25">
      <c r="A39" s="4">
        <v>38</v>
      </c>
      <c r="B39" s="1">
        <f>175+160+145+105+255</f>
        <v>840</v>
      </c>
      <c r="C39" s="1">
        <f>245+185+105+145+160+175+160</f>
        <v>1175</v>
      </c>
      <c r="D39" s="1">
        <f>245+270+255+250</f>
        <v>1020</v>
      </c>
      <c r="E39" s="1">
        <v>0</v>
      </c>
      <c r="F39" s="8" t="s">
        <v>11</v>
      </c>
      <c r="G39" s="8" t="s">
        <v>9</v>
      </c>
      <c r="H39" s="9" t="s">
        <v>11</v>
      </c>
    </row>
    <row r="41" spans="1:8" x14ac:dyDescent="0.25">
      <c r="A41" s="5" t="s">
        <v>5</v>
      </c>
      <c r="B41" s="6">
        <f>SUM(B2:B40)</f>
        <v>34147</v>
      </c>
      <c r="C41" s="6">
        <f>SUM(C2:C40)</f>
        <v>35505</v>
      </c>
      <c r="D41" s="6">
        <f>SUM(D2:D39)</f>
        <v>31732</v>
      </c>
      <c r="E41" s="6">
        <f>SUM(E2:E39)</f>
        <v>36122</v>
      </c>
    </row>
  </sheetData>
  <pageMargins left="0.70000000000000007" right="0.70000000000000007" top="0.75" bottom="0.75" header="0.30000000000000004" footer="0.30000000000000004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5CB10-F428-4B79-B622-F2EC1C53ACDB}">
  <dimension ref="A1:H41"/>
  <sheetViews>
    <sheetView tabSelected="1" workbookViewId="0">
      <selection activeCell="K9" sqref="K9"/>
    </sheetView>
  </sheetViews>
  <sheetFormatPr defaultRowHeight="15" x14ac:dyDescent="0.25"/>
  <cols>
    <col min="1" max="1" width="11.7109375" style="4" customWidth="1"/>
    <col min="2" max="2" width="13.140625" style="1" customWidth="1"/>
    <col min="3" max="3" width="15.42578125" style="1" customWidth="1"/>
    <col min="4" max="4" width="16.7109375" style="1" customWidth="1"/>
    <col min="5" max="5" width="13.28515625" style="1" customWidth="1"/>
    <col min="6" max="6" width="10.140625" style="8" customWidth="1"/>
    <col min="7" max="7" width="11.5703125" style="8" customWidth="1"/>
    <col min="8" max="8" width="9.140625" style="9"/>
  </cols>
  <sheetData>
    <row r="1" spans="1:8" x14ac:dyDescent="0.25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7" t="s">
        <v>6</v>
      </c>
      <c r="G1" s="7" t="s">
        <v>7</v>
      </c>
      <c r="H1" s="7" t="s">
        <v>10</v>
      </c>
    </row>
    <row r="2" spans="1:8" x14ac:dyDescent="0.25">
      <c r="A2" s="4">
        <v>1</v>
      </c>
      <c r="B2" s="1">
        <f>144+160+170+240+145</f>
        <v>859</v>
      </c>
      <c r="C2" s="1">
        <f>144+162+136+160+170+150+240+200+145</f>
        <v>1507</v>
      </c>
      <c r="D2" s="1">
        <f>290</f>
        <v>290</v>
      </c>
      <c r="E2" s="1">
        <v>0</v>
      </c>
      <c r="F2" s="8" t="s">
        <v>11</v>
      </c>
      <c r="G2" s="8" t="s">
        <v>11</v>
      </c>
      <c r="H2" s="9" t="s">
        <v>13</v>
      </c>
    </row>
    <row r="3" spans="1:8" x14ac:dyDescent="0.25">
      <c r="A3" s="4">
        <v>2</v>
      </c>
      <c r="B3" s="1">
        <f>113+180+129+120</f>
        <v>542</v>
      </c>
      <c r="C3" s="1">
        <f>113+180+129+120</f>
        <v>542</v>
      </c>
      <c r="D3" s="1">
        <v>0</v>
      </c>
      <c r="E3" s="1">
        <f>330+370+380+360+340+400</f>
        <v>2180</v>
      </c>
      <c r="F3" s="8" t="s">
        <v>14</v>
      </c>
      <c r="G3" s="8" t="s">
        <v>8</v>
      </c>
      <c r="H3" s="9" t="s">
        <v>8</v>
      </c>
    </row>
    <row r="4" spans="1:8" x14ac:dyDescent="0.25">
      <c r="A4" s="4">
        <v>3</v>
      </c>
      <c r="B4" s="1">
        <f>380+133+240</f>
        <v>753</v>
      </c>
      <c r="C4" s="1">
        <f>230+205+133+191+240</f>
        <v>999</v>
      </c>
      <c r="D4" s="1">
        <v>380</v>
      </c>
      <c r="E4" s="1">
        <f>327+350+365+350</f>
        <v>1392</v>
      </c>
      <c r="F4" s="8" t="s">
        <v>9</v>
      </c>
      <c r="G4" s="8" t="s">
        <v>8</v>
      </c>
      <c r="H4" s="9" t="s">
        <v>8</v>
      </c>
    </row>
    <row r="5" spans="1:8" x14ac:dyDescent="0.25">
      <c r="A5" s="4">
        <v>4</v>
      </c>
      <c r="B5" s="1">
        <v>795</v>
      </c>
      <c r="C5" s="1">
        <f>117+133+230+130+185</f>
        <v>795</v>
      </c>
      <c r="D5" s="1">
        <v>0</v>
      </c>
      <c r="E5" s="1">
        <f>440+320+360+650+330</f>
        <v>2100</v>
      </c>
      <c r="F5" s="8" t="s">
        <v>11</v>
      </c>
      <c r="G5" s="8" t="s">
        <v>8</v>
      </c>
      <c r="H5" s="9" t="s">
        <v>8</v>
      </c>
    </row>
    <row r="6" spans="1:8" x14ac:dyDescent="0.25">
      <c r="A6" s="4">
        <v>5</v>
      </c>
      <c r="B6" s="1">
        <f>270+220+375+160</f>
        <v>1025</v>
      </c>
      <c r="C6" s="1">
        <f>255+220+180+160+260</f>
        <v>1075</v>
      </c>
      <c r="D6" s="1">
        <f>375</f>
        <v>375</v>
      </c>
      <c r="E6" s="1">
        <f>330+320+350+320</f>
        <v>1320</v>
      </c>
      <c r="F6" s="8" t="s">
        <v>11</v>
      </c>
      <c r="G6" s="8" t="s">
        <v>8</v>
      </c>
      <c r="H6" s="9" t="s">
        <v>9</v>
      </c>
    </row>
    <row r="7" spans="1:8" x14ac:dyDescent="0.25">
      <c r="A7" s="4">
        <v>6</v>
      </c>
      <c r="B7" s="1">
        <f>129+155+325+162</f>
        <v>771</v>
      </c>
      <c r="C7" s="1">
        <f>129+155+145+260+162+170</f>
        <v>1021</v>
      </c>
      <c r="D7" s="1">
        <f>325</f>
        <v>325</v>
      </c>
      <c r="E7" s="1">
        <f>400+320+525</f>
        <v>1245</v>
      </c>
      <c r="F7" s="8" t="s">
        <v>11</v>
      </c>
      <c r="G7" s="8" t="s">
        <v>8</v>
      </c>
      <c r="H7" s="9" t="s">
        <v>8</v>
      </c>
    </row>
    <row r="8" spans="1:8" x14ac:dyDescent="0.25">
      <c r="A8" s="4">
        <v>7</v>
      </c>
      <c r="B8" s="1">
        <f>457+180+380+275</f>
        <v>1292</v>
      </c>
      <c r="C8" s="1">
        <f>185+180</f>
        <v>365</v>
      </c>
      <c r="D8" s="1">
        <f>325+340+275+450+380+457+340+320</f>
        <v>2887</v>
      </c>
      <c r="E8" s="1">
        <v>0</v>
      </c>
      <c r="F8" s="8" t="s">
        <v>12</v>
      </c>
      <c r="G8" s="8" t="s">
        <v>8</v>
      </c>
      <c r="H8" s="9" t="s">
        <v>8</v>
      </c>
    </row>
    <row r="9" spans="1:8" x14ac:dyDescent="0.25">
      <c r="A9" s="4">
        <v>8</v>
      </c>
      <c r="B9" s="1">
        <f>162+140+210+205+145</f>
        <v>862</v>
      </c>
      <c r="C9" s="1">
        <f>162+155+140+210+205+145+215</f>
        <v>1232</v>
      </c>
      <c r="D9" s="1">
        <f>375+300</f>
        <v>675</v>
      </c>
      <c r="E9" s="1">
        <f>320</f>
        <v>320</v>
      </c>
      <c r="F9" s="8" t="s">
        <v>9</v>
      </c>
      <c r="G9" s="8" t="s">
        <v>8</v>
      </c>
      <c r="H9" s="9" t="s">
        <v>9</v>
      </c>
    </row>
    <row r="10" spans="1:8" x14ac:dyDescent="0.25">
      <c r="A10" s="4">
        <v>9</v>
      </c>
      <c r="B10" s="1">
        <f>150+240+195+215</f>
        <v>800</v>
      </c>
      <c r="C10" s="1">
        <f>175+215+195+240+150+150</f>
        <v>1125</v>
      </c>
      <c r="D10" s="1">
        <f>300</f>
        <v>300</v>
      </c>
      <c r="E10" s="1">
        <f>350+390+340</f>
        <v>1080</v>
      </c>
      <c r="F10" s="8" t="s">
        <v>8</v>
      </c>
      <c r="G10" s="8" t="s">
        <v>8</v>
      </c>
      <c r="H10" s="9" t="s">
        <v>8</v>
      </c>
    </row>
    <row r="11" spans="1:8" x14ac:dyDescent="0.25">
      <c r="A11" s="4">
        <v>10</v>
      </c>
      <c r="B11" s="1">
        <f>300+162+129+125</f>
        <v>716</v>
      </c>
      <c r="C11" s="1">
        <f>260+162+129+125+150+165</f>
        <v>991</v>
      </c>
      <c r="D11" s="1">
        <f>270</f>
        <v>270</v>
      </c>
      <c r="E11" s="1">
        <f>350+375+325</f>
        <v>1050</v>
      </c>
      <c r="F11" s="8" t="s">
        <v>12</v>
      </c>
      <c r="G11" s="8" t="s">
        <v>8</v>
      </c>
      <c r="H11" s="9" t="s">
        <v>9</v>
      </c>
    </row>
    <row r="12" spans="1:8" x14ac:dyDescent="0.25">
      <c r="A12" s="4">
        <v>11</v>
      </c>
      <c r="B12" s="1">
        <f>136+215+145+210+220</f>
        <v>926</v>
      </c>
      <c r="C12" s="1">
        <f>136+215+145+220+210+225+220</f>
        <v>1371</v>
      </c>
      <c r="D12" s="1">
        <f>350+340+380</f>
        <v>1070</v>
      </c>
      <c r="E12" s="1">
        <v>0</v>
      </c>
      <c r="F12" s="8" t="s">
        <v>13</v>
      </c>
      <c r="G12" s="8" t="s">
        <v>9</v>
      </c>
      <c r="H12" s="9" t="s">
        <v>11</v>
      </c>
    </row>
    <row r="13" spans="1:8" x14ac:dyDescent="0.25">
      <c r="A13" s="4">
        <v>12</v>
      </c>
      <c r="B13" s="1">
        <f>129+210+120+380</f>
        <v>839</v>
      </c>
      <c r="C13" s="1">
        <f>129+210+120+170+190+183</f>
        <v>1002</v>
      </c>
      <c r="D13" s="1">
        <f>320+380+575</f>
        <v>1275</v>
      </c>
      <c r="E13" s="1">
        <f>375</f>
        <v>375</v>
      </c>
      <c r="F13" s="8" t="s">
        <v>11</v>
      </c>
      <c r="G13" s="8" t="s">
        <v>8</v>
      </c>
      <c r="H13" s="9" t="s">
        <v>8</v>
      </c>
    </row>
    <row r="14" spans="1:8" x14ac:dyDescent="0.25">
      <c r="A14" s="4">
        <v>13</v>
      </c>
      <c r="B14" s="1">
        <f>320+122+300+215+300</f>
        <v>1257</v>
      </c>
      <c r="C14" s="1">
        <f>215+122+215+185</f>
        <v>737</v>
      </c>
      <c r="D14" s="1">
        <f>300+350+300+320</f>
        <v>1270</v>
      </c>
      <c r="E14" s="1">
        <f>325+375</f>
        <v>700</v>
      </c>
      <c r="F14" s="8" t="s">
        <v>9</v>
      </c>
      <c r="G14" s="8" t="s">
        <v>8</v>
      </c>
      <c r="H14" s="9" t="s">
        <v>8</v>
      </c>
    </row>
    <row r="15" spans="1:8" x14ac:dyDescent="0.25">
      <c r="A15" s="4">
        <v>14</v>
      </c>
      <c r="B15" s="1">
        <f>129+330+150+135+160+167</f>
        <v>1071</v>
      </c>
      <c r="C15" s="1">
        <f>129+153+135+160+157+167</f>
        <v>901</v>
      </c>
      <c r="D15" s="1">
        <f>320</f>
        <v>320</v>
      </c>
      <c r="E15" s="1">
        <f>375+325+350</f>
        <v>1050</v>
      </c>
      <c r="F15" s="8" t="s">
        <v>13</v>
      </c>
      <c r="G15" s="8" t="s">
        <v>9</v>
      </c>
      <c r="H15" s="9" t="s">
        <v>9</v>
      </c>
    </row>
    <row r="16" spans="1:8" x14ac:dyDescent="0.25">
      <c r="A16" s="4">
        <v>15</v>
      </c>
      <c r="B16" s="1">
        <f>255+150+225+195+165+183</f>
        <v>1173</v>
      </c>
      <c r="C16" s="1">
        <f>255+150+275+225+238+195+165+183</f>
        <v>1686</v>
      </c>
      <c r="D16" s="1">
        <f>375</f>
        <v>375</v>
      </c>
      <c r="E16" s="1">
        <v>375</v>
      </c>
      <c r="F16" s="8" t="s">
        <v>8</v>
      </c>
      <c r="G16" s="8" t="s">
        <v>8</v>
      </c>
      <c r="H16" s="9" t="s">
        <v>11</v>
      </c>
    </row>
    <row r="17" spans="1:8" x14ac:dyDescent="0.25">
      <c r="A17" s="4">
        <v>16</v>
      </c>
      <c r="B17" s="1">
        <f>230+160+365</f>
        <v>755</v>
      </c>
      <c r="C17" s="1">
        <f>135+160+175+230</f>
        <v>700</v>
      </c>
      <c r="D17" s="1">
        <f>485+365</f>
        <v>850</v>
      </c>
      <c r="E17" s="1">
        <f>365+370+350+390</f>
        <v>1475</v>
      </c>
      <c r="F17" s="8" t="s">
        <v>13</v>
      </c>
      <c r="G17" s="8" t="s">
        <v>8</v>
      </c>
      <c r="H17" s="9" t="s">
        <v>8</v>
      </c>
    </row>
    <row r="18" spans="1:8" x14ac:dyDescent="0.25">
      <c r="A18" s="4">
        <v>17</v>
      </c>
      <c r="B18" s="1">
        <f>170+165+215</f>
        <v>550</v>
      </c>
      <c r="C18" s="1">
        <f>170+165+140+215+215</f>
        <v>905</v>
      </c>
      <c r="D18" s="1">
        <v>0</v>
      </c>
      <c r="E18" s="1">
        <f>410+310+410+300+360</f>
        <v>1790</v>
      </c>
      <c r="F18" s="8" t="s">
        <v>9</v>
      </c>
      <c r="G18" s="8" t="s">
        <v>8</v>
      </c>
      <c r="H18" s="9" t="s">
        <v>8</v>
      </c>
    </row>
    <row r="19" spans="1:8" x14ac:dyDescent="0.25">
      <c r="A19" s="4">
        <v>18</v>
      </c>
      <c r="B19" s="1">
        <f>195+130+130+205+210</f>
        <v>870</v>
      </c>
      <c r="C19" s="1">
        <f>195+260+130+190+130+205+210</f>
        <v>1320</v>
      </c>
      <c r="D19" s="1">
        <f>485+420</f>
        <v>905</v>
      </c>
      <c r="E19" s="1">
        <f>365</f>
        <v>365</v>
      </c>
      <c r="F19" s="8" t="s">
        <v>13</v>
      </c>
      <c r="G19" s="8" t="s">
        <v>11</v>
      </c>
      <c r="H19" s="9" t="s">
        <v>13</v>
      </c>
    </row>
    <row r="20" spans="1:8" x14ac:dyDescent="0.25">
      <c r="A20" s="4">
        <v>19</v>
      </c>
      <c r="B20" s="1">
        <f>215+270</f>
        <v>485</v>
      </c>
      <c r="C20" s="1">
        <f>215+125+220+170+270</f>
        <v>1000</v>
      </c>
      <c r="D20" s="1">
        <f>970+435</f>
        <v>1405</v>
      </c>
      <c r="E20" s="1">
        <f>320+315+330</f>
        <v>965</v>
      </c>
      <c r="F20" s="8" t="s">
        <v>13</v>
      </c>
      <c r="G20" s="8" t="s">
        <v>9</v>
      </c>
      <c r="H20" s="9" t="s">
        <v>9</v>
      </c>
    </row>
    <row r="21" spans="1:8" x14ac:dyDescent="0.25">
      <c r="A21" s="4">
        <v>20</v>
      </c>
      <c r="B21" s="1">
        <f>180+130+170</f>
        <v>480</v>
      </c>
      <c r="C21" s="1">
        <f>180+140+130+170</f>
        <v>620</v>
      </c>
      <c r="D21" s="1">
        <f>560+630+485</f>
        <v>1675</v>
      </c>
      <c r="E21" s="1">
        <f>330+330+290</f>
        <v>950</v>
      </c>
      <c r="F21" s="8" t="s">
        <v>8</v>
      </c>
      <c r="G21" s="8" t="s">
        <v>9</v>
      </c>
      <c r="H21" s="9" t="s">
        <v>9</v>
      </c>
    </row>
    <row r="22" spans="1:8" x14ac:dyDescent="0.25">
      <c r="A22" s="4">
        <v>21</v>
      </c>
      <c r="B22" s="1">
        <f>145+365+240+190</f>
        <v>940</v>
      </c>
      <c r="C22" s="1">
        <f>145+190+240+130+145</f>
        <v>850</v>
      </c>
      <c r="D22" s="1">
        <f>435+365+265</f>
        <v>1065</v>
      </c>
      <c r="E22" s="1">
        <f>340+330</f>
        <v>670</v>
      </c>
      <c r="F22" s="8" t="s">
        <v>13</v>
      </c>
      <c r="G22" s="8" t="s">
        <v>8</v>
      </c>
      <c r="H22" s="9" t="s">
        <v>8</v>
      </c>
    </row>
    <row r="23" spans="1:8" x14ac:dyDescent="0.25">
      <c r="A23" s="4">
        <v>22</v>
      </c>
      <c r="B23" s="1">
        <f>170+115+170+170</f>
        <v>625</v>
      </c>
      <c r="C23" s="1">
        <f>170+115+170+170</f>
        <v>625</v>
      </c>
      <c r="D23" s="1">
        <f>320+330</f>
        <v>650</v>
      </c>
      <c r="E23" s="1">
        <f>330+310+330+460</f>
        <v>1430</v>
      </c>
      <c r="F23" s="8" t="s">
        <v>12</v>
      </c>
      <c r="G23" s="8" t="s">
        <v>8</v>
      </c>
      <c r="H23" s="9" t="s">
        <v>8</v>
      </c>
    </row>
    <row r="24" spans="1:8" x14ac:dyDescent="0.25">
      <c r="A24" s="4">
        <v>23</v>
      </c>
      <c r="B24" s="1">
        <f>140+170</f>
        <v>310</v>
      </c>
      <c r="C24" s="1">
        <f>170+160+165+140+220+220+150</f>
        <v>1225</v>
      </c>
      <c r="D24" s="1">
        <f>730</f>
        <v>730</v>
      </c>
      <c r="E24" s="1">
        <f>390+350</f>
        <v>740</v>
      </c>
      <c r="F24" s="8" t="s">
        <v>9</v>
      </c>
      <c r="G24" s="8" t="s">
        <v>8</v>
      </c>
      <c r="H24" s="9" t="s">
        <v>8</v>
      </c>
    </row>
    <row r="25" spans="1:8" x14ac:dyDescent="0.25">
      <c r="A25" s="4">
        <v>24</v>
      </c>
      <c r="B25" s="1">
        <f>460+340+215+135+535</f>
        <v>1685</v>
      </c>
      <c r="C25" s="1">
        <f>140+215+210+135+170</f>
        <v>870</v>
      </c>
      <c r="D25" s="1">
        <f>535+340+460+290</f>
        <v>1625</v>
      </c>
      <c r="E25" s="1">
        <f>365</f>
        <v>365</v>
      </c>
      <c r="F25" s="8" t="s">
        <v>13</v>
      </c>
      <c r="G25" s="8" t="s">
        <v>9</v>
      </c>
      <c r="H25" s="9" t="s">
        <v>9</v>
      </c>
    </row>
    <row r="26" spans="1:8" x14ac:dyDescent="0.25">
      <c r="A26" s="4">
        <v>25</v>
      </c>
      <c r="B26" s="1">
        <f>225+180+290+136+265+190</f>
        <v>1286</v>
      </c>
      <c r="C26" s="1">
        <f>190+136+180+225</f>
        <v>731</v>
      </c>
      <c r="D26" s="1">
        <f>560+265+290</f>
        <v>1115</v>
      </c>
      <c r="E26" s="1">
        <f>350*3</f>
        <v>1050</v>
      </c>
      <c r="F26" s="8" t="s">
        <v>14</v>
      </c>
      <c r="G26" s="8" t="s">
        <v>8</v>
      </c>
      <c r="H26" s="9" t="s">
        <v>9</v>
      </c>
    </row>
    <row r="27" spans="1:8" x14ac:dyDescent="0.25">
      <c r="A27" s="4">
        <v>26</v>
      </c>
      <c r="B27" s="1">
        <f>775+160+130</f>
        <v>1065</v>
      </c>
      <c r="C27" s="1">
        <f>130+180+160+235</f>
        <v>705</v>
      </c>
      <c r="D27" s="1">
        <f>775+290+525</f>
        <v>1590</v>
      </c>
      <c r="E27" s="1">
        <f>350+350+580</f>
        <v>1280</v>
      </c>
      <c r="F27" s="8" t="s">
        <v>11</v>
      </c>
      <c r="G27" s="8" t="s">
        <v>11</v>
      </c>
      <c r="H27" s="9" t="s">
        <v>11</v>
      </c>
    </row>
    <row r="28" spans="1:8" x14ac:dyDescent="0.25">
      <c r="A28" s="4">
        <v>27</v>
      </c>
      <c r="B28" s="1">
        <f>300+150+280+360+135+170</f>
        <v>1395</v>
      </c>
      <c r="C28" s="1">
        <f>170+135+150+180</f>
        <v>635</v>
      </c>
      <c r="D28" s="1">
        <f>360+280+300+370</f>
        <v>1310</v>
      </c>
      <c r="E28" s="1">
        <f>315+340</f>
        <v>655</v>
      </c>
      <c r="F28" s="8" t="s">
        <v>12</v>
      </c>
      <c r="G28" s="8" t="s">
        <v>8</v>
      </c>
      <c r="H28" s="9" t="s">
        <v>8</v>
      </c>
    </row>
    <row r="29" spans="1:8" x14ac:dyDescent="0.25">
      <c r="A29" s="4">
        <v>28</v>
      </c>
      <c r="B29" s="1">
        <f>150+220+130+265</f>
        <v>765</v>
      </c>
      <c r="C29" s="1">
        <f>150+220+210+150+130+265</f>
        <v>1125</v>
      </c>
      <c r="D29" s="1">
        <f>390+420</f>
        <v>810</v>
      </c>
      <c r="E29" s="1">
        <f>315+310</f>
        <v>625</v>
      </c>
      <c r="F29" s="8" t="s">
        <v>13</v>
      </c>
      <c r="G29" s="8" t="s">
        <v>8</v>
      </c>
      <c r="H29" s="9" t="s">
        <v>8</v>
      </c>
    </row>
    <row r="30" spans="1:8" x14ac:dyDescent="0.25">
      <c r="A30" s="4">
        <v>29</v>
      </c>
      <c r="B30" s="1">
        <f>240+270</f>
        <v>510</v>
      </c>
      <c r="C30" s="1">
        <f>240+270+240+155</f>
        <v>905</v>
      </c>
      <c r="D30" s="1">
        <f>330+535</f>
        <v>865</v>
      </c>
      <c r="E30" s="1">
        <f>460+340+435+435</f>
        <v>1670</v>
      </c>
      <c r="F30" s="8" t="s">
        <v>11</v>
      </c>
      <c r="G30" s="8" t="s">
        <v>8</v>
      </c>
      <c r="H30" s="9" t="s">
        <v>9</v>
      </c>
    </row>
    <row r="31" spans="1:8" x14ac:dyDescent="0.25">
      <c r="A31" s="4">
        <v>30</v>
      </c>
      <c r="B31" s="1">
        <f>180+320+210</f>
        <v>710</v>
      </c>
      <c r="C31" s="1">
        <f>210+180+180</f>
        <v>570</v>
      </c>
      <c r="D31" s="1">
        <f>730+320</f>
        <v>1050</v>
      </c>
      <c r="E31" s="1">
        <f>290+435+330+370+330</f>
        <v>1755</v>
      </c>
      <c r="F31" s="8" t="s">
        <v>12</v>
      </c>
      <c r="G31" s="8" t="s">
        <v>8</v>
      </c>
      <c r="H31" s="9" t="s">
        <v>8</v>
      </c>
    </row>
    <row r="32" spans="1:8" x14ac:dyDescent="0.25">
      <c r="A32" s="4">
        <v>31</v>
      </c>
      <c r="B32" s="1">
        <f>230+150+170+350+310+260</f>
        <v>1470</v>
      </c>
      <c r="C32" s="1">
        <f>260+155+170+150+245+230</f>
        <v>1210</v>
      </c>
      <c r="D32" s="1">
        <f>310+420+350</f>
        <v>1080</v>
      </c>
      <c r="E32" s="1">
        <f>310</f>
        <v>310</v>
      </c>
      <c r="F32" s="8" t="s">
        <v>11</v>
      </c>
      <c r="G32" s="8" t="s">
        <v>8</v>
      </c>
      <c r="H32" s="9" t="s">
        <v>9</v>
      </c>
    </row>
    <row r="33" spans="1:8" x14ac:dyDescent="0.25">
      <c r="A33" s="4">
        <v>32</v>
      </c>
      <c r="B33" s="1">
        <f>130+200+175+200</f>
        <v>705</v>
      </c>
      <c r="C33" s="1">
        <f>130+200+175+220+250</f>
        <v>975</v>
      </c>
      <c r="D33" s="1">
        <v>0</v>
      </c>
      <c r="E33" s="1">
        <f>310+680+300+280</f>
        <v>1570</v>
      </c>
      <c r="F33" s="8" t="s">
        <v>11</v>
      </c>
      <c r="G33" s="8" t="s">
        <v>8</v>
      </c>
      <c r="H33" s="9" t="s">
        <v>9</v>
      </c>
    </row>
    <row r="34" spans="1:8" x14ac:dyDescent="0.25">
      <c r="A34" s="4">
        <v>33</v>
      </c>
      <c r="B34" s="1">
        <f>130+150+155+260</f>
        <v>695</v>
      </c>
      <c r="C34" s="1">
        <f>260+155+155+180+150+130</f>
        <v>1030</v>
      </c>
      <c r="D34" s="1">
        <v>0</v>
      </c>
      <c r="E34" s="1">
        <f>510+310+370+370</f>
        <v>1560</v>
      </c>
      <c r="F34" s="8" t="s">
        <v>8</v>
      </c>
      <c r="G34" s="8" t="s">
        <v>11</v>
      </c>
      <c r="H34" s="9" t="s">
        <v>13</v>
      </c>
    </row>
    <row r="35" spans="1:8" x14ac:dyDescent="0.25">
      <c r="A35" s="4">
        <v>34</v>
      </c>
      <c r="B35" s="1">
        <f>180+240+180+215+140</f>
        <v>955</v>
      </c>
      <c r="C35" s="1">
        <f>180+235+240+180+215+140</f>
        <v>1190</v>
      </c>
      <c r="D35" s="1">
        <f>390+300</f>
        <v>690</v>
      </c>
      <c r="E35" s="1">
        <f>340+330</f>
        <v>670</v>
      </c>
      <c r="F35" s="8" t="s">
        <v>11</v>
      </c>
      <c r="G35" s="8" t="s">
        <v>8</v>
      </c>
      <c r="H35" s="9" t="s">
        <v>8</v>
      </c>
    </row>
    <row r="36" spans="1:8" x14ac:dyDescent="0.25">
      <c r="A36" s="4">
        <v>35</v>
      </c>
      <c r="B36" s="1">
        <f>460+420+140+180+320+130</f>
        <v>1650</v>
      </c>
      <c r="C36" s="1">
        <f>140+180+130</f>
        <v>450</v>
      </c>
      <c r="D36" s="1">
        <f>460+420+280+320</f>
        <v>1480</v>
      </c>
      <c r="E36" s="1">
        <f>320+300+350</f>
        <v>970</v>
      </c>
      <c r="F36" s="8" t="s">
        <v>13</v>
      </c>
      <c r="G36" s="8" t="s">
        <v>9</v>
      </c>
      <c r="H36" s="9" t="s">
        <v>9</v>
      </c>
    </row>
    <row r="37" spans="1:8" x14ac:dyDescent="0.25">
      <c r="A37" s="4">
        <v>36</v>
      </c>
      <c r="B37" s="1">
        <f>140+110+200+485</f>
        <v>935</v>
      </c>
      <c r="C37" s="1">
        <f>185+200+110+140+200</f>
        <v>835</v>
      </c>
      <c r="D37" s="1">
        <f>485+330</f>
        <v>815</v>
      </c>
      <c r="E37" s="1">
        <f>390+310+300</f>
        <v>1000</v>
      </c>
      <c r="F37" s="8" t="s">
        <v>11</v>
      </c>
      <c r="G37" s="8" t="s">
        <v>11</v>
      </c>
      <c r="H37" s="9" t="s">
        <v>13</v>
      </c>
    </row>
    <row r="38" spans="1:8" x14ac:dyDescent="0.25">
      <c r="A38" s="4">
        <v>37</v>
      </c>
      <c r="B38" s="1">
        <f>120+180+205+280</f>
        <v>785</v>
      </c>
      <c r="C38" s="1">
        <f>205+180+120</f>
        <v>505</v>
      </c>
      <c r="D38" s="1">
        <f>280+340+290+280</f>
        <v>1190</v>
      </c>
      <c r="E38" s="1">
        <f>330+350+390</f>
        <v>1070</v>
      </c>
      <c r="F38" s="8" t="s">
        <v>11</v>
      </c>
      <c r="G38" s="8" t="s">
        <v>8</v>
      </c>
      <c r="H38" s="9" t="s">
        <v>13</v>
      </c>
    </row>
    <row r="39" spans="1:8" x14ac:dyDescent="0.25">
      <c r="A39" s="4">
        <v>38</v>
      </c>
      <c r="B39" s="1">
        <f>175+160+145+105+255</f>
        <v>840</v>
      </c>
      <c r="C39" s="1">
        <f>245+185+105+145+160+175+160</f>
        <v>1175</v>
      </c>
      <c r="D39" s="1">
        <f>245+270+255+250</f>
        <v>1020</v>
      </c>
      <c r="E39" s="1">
        <v>0</v>
      </c>
      <c r="F39" s="8" t="s">
        <v>11</v>
      </c>
      <c r="G39" s="8" t="s">
        <v>9</v>
      </c>
      <c r="H39" s="9" t="s">
        <v>11</v>
      </c>
    </row>
    <row r="41" spans="1:8" x14ac:dyDescent="0.25">
      <c r="A41" s="5" t="s">
        <v>5</v>
      </c>
      <c r="B41" s="6">
        <f>SUM(B2:B40)</f>
        <v>34147</v>
      </c>
      <c r="C41" s="6">
        <f>SUM(C2:C40)</f>
        <v>35505</v>
      </c>
      <c r="D41" s="6">
        <f>SUM(D2:D39)</f>
        <v>31732</v>
      </c>
      <c r="E41" s="6">
        <f>SUM(E2:E39)</f>
        <v>36122</v>
      </c>
    </row>
  </sheetData>
  <pageMargins left="0.70000000000000007" right="0.70000000000000007" top="0.75" bottom="0.75" header="0.30000000000000004" footer="0.30000000000000004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Premier League 22-23</vt:lpstr>
      <vt:lpstr>Serie A 22-23</vt:lpstr>
      <vt:lpstr>Bundesliga 22-23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Rapicano</dc:creator>
  <cp:lastModifiedBy>Fabio Rapicano</cp:lastModifiedBy>
  <dcterms:created xsi:type="dcterms:W3CDTF">2023-07-22T22:18:54Z</dcterms:created>
  <dcterms:modified xsi:type="dcterms:W3CDTF">2023-07-23T21:27:39Z</dcterms:modified>
</cp:coreProperties>
</file>