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tfm_stochastic_dividends\market_data\"/>
    </mc:Choice>
  </mc:AlternateContent>
  <xr:revisionPtr revIDLastSave="0" documentId="13_ncr:1_{1C5639D9-8BB4-4FAA-82A0-1BAC7234B56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EURIBOR" sheetId="1" r:id="rId1"/>
    <sheet name="EURIBOR_30-360" sheetId="2" r:id="rId2"/>
    <sheet name="EURIBOR_Act-36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Q6" i="1" l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<sst xmlns="http://schemas.openxmlformats.org/spreadsheetml/2006/main" count="5" uniqueCount="5">
  <si>
    <t>1w</t>
  </si>
  <si>
    <t>1m</t>
  </si>
  <si>
    <t>3m</t>
  </si>
  <si>
    <t>6m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</si>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</sst>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0" xfId="0" applyFill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2"/>
  <sheetViews>
    <sheetView tabSelected="1" topLeftCell="AU1" workbookViewId="0">
      <selection activeCell="AY13" sqref="AY13"/>
    </sheetView>
  </sheetViews>
  <sheetFormatPr baseColWidth="10" defaultColWidth="9.140625" defaultRowHeight="15" x14ac:dyDescent="0.25"/>
  <cols>
    <col min="2" max="95" width="12.85546875" bestFit="1" customWidth="1"/>
  </cols>
  <sheetData>
    <row r="1" spans="1:95" ht="24.95" customHeight="1" x14ac:dyDescent="0.25">
      <c r="A1" s="3"/>
      <c r="B1" s="4">
        <v>43832</v>
      </c>
      <c r="C1" s="4">
        <v>43833</v>
      </c>
      <c r="D1" s="4">
        <v>43836</v>
      </c>
      <c r="E1" s="4">
        <v>43837</v>
      </c>
      <c r="F1" s="4">
        <v>43838</v>
      </c>
      <c r="G1" s="4">
        <v>43839</v>
      </c>
      <c r="H1" s="4">
        <v>43840</v>
      </c>
      <c r="I1" s="4">
        <v>43843</v>
      </c>
      <c r="J1" s="4">
        <v>43844</v>
      </c>
      <c r="K1" s="4">
        <v>43845</v>
      </c>
      <c r="L1" s="4">
        <v>43846</v>
      </c>
      <c r="M1" s="4">
        <v>43847</v>
      </c>
      <c r="N1" s="4">
        <v>43850</v>
      </c>
      <c r="O1" s="4">
        <v>43851</v>
      </c>
      <c r="P1" s="4">
        <v>43852</v>
      </c>
      <c r="Q1" s="4">
        <v>43853</v>
      </c>
      <c r="R1" s="4">
        <v>43854</v>
      </c>
      <c r="S1" s="4">
        <v>43857</v>
      </c>
      <c r="T1" s="4">
        <v>43858</v>
      </c>
      <c r="U1" s="4">
        <v>43859</v>
      </c>
      <c r="V1" s="4">
        <v>43860</v>
      </c>
      <c r="W1" s="4">
        <v>43861</v>
      </c>
      <c r="X1" s="4">
        <v>43864</v>
      </c>
      <c r="Y1" s="4">
        <v>43865</v>
      </c>
      <c r="Z1" s="4">
        <v>43866</v>
      </c>
      <c r="AA1" s="4">
        <v>43867</v>
      </c>
      <c r="AB1" s="4">
        <v>43868</v>
      </c>
      <c r="AC1" s="4">
        <v>43871</v>
      </c>
      <c r="AD1" s="4">
        <v>43872</v>
      </c>
      <c r="AE1" s="4">
        <v>43873</v>
      </c>
      <c r="AF1" s="4">
        <v>43874</v>
      </c>
      <c r="AG1" s="4">
        <v>43875</v>
      </c>
      <c r="AH1" s="4">
        <v>43878</v>
      </c>
      <c r="AI1" s="4">
        <v>43879</v>
      </c>
      <c r="AJ1" s="4">
        <v>43880</v>
      </c>
      <c r="AK1" s="4">
        <v>43881</v>
      </c>
      <c r="AL1" s="4">
        <v>43882</v>
      </c>
      <c r="AM1" s="4">
        <v>43885</v>
      </c>
      <c r="AN1" s="4">
        <v>43886</v>
      </c>
      <c r="AO1" s="4">
        <v>43887</v>
      </c>
      <c r="AP1" s="4">
        <v>43888</v>
      </c>
      <c r="AQ1" s="4">
        <v>43889</v>
      </c>
      <c r="AR1" s="4">
        <v>43892</v>
      </c>
      <c r="AS1" s="4">
        <v>43893</v>
      </c>
      <c r="AT1" s="4">
        <v>43894</v>
      </c>
      <c r="AU1" s="4">
        <v>43895</v>
      </c>
      <c r="AV1" s="4">
        <v>43896</v>
      </c>
      <c r="AW1" s="4">
        <v>43899</v>
      </c>
      <c r="AX1" s="4">
        <v>43900</v>
      </c>
      <c r="AY1" s="4">
        <v>43901</v>
      </c>
      <c r="AZ1" s="4">
        <v>43902</v>
      </c>
      <c r="BA1" s="4">
        <v>43903</v>
      </c>
      <c r="BB1" s="4">
        <v>43906</v>
      </c>
      <c r="BC1" s="4">
        <v>43907</v>
      </c>
      <c r="BD1" s="4">
        <v>43908</v>
      </c>
      <c r="BE1" s="4">
        <v>43909</v>
      </c>
      <c r="BF1" s="4">
        <v>43910</v>
      </c>
      <c r="BG1" s="4">
        <v>43913</v>
      </c>
      <c r="BH1" s="4">
        <v>43914</v>
      </c>
      <c r="BI1" s="4">
        <v>43915</v>
      </c>
      <c r="BJ1" s="4">
        <v>43916</v>
      </c>
      <c r="BK1" s="4">
        <v>43917</v>
      </c>
      <c r="BL1" s="4">
        <v>43920</v>
      </c>
      <c r="BM1" s="4">
        <v>43921</v>
      </c>
      <c r="BN1" s="4">
        <v>43922</v>
      </c>
      <c r="BO1" s="4">
        <v>43923</v>
      </c>
      <c r="BP1" s="4">
        <v>43924</v>
      </c>
      <c r="BQ1" s="4">
        <v>43927</v>
      </c>
      <c r="BR1" s="4">
        <v>43928</v>
      </c>
      <c r="BS1" s="4">
        <v>43929</v>
      </c>
      <c r="BT1" s="4">
        <v>43930</v>
      </c>
      <c r="BU1" s="4">
        <v>43935</v>
      </c>
      <c r="BV1" s="4">
        <v>43936</v>
      </c>
      <c r="BW1" s="4">
        <v>43937</v>
      </c>
      <c r="BX1" s="4">
        <v>43938</v>
      </c>
      <c r="BY1" s="4">
        <v>43941</v>
      </c>
      <c r="BZ1" s="4">
        <v>43942</v>
      </c>
      <c r="CA1" s="4">
        <v>43943</v>
      </c>
      <c r="CB1" s="4">
        <v>43944</v>
      </c>
      <c r="CC1" s="4">
        <v>43945</v>
      </c>
      <c r="CD1" s="4">
        <v>43948</v>
      </c>
      <c r="CE1" s="4">
        <v>43949</v>
      </c>
      <c r="CF1" s="4">
        <v>43950</v>
      </c>
      <c r="CG1" s="4">
        <v>43951</v>
      </c>
      <c r="CH1" s="4">
        <v>43955</v>
      </c>
      <c r="CI1" s="4">
        <v>43956</v>
      </c>
      <c r="CJ1" s="4">
        <v>43957</v>
      </c>
      <c r="CK1" s="4">
        <v>43958</v>
      </c>
      <c r="CL1" s="4">
        <v>43959</v>
      </c>
      <c r="CM1" s="4">
        <v>43962</v>
      </c>
      <c r="CN1" s="4">
        <v>43963</v>
      </c>
      <c r="CO1" s="4">
        <v>43964</v>
      </c>
      <c r="CP1" s="4">
        <v>43965</v>
      </c>
      <c r="CQ1" s="4">
        <v>43966</v>
      </c>
    </row>
    <row r="2" spans="1:95" x14ac:dyDescent="0.25">
      <c r="A2" s="1" t="s">
        <v>0</v>
      </c>
      <c r="B2" s="2">
        <f>ROUND(-0.491, 10)</f>
        <v>-0.49099999999999999</v>
      </c>
      <c r="C2" s="2">
        <f>ROUND(-0.503, 10)</f>
        <v>-0.503</v>
      </c>
      <c r="D2" s="2">
        <f>ROUND(-0.506, 10)</f>
        <v>-0.50600000000000001</v>
      </c>
      <c r="E2" s="2">
        <f>ROUND(-0.504, 10)</f>
        <v>-0.504</v>
      </c>
      <c r="F2" s="2">
        <f>ROUND(-0.511, 10)</f>
        <v>-0.51100000000000001</v>
      </c>
      <c r="G2" s="2">
        <f>ROUND(-0.518, 10)</f>
        <v>-0.51800000000000002</v>
      </c>
      <c r="H2" s="2">
        <f>ROUND(-0.514, 10)</f>
        <v>-0.51400000000000001</v>
      </c>
      <c r="I2" s="2">
        <f>ROUND(-0.498, 10)</f>
        <v>-0.498</v>
      </c>
      <c r="J2" s="2">
        <f>ROUND(-0.503, 10)</f>
        <v>-0.503</v>
      </c>
      <c r="K2" s="2">
        <f>ROUND(-0.505, 10)</f>
        <v>-0.505</v>
      </c>
      <c r="L2" s="2">
        <f>ROUND(-0.51, 10)</f>
        <v>-0.51</v>
      </c>
      <c r="M2" s="2">
        <f>ROUND(-0.505, 10)</f>
        <v>-0.505</v>
      </c>
      <c r="N2" s="2">
        <f>ROUND(-0.501, 10)</f>
        <v>-0.501</v>
      </c>
      <c r="O2" s="2">
        <f>ROUND(-0.5, 10)</f>
        <v>-0.5</v>
      </c>
      <c r="P2" s="2">
        <f>ROUND(-0.503, 10)</f>
        <v>-0.503</v>
      </c>
      <c r="Q2" s="2">
        <f>ROUND(-0.498, 10)</f>
        <v>-0.498</v>
      </c>
      <c r="R2" s="2">
        <f>ROUND(-0.503, 10)</f>
        <v>-0.503</v>
      </c>
      <c r="S2" s="2">
        <f>ROUND(-0.506, 10)</f>
        <v>-0.50600000000000001</v>
      </c>
      <c r="T2" s="2">
        <f>ROUND(-0.499, 10)</f>
        <v>-0.499</v>
      </c>
      <c r="U2" s="2">
        <f>ROUND(-0.503, 10)</f>
        <v>-0.503</v>
      </c>
      <c r="V2" s="2">
        <f>ROUND(-0.508, 10)</f>
        <v>-0.50800000000000001</v>
      </c>
      <c r="W2" s="2">
        <f>ROUND(-0.506, 10)</f>
        <v>-0.50600000000000001</v>
      </c>
      <c r="X2" s="2">
        <f>ROUND(-0.51, 10)</f>
        <v>-0.51</v>
      </c>
      <c r="Y2" s="2">
        <f>ROUND(-0.509, 10)</f>
        <v>-0.50900000000000001</v>
      </c>
      <c r="Z2" s="2">
        <f>ROUND(-0.508, 10)</f>
        <v>-0.50800000000000001</v>
      </c>
      <c r="AA2" s="2">
        <f>ROUND(-0.503, 10)</f>
        <v>-0.503</v>
      </c>
      <c r="AB2" s="2">
        <f>ROUND(-0.509, 10)</f>
        <v>-0.50900000000000001</v>
      </c>
      <c r="AC2" s="2">
        <f>ROUND(-0.508, 10)</f>
        <v>-0.50800000000000001</v>
      </c>
      <c r="AD2" s="2">
        <f>ROUND(-0.515, 10)</f>
        <v>-0.51500000000000001</v>
      </c>
      <c r="AE2" s="2">
        <f>ROUND(-0.518, 10)</f>
        <v>-0.51800000000000002</v>
      </c>
      <c r="AF2" s="2">
        <f>ROUND(-0.509, 10)</f>
        <v>-0.50900000000000001</v>
      </c>
      <c r="AG2" s="2">
        <f>ROUND(-0.509, 10)</f>
        <v>-0.50900000000000001</v>
      </c>
      <c r="AH2" s="2">
        <f>ROUND(-0.504, 10)</f>
        <v>-0.504</v>
      </c>
      <c r="AI2" s="2">
        <f>ROUND(-0.523, 10)</f>
        <v>-0.52300000000000002</v>
      </c>
      <c r="AJ2" s="2">
        <f>ROUND(-0.509, 10)</f>
        <v>-0.50900000000000001</v>
      </c>
      <c r="AK2" s="2">
        <f>ROUND(-0.521, 10)</f>
        <v>-0.52100000000000002</v>
      </c>
      <c r="AL2" s="2">
        <f>ROUND(-0.517, 10)</f>
        <v>-0.51700000000000002</v>
      </c>
      <c r="AM2" s="2">
        <f>ROUND(-0.508, 10)</f>
        <v>-0.50800000000000001</v>
      </c>
      <c r="AN2" s="2">
        <f>ROUND(-0.509, 10)</f>
        <v>-0.50900000000000001</v>
      </c>
      <c r="AO2" s="2">
        <f>ROUND(-0.509, 10)</f>
        <v>-0.50900000000000001</v>
      </c>
      <c r="AP2" s="2">
        <f>ROUND(-0.521, 10)</f>
        <v>-0.52100000000000002</v>
      </c>
      <c r="AQ2" s="2">
        <f>ROUND(-0.518, 10)</f>
        <v>-0.51800000000000002</v>
      </c>
      <c r="AR2" s="2">
        <f>ROUND(-0.52, 10)</f>
        <v>-0.52</v>
      </c>
      <c r="AS2" s="2">
        <f>ROUND(-0.516, 10)</f>
        <v>-0.51600000000000001</v>
      </c>
      <c r="AT2" s="2">
        <f>ROUND(-0.507, 10)</f>
        <v>-0.50700000000000001</v>
      </c>
      <c r="AU2" s="2">
        <f>ROUND(-0.517, 10)</f>
        <v>-0.51700000000000002</v>
      </c>
      <c r="AV2" s="2">
        <f>ROUND(-0.52, 10)</f>
        <v>-0.52</v>
      </c>
      <c r="AW2" s="2">
        <f>ROUND(-0.516, 10)</f>
        <v>-0.51600000000000001</v>
      </c>
      <c r="AX2" s="2">
        <f>ROUND(-0.524, 10)</f>
        <v>-0.52400000000000002</v>
      </c>
      <c r="AY2" s="2">
        <f>ROUND(-0.523, 10)</f>
        <v>-0.52300000000000002</v>
      </c>
      <c r="AZ2" s="2">
        <f>ROUND(-0.528, 10)</f>
        <v>-0.52800000000000002</v>
      </c>
      <c r="BA2" s="2">
        <f>ROUND(-0.527, 10)</f>
        <v>-0.52700000000000002</v>
      </c>
      <c r="BB2" s="2">
        <f>ROUND(-0.507, 10)</f>
        <v>-0.50700000000000001</v>
      </c>
      <c r="BC2" s="2">
        <f>ROUND(-0.513, 10)</f>
        <v>-0.51300000000000001</v>
      </c>
      <c r="BD2" s="2">
        <f>ROUND(-0.501, 10)</f>
        <v>-0.501</v>
      </c>
      <c r="BE2" s="2">
        <f>ROUND(-0.503, 10)</f>
        <v>-0.503</v>
      </c>
      <c r="BF2" s="2">
        <f>ROUND(-0.496, 10)</f>
        <v>-0.496</v>
      </c>
      <c r="BG2" s="2">
        <f>ROUND(-0.506, 10)</f>
        <v>-0.50600000000000001</v>
      </c>
      <c r="BH2" s="2">
        <f>ROUND(-0.506, 10)</f>
        <v>-0.50600000000000001</v>
      </c>
      <c r="BI2" s="2">
        <f>ROUND(-0.492, 10)</f>
        <v>-0.49199999999999999</v>
      </c>
      <c r="BJ2" s="2">
        <f>ROUND(-0.493, 10)</f>
        <v>-0.49299999999999999</v>
      </c>
      <c r="BK2" s="2">
        <f>ROUND(-0.48, 10)</f>
        <v>-0.48</v>
      </c>
      <c r="BL2" s="2">
        <f>ROUND(-0.472, 10)</f>
        <v>-0.47199999999999998</v>
      </c>
      <c r="BM2" s="2">
        <f>ROUND(-0.511, 10)</f>
        <v>-0.51100000000000001</v>
      </c>
      <c r="BN2" s="2">
        <f>ROUND(-0.516, 10)</f>
        <v>-0.51600000000000001</v>
      </c>
      <c r="BO2" s="2">
        <f>ROUND(-0.495, 10)</f>
        <v>-0.495</v>
      </c>
      <c r="BP2" s="2">
        <f>ROUND(-0.518, 10)</f>
        <v>-0.51800000000000002</v>
      </c>
      <c r="BQ2" s="2">
        <f>ROUND(-0.493, 10)</f>
        <v>-0.49299999999999999</v>
      </c>
      <c r="BR2" s="2">
        <f>ROUND(-0.515, 10)</f>
        <v>-0.51500000000000001</v>
      </c>
      <c r="BS2" s="2">
        <f>ROUND(-0.517, 10)</f>
        <v>-0.51700000000000002</v>
      </c>
      <c r="BT2" s="2">
        <f>ROUND(-0.507, 10)</f>
        <v>-0.50700000000000001</v>
      </c>
      <c r="BU2" s="2">
        <f>ROUND(-0.518, 10)</f>
        <v>-0.51800000000000002</v>
      </c>
      <c r="BV2" s="2">
        <f>ROUND(-0.525, 10)</f>
        <v>-0.52500000000000002</v>
      </c>
      <c r="BW2" s="2">
        <f>ROUND(-0.516, 10)</f>
        <v>-0.51600000000000001</v>
      </c>
      <c r="BX2" s="2">
        <f>ROUND(-0.518, 10)</f>
        <v>-0.51800000000000002</v>
      </c>
      <c r="BY2" s="2">
        <f>ROUND(-0.515, 10)</f>
        <v>-0.51500000000000001</v>
      </c>
      <c r="BZ2" s="2">
        <f>ROUND(-0.516, 10)</f>
        <v>-0.51600000000000001</v>
      </c>
      <c r="CA2" s="2">
        <f>ROUND(-0.514, 10)</f>
        <v>-0.51400000000000001</v>
      </c>
      <c r="CB2" s="2">
        <f>ROUND(-0.525, 10)</f>
        <v>-0.52500000000000002</v>
      </c>
      <c r="CC2" s="2">
        <f>ROUND(-0.505, 10)</f>
        <v>-0.505</v>
      </c>
      <c r="CD2" s="2">
        <f>ROUND(-0.513, 10)</f>
        <v>-0.51300000000000001</v>
      </c>
      <c r="CE2" s="2">
        <f>ROUND(-0.515, 10)</f>
        <v>-0.51500000000000001</v>
      </c>
      <c r="CF2" s="2">
        <f>ROUND(-0.507, 10)</f>
        <v>-0.50700000000000001</v>
      </c>
      <c r="CG2" s="2">
        <f>ROUND(-0.503, 10)</f>
        <v>-0.503</v>
      </c>
      <c r="CH2" s="2">
        <f>ROUND(-0.5, 10)</f>
        <v>-0.5</v>
      </c>
      <c r="CI2" s="2">
        <f>ROUND(-0.514, 10)</f>
        <v>-0.51400000000000001</v>
      </c>
      <c r="CJ2" s="2">
        <f>ROUND(-0.511, 10)</f>
        <v>-0.51100000000000001</v>
      </c>
      <c r="CK2" s="2">
        <f>ROUND(-0.504, 10)</f>
        <v>-0.504</v>
      </c>
      <c r="CL2" s="2">
        <f>ROUND(-0.503, 10)</f>
        <v>-0.503</v>
      </c>
      <c r="CM2" s="2">
        <f>ROUND(-0.512, 10)</f>
        <v>-0.51200000000000001</v>
      </c>
      <c r="CN2" s="2">
        <f>ROUND(-0.513, 10)</f>
        <v>-0.51300000000000001</v>
      </c>
      <c r="CO2" s="2">
        <f>ROUND(-0.518, 10)</f>
        <v>-0.51800000000000002</v>
      </c>
      <c r="CP2" s="2">
        <f>ROUND(-0.515, 10)</f>
        <v>-0.51500000000000001</v>
      </c>
      <c r="CQ2" s="2">
        <f>ROUND(-0.512, 10)</f>
        <v>-0.51200000000000001</v>
      </c>
    </row>
    <row r="3" spans="1:95" x14ac:dyDescent="0.25">
      <c r="A3" s="1" t="s">
        <v>1</v>
      </c>
      <c r="B3" s="2">
        <f>ROUND(-0.436, 10)</f>
        <v>-0.436</v>
      </c>
      <c r="C3" s="2">
        <f>ROUND(-0.443, 10)</f>
        <v>-0.443</v>
      </c>
      <c r="D3" s="2">
        <f>ROUND(-0.45, 10)</f>
        <v>-0.45</v>
      </c>
      <c r="E3" s="2">
        <f>ROUND(-0.452, 10)</f>
        <v>-0.45200000000000001</v>
      </c>
      <c r="F3" s="2">
        <f>ROUND(-0.448, 10)</f>
        <v>-0.44800000000000001</v>
      </c>
      <c r="G3" s="2">
        <f>ROUND(-0.456, 10)</f>
        <v>-0.45600000000000002</v>
      </c>
      <c r="H3" s="2">
        <f>ROUND(-0.463, 10)</f>
        <v>-0.46300000000000002</v>
      </c>
      <c r="I3" s="2">
        <f>ROUND(-0.46, 10)</f>
        <v>-0.46</v>
      </c>
      <c r="J3" s="2">
        <f>ROUND(-0.46, 10)</f>
        <v>-0.46</v>
      </c>
      <c r="K3" s="2">
        <f>ROUND(-0.458, 10)</f>
        <v>-0.45800000000000002</v>
      </c>
      <c r="L3" s="2">
        <f>ROUND(-0.466, 10)</f>
        <v>-0.46600000000000003</v>
      </c>
      <c r="M3" s="2">
        <f>ROUND(-0.462, 10)</f>
        <v>-0.46200000000000002</v>
      </c>
      <c r="N3" s="2">
        <f>ROUND(-0.463, 10)</f>
        <v>-0.46300000000000002</v>
      </c>
      <c r="O3" s="2">
        <f>ROUND(-0.47, 10)</f>
        <v>-0.47</v>
      </c>
      <c r="P3" s="2">
        <f>ROUND(-0.466, 10)</f>
        <v>-0.46600000000000003</v>
      </c>
      <c r="Q3" s="2">
        <f>ROUND(-0.467, 10)</f>
        <v>-0.46700000000000003</v>
      </c>
      <c r="R3" s="2">
        <f>ROUND(-0.451, 10)</f>
        <v>-0.45100000000000001</v>
      </c>
      <c r="S3" s="2">
        <f>ROUND(-0.453, 10)</f>
        <v>-0.45300000000000001</v>
      </c>
      <c r="T3" s="2">
        <f>ROUND(-0.457, 10)</f>
        <v>-0.45700000000000002</v>
      </c>
      <c r="U3" s="2">
        <f>ROUND(-0.458, 10)</f>
        <v>-0.45800000000000002</v>
      </c>
      <c r="V3" s="2">
        <f>ROUND(-0.458, 10)</f>
        <v>-0.45800000000000002</v>
      </c>
      <c r="W3" s="2">
        <f>ROUND(-0.454, 10)</f>
        <v>-0.45400000000000001</v>
      </c>
      <c r="X3" s="2">
        <f>ROUND(-0.455, 10)</f>
        <v>-0.45500000000000002</v>
      </c>
      <c r="Y3" s="2">
        <f>ROUND(-0.46, 10)</f>
        <v>-0.46</v>
      </c>
      <c r="Z3" s="2">
        <f>ROUND(-0.459, 10)</f>
        <v>-0.45900000000000002</v>
      </c>
      <c r="AA3" s="2">
        <f>ROUND(-0.459, 10)</f>
        <v>-0.45900000000000002</v>
      </c>
      <c r="AB3" s="2">
        <f>ROUND(-0.458, 10)</f>
        <v>-0.45800000000000002</v>
      </c>
      <c r="AC3" s="2">
        <f>ROUND(-0.471, 10)</f>
        <v>-0.47099999999999997</v>
      </c>
      <c r="AD3" s="2">
        <f>ROUND(-0.477, 10)</f>
        <v>-0.47699999999999998</v>
      </c>
      <c r="AE3" s="2">
        <f>ROUND(-0.47, 10)</f>
        <v>-0.47</v>
      </c>
      <c r="AF3" s="2">
        <f>ROUND(-0.48, 10)</f>
        <v>-0.48</v>
      </c>
      <c r="AG3" s="2">
        <f>ROUND(-0.48, 10)</f>
        <v>-0.48</v>
      </c>
      <c r="AH3" s="2">
        <f>ROUND(-0.48, 10)</f>
        <v>-0.48</v>
      </c>
      <c r="AI3" s="2">
        <f>ROUND(-0.48, 10)</f>
        <v>-0.48</v>
      </c>
      <c r="AJ3" s="2">
        <f>ROUND(-0.467, 10)</f>
        <v>-0.46700000000000003</v>
      </c>
      <c r="AK3" s="2">
        <f>ROUND(-0.483, 10)</f>
        <v>-0.48299999999999998</v>
      </c>
      <c r="AL3" s="2">
        <f>ROUND(-0.478, 10)</f>
        <v>-0.47799999999999998</v>
      </c>
      <c r="AM3" s="2">
        <f>ROUND(-0.477, 10)</f>
        <v>-0.47699999999999998</v>
      </c>
      <c r="AN3" s="2">
        <f>ROUND(-0.474, 10)</f>
        <v>-0.47399999999999998</v>
      </c>
      <c r="AO3" s="2">
        <f>ROUND(-0.479, 10)</f>
        <v>-0.47899999999999998</v>
      </c>
      <c r="AP3" s="2">
        <f>ROUND(-0.488, 10)</f>
        <v>-0.48799999999999999</v>
      </c>
      <c r="AQ3" s="2">
        <f>ROUND(-0.488, 10)</f>
        <v>-0.48799999999999999</v>
      </c>
      <c r="AR3" s="2">
        <f>ROUND(-0.488, 10)</f>
        <v>-0.48799999999999999</v>
      </c>
      <c r="AS3" s="2">
        <f>ROUND(-0.508, 10)</f>
        <v>-0.50800000000000001</v>
      </c>
      <c r="AT3" s="2">
        <f>ROUND(-0.502, 10)</f>
        <v>-0.502</v>
      </c>
      <c r="AU3" s="2">
        <f>ROUND(-0.513, 10)</f>
        <v>-0.51300000000000001</v>
      </c>
      <c r="AV3" s="2">
        <f>ROUND(-0.501, 10)</f>
        <v>-0.501</v>
      </c>
      <c r="AW3" s="2">
        <f>ROUND(-0.496, 10)</f>
        <v>-0.496</v>
      </c>
      <c r="AX3" s="2">
        <f>ROUND(-0.513, 10)</f>
        <v>-0.51300000000000001</v>
      </c>
      <c r="AY3" s="2">
        <f>ROUND(-0.503, 10)</f>
        <v>-0.503</v>
      </c>
      <c r="AZ3" s="2">
        <f>ROUND(-0.52, 10)</f>
        <v>-0.52</v>
      </c>
      <c r="BA3" s="2">
        <f>ROUND(-0.48, 10)</f>
        <v>-0.48</v>
      </c>
      <c r="BB3" s="2">
        <f>ROUND(-0.488, 10)</f>
        <v>-0.48799999999999999</v>
      </c>
      <c r="BC3" s="2">
        <f>ROUND(-0.495, 10)</f>
        <v>-0.495</v>
      </c>
      <c r="BD3" s="2">
        <f>ROUND(-0.478, 10)</f>
        <v>-0.47799999999999998</v>
      </c>
      <c r="BE3" s="2">
        <f>ROUND(-0.474, 10)</f>
        <v>-0.47399999999999998</v>
      </c>
      <c r="BF3" s="2">
        <f>ROUND(-0.45, 10)</f>
        <v>-0.45</v>
      </c>
      <c r="BG3" s="2">
        <f>ROUND(-0.445, 10)</f>
        <v>-0.44500000000000001</v>
      </c>
      <c r="BH3" s="2">
        <f>ROUND(-0.457, 10)</f>
        <v>-0.45700000000000002</v>
      </c>
      <c r="BI3" s="2">
        <f>ROUND(-0.458, 10)</f>
        <v>-0.45800000000000002</v>
      </c>
      <c r="BJ3" s="2">
        <f>ROUND(-0.443, 10)</f>
        <v>-0.443</v>
      </c>
      <c r="BK3" s="2">
        <f>ROUND(-0.438, 10)</f>
        <v>-0.438</v>
      </c>
      <c r="BL3" s="2">
        <f>ROUND(-0.436, 10)</f>
        <v>-0.436</v>
      </c>
      <c r="BM3" s="2">
        <f>ROUND(-0.423, 10)</f>
        <v>-0.42299999999999999</v>
      </c>
      <c r="BN3" s="2">
        <f>ROUND(-0.468, 10)</f>
        <v>-0.46800000000000003</v>
      </c>
      <c r="BO3" s="2">
        <f>ROUND(-0.454, 10)</f>
        <v>-0.45400000000000001</v>
      </c>
      <c r="BP3" s="2">
        <f>ROUND(-0.438, 10)</f>
        <v>-0.438</v>
      </c>
      <c r="BQ3" s="2">
        <f>ROUND(-0.431, 10)</f>
        <v>-0.43099999999999999</v>
      </c>
      <c r="BR3" s="2">
        <f>ROUND(-0.406, 10)</f>
        <v>-0.40600000000000003</v>
      </c>
      <c r="BS3" s="2">
        <f>ROUND(-0.379, 10)</f>
        <v>-0.379</v>
      </c>
      <c r="BT3" s="2">
        <f>ROUND(-0.387, 10)</f>
        <v>-0.38700000000000001</v>
      </c>
      <c r="BU3" s="2">
        <f>ROUND(-0.404, 10)</f>
        <v>-0.40400000000000003</v>
      </c>
      <c r="BV3" s="2">
        <f>ROUND(-0.422, 10)</f>
        <v>-0.42199999999999999</v>
      </c>
      <c r="BW3" s="2">
        <f>ROUND(-0.438, 10)</f>
        <v>-0.438</v>
      </c>
      <c r="BX3" s="2">
        <f>ROUND(-0.434, 10)</f>
        <v>-0.434</v>
      </c>
      <c r="BY3" s="2">
        <f>ROUND(-0.433, 10)</f>
        <v>-0.433</v>
      </c>
      <c r="BZ3" s="2">
        <f>ROUND(-0.425, 10)</f>
        <v>-0.42499999999999999</v>
      </c>
      <c r="CA3" s="2">
        <f>ROUND(-0.418, 10)</f>
        <v>-0.41799999999999998</v>
      </c>
      <c r="CB3" s="2">
        <f>ROUND(-0.402, 10)</f>
        <v>-0.40200000000000002</v>
      </c>
      <c r="CC3" s="2">
        <f>ROUND(-0.418, 10)</f>
        <v>-0.41799999999999998</v>
      </c>
      <c r="CD3" s="2">
        <f>ROUND(-0.448, 10)</f>
        <v>-0.44800000000000001</v>
      </c>
      <c r="CE3" s="2">
        <f>ROUND(-0.432, 10)</f>
        <v>-0.432</v>
      </c>
      <c r="CF3" s="2">
        <f>ROUND(-0.465, 10)</f>
        <v>-0.46500000000000002</v>
      </c>
      <c r="CG3" s="2">
        <f>ROUND(-0.46, 10)</f>
        <v>-0.46</v>
      </c>
      <c r="CH3" s="2">
        <f>ROUND(-0.476, 10)</f>
        <v>-0.47599999999999998</v>
      </c>
      <c r="CI3" s="2">
        <f>ROUND(-0.469, 10)</f>
        <v>-0.46899999999999997</v>
      </c>
      <c r="CJ3" s="2">
        <f>ROUND(-0.469, 10)</f>
        <v>-0.46899999999999997</v>
      </c>
      <c r="CK3" s="2">
        <f>ROUND(-0.445, 10)</f>
        <v>-0.44500000000000001</v>
      </c>
      <c r="CL3" s="2">
        <f>ROUND(-0.451, 10)</f>
        <v>-0.45100000000000001</v>
      </c>
      <c r="CM3" s="2">
        <f>ROUND(-0.446, 10)</f>
        <v>-0.44600000000000001</v>
      </c>
      <c r="CN3" s="2">
        <f>ROUND(-0.448, 10)</f>
        <v>-0.44800000000000001</v>
      </c>
      <c r="CO3" s="2">
        <f>ROUND(-0.454, 10)</f>
        <v>-0.45400000000000001</v>
      </c>
      <c r="CP3" s="2">
        <f>ROUND(-0.469, 10)</f>
        <v>-0.46899999999999997</v>
      </c>
      <c r="CQ3" s="2">
        <f>ROUND(-0.467, 10)</f>
        <v>-0.46700000000000003</v>
      </c>
    </row>
    <row r="4" spans="1:95" x14ac:dyDescent="0.25">
      <c r="A4" s="1" t="s">
        <v>2</v>
      </c>
      <c r="B4" s="2">
        <f>ROUND(-0.379, 10)</f>
        <v>-0.379</v>
      </c>
      <c r="C4" s="2">
        <f>ROUND(-0.384, 10)</f>
        <v>-0.38400000000000001</v>
      </c>
      <c r="D4" s="2">
        <f>ROUND(-0.385, 10)</f>
        <v>-0.38500000000000001</v>
      </c>
      <c r="E4" s="2">
        <f>ROUND(-0.387, 10)</f>
        <v>-0.38700000000000001</v>
      </c>
      <c r="F4" s="2">
        <f>ROUND(-0.39, 10)</f>
        <v>-0.39</v>
      </c>
      <c r="G4" s="2">
        <f>ROUND(-0.393, 10)</f>
        <v>-0.39300000000000002</v>
      </c>
      <c r="H4" s="2">
        <f>ROUND(-0.395, 10)</f>
        <v>-0.39500000000000002</v>
      </c>
      <c r="I4" s="2">
        <f>ROUND(-0.389, 10)</f>
        <v>-0.38900000000000001</v>
      </c>
      <c r="J4" s="2">
        <f>ROUND(-0.391, 10)</f>
        <v>-0.39100000000000001</v>
      </c>
      <c r="K4" s="2">
        <f>ROUND(-0.393, 10)</f>
        <v>-0.39300000000000002</v>
      </c>
      <c r="L4" s="2">
        <f>ROUND(-0.393, 10)</f>
        <v>-0.39300000000000002</v>
      </c>
      <c r="M4" s="2">
        <f>ROUND(-0.391, 10)</f>
        <v>-0.39100000000000001</v>
      </c>
      <c r="N4" s="2">
        <f>ROUND(-0.392, 10)</f>
        <v>-0.39200000000000002</v>
      </c>
      <c r="O4" s="2">
        <f>ROUND(-0.392, 10)</f>
        <v>-0.39200000000000002</v>
      </c>
      <c r="P4" s="2">
        <f>ROUND(-0.39, 10)</f>
        <v>-0.39</v>
      </c>
      <c r="Q4" s="2">
        <f>ROUND(-0.386, 10)</f>
        <v>-0.38600000000000001</v>
      </c>
      <c r="R4" s="2">
        <f>ROUND(-0.386, 10)</f>
        <v>-0.38600000000000001</v>
      </c>
      <c r="S4" s="2">
        <f>ROUND(-0.398, 10)</f>
        <v>-0.39800000000000002</v>
      </c>
      <c r="T4" s="2">
        <f>ROUND(-0.401, 10)</f>
        <v>-0.40100000000000002</v>
      </c>
      <c r="U4" s="2">
        <f>ROUND(-0.399, 10)</f>
        <v>-0.39900000000000002</v>
      </c>
      <c r="V4" s="2">
        <f>ROUND(-0.398, 10)</f>
        <v>-0.39800000000000002</v>
      </c>
      <c r="W4" s="2">
        <f>ROUND(-0.393, 10)</f>
        <v>-0.39300000000000002</v>
      </c>
      <c r="X4" s="2">
        <f>ROUND(-0.393, 10)</f>
        <v>-0.39300000000000002</v>
      </c>
      <c r="Y4" s="2">
        <f>ROUND(-0.396, 10)</f>
        <v>-0.39600000000000002</v>
      </c>
      <c r="Z4" s="2">
        <f>ROUND(-0.4, 10)</f>
        <v>-0.4</v>
      </c>
      <c r="AA4" s="2">
        <f>ROUND(-0.399, 10)</f>
        <v>-0.39900000000000002</v>
      </c>
      <c r="AB4" s="2">
        <f>ROUND(-0.4, 10)</f>
        <v>-0.4</v>
      </c>
      <c r="AC4" s="2">
        <f>ROUND(-0.397, 10)</f>
        <v>-0.39700000000000002</v>
      </c>
      <c r="AD4" s="2">
        <f>ROUND(-0.409, 10)</f>
        <v>-0.40899999999999997</v>
      </c>
      <c r="AE4" s="2">
        <f>ROUND(-0.413, 10)</f>
        <v>-0.41299999999999998</v>
      </c>
      <c r="AF4" s="2">
        <f>ROUND(-0.411, 10)</f>
        <v>-0.41099999999999998</v>
      </c>
      <c r="AG4" s="2">
        <f>ROUND(-0.413, 10)</f>
        <v>-0.41299999999999998</v>
      </c>
      <c r="AH4" s="2">
        <f>ROUND(-0.413, 10)</f>
        <v>-0.41299999999999998</v>
      </c>
      <c r="AI4" s="2">
        <f>ROUND(-0.403, 10)</f>
        <v>-0.40300000000000002</v>
      </c>
      <c r="AJ4" s="2">
        <f>ROUND(-0.402, 10)</f>
        <v>-0.40200000000000002</v>
      </c>
      <c r="AK4" s="2">
        <f>ROUND(-0.41, 10)</f>
        <v>-0.41</v>
      </c>
      <c r="AL4" s="2">
        <f>ROUND(-0.415, 10)</f>
        <v>-0.41499999999999998</v>
      </c>
      <c r="AM4" s="2">
        <f>ROUND(-0.414, 10)</f>
        <v>-0.41399999999999998</v>
      </c>
      <c r="AN4" s="2">
        <f>ROUND(-0.417, 10)</f>
        <v>-0.41699999999999998</v>
      </c>
      <c r="AO4" s="2">
        <f>ROUND(-0.423, 10)</f>
        <v>-0.42299999999999999</v>
      </c>
      <c r="AP4" s="2">
        <f>ROUND(-0.425, 10)</f>
        <v>-0.42499999999999999</v>
      </c>
      <c r="AQ4" s="2">
        <f>ROUND(-0.424, 10)</f>
        <v>-0.42399999999999999</v>
      </c>
      <c r="AR4" s="2">
        <f>ROUND(-0.434, 10)</f>
        <v>-0.434</v>
      </c>
      <c r="AS4" s="2">
        <f>ROUND(-0.463, 10)</f>
        <v>-0.46300000000000002</v>
      </c>
      <c r="AT4" s="2">
        <f>ROUND(-0.468, 10)</f>
        <v>-0.46800000000000003</v>
      </c>
      <c r="AU4" s="2">
        <f>ROUND(-0.469, 10)</f>
        <v>-0.46899999999999997</v>
      </c>
      <c r="AV4" s="2">
        <f>ROUND(-0.473, 10)</f>
        <v>-0.47299999999999998</v>
      </c>
      <c r="AW4" s="2">
        <f>ROUND(-0.468, 10)</f>
        <v>-0.46800000000000003</v>
      </c>
      <c r="AX4" s="2">
        <f>ROUND(-0.482, 10)</f>
        <v>-0.48199999999999998</v>
      </c>
      <c r="AY4" s="2">
        <f>ROUND(-0.473, 10)</f>
        <v>-0.47299999999999998</v>
      </c>
      <c r="AZ4" s="2">
        <f>ROUND(-0.489, 10)</f>
        <v>-0.48899999999999999</v>
      </c>
      <c r="BA4" s="2">
        <f>ROUND(-0.428, 10)</f>
        <v>-0.42799999999999999</v>
      </c>
      <c r="BB4" s="2">
        <f>ROUND(-0.41, 10)</f>
        <v>-0.41</v>
      </c>
      <c r="BC4" s="2">
        <f>ROUND(-0.408, 10)</f>
        <v>-0.40799999999999997</v>
      </c>
      <c r="BD4" s="2">
        <f>ROUND(-0.408, 10)</f>
        <v>-0.40799999999999997</v>
      </c>
      <c r="BE4" s="2">
        <f>ROUND(-0.393, 10)</f>
        <v>-0.39300000000000002</v>
      </c>
      <c r="BF4" s="2">
        <f>ROUND(-0.371, 10)</f>
        <v>-0.371</v>
      </c>
      <c r="BG4" s="2">
        <f>ROUND(-0.369, 10)</f>
        <v>-0.36899999999999999</v>
      </c>
      <c r="BH4" s="2">
        <f>ROUND(-0.373, 10)</f>
        <v>-0.373</v>
      </c>
      <c r="BI4" s="2">
        <f>ROUND(-0.369, 10)</f>
        <v>-0.36899999999999999</v>
      </c>
      <c r="BJ4" s="2">
        <f>ROUND(-0.349, 10)</f>
        <v>-0.34899999999999998</v>
      </c>
      <c r="BK4" s="2">
        <f>ROUND(-0.353, 10)</f>
        <v>-0.35299999999999998</v>
      </c>
      <c r="BL4" s="2">
        <f>ROUND(-0.353, 10)</f>
        <v>-0.35299999999999998</v>
      </c>
      <c r="BM4" s="2">
        <f>ROUND(-0.363, 10)</f>
        <v>-0.36299999999999999</v>
      </c>
      <c r="BN4" s="2">
        <f>ROUND(-0.343, 10)</f>
        <v>-0.34300000000000003</v>
      </c>
      <c r="BO4" s="2">
        <f>ROUND(-0.336, 10)</f>
        <v>-0.33600000000000002</v>
      </c>
      <c r="BP4" s="2">
        <f>ROUND(-0.341, 10)</f>
        <v>-0.34100000000000003</v>
      </c>
      <c r="BQ4" s="2">
        <f>ROUND(-0.318, 10)</f>
        <v>-0.318</v>
      </c>
      <c r="BR4" s="2">
        <f>ROUND(-0.293, 10)</f>
        <v>-0.29299999999999998</v>
      </c>
      <c r="BS4" s="2">
        <f>ROUND(-0.254, 10)</f>
        <v>-0.254</v>
      </c>
      <c r="BT4" s="2">
        <f>ROUND(-0.22, 10)</f>
        <v>-0.22</v>
      </c>
      <c r="BU4" s="2">
        <f>ROUND(-0.248, 10)</f>
        <v>-0.248</v>
      </c>
      <c r="BV4" s="2">
        <f>ROUND(-0.25, 10)</f>
        <v>-0.25</v>
      </c>
      <c r="BW4" s="2">
        <f>ROUND(-0.224, 10)</f>
        <v>-0.224</v>
      </c>
      <c r="BX4" s="2">
        <f>ROUND(-0.243, 10)</f>
        <v>-0.24299999999999999</v>
      </c>
      <c r="BY4" s="2">
        <f>ROUND(-0.246, 10)</f>
        <v>-0.246</v>
      </c>
      <c r="BZ4" s="2">
        <f>ROUND(-0.233, 10)</f>
        <v>-0.23300000000000001</v>
      </c>
      <c r="CA4" s="2">
        <f>ROUND(-0.19, 10)</f>
        <v>-0.19</v>
      </c>
      <c r="CB4" s="2">
        <f>ROUND(-0.161, 10)</f>
        <v>-0.161</v>
      </c>
      <c r="CC4" s="2">
        <f>ROUND(-0.192, 10)</f>
        <v>-0.192</v>
      </c>
      <c r="CD4" s="2">
        <f>ROUND(-0.223, 10)</f>
        <v>-0.223</v>
      </c>
      <c r="CE4" s="2">
        <f>ROUND(-0.232, 10)</f>
        <v>-0.23200000000000001</v>
      </c>
      <c r="CF4" s="2">
        <f>ROUND(-0.261, 10)</f>
        <v>-0.26100000000000001</v>
      </c>
      <c r="CG4" s="2">
        <f>ROUND(-0.273, 10)</f>
        <v>-0.27300000000000002</v>
      </c>
      <c r="CH4" s="2">
        <f>ROUND(-0.286, 10)</f>
        <v>-0.28599999999999998</v>
      </c>
      <c r="CI4" s="2">
        <f>ROUND(-0.297, 10)</f>
        <v>-0.29699999999999999</v>
      </c>
      <c r="CJ4" s="2">
        <f>ROUND(-0.266, 10)</f>
        <v>-0.26600000000000001</v>
      </c>
      <c r="CK4" s="2">
        <f>ROUND(-0.258, 10)</f>
        <v>-0.25800000000000001</v>
      </c>
      <c r="CL4" s="2">
        <f>ROUND(-0.246, 10)</f>
        <v>-0.246</v>
      </c>
      <c r="CM4" s="2">
        <f>ROUND(-0.258, 10)</f>
        <v>-0.25800000000000001</v>
      </c>
      <c r="CN4" s="2">
        <f>ROUND(-0.245, 10)</f>
        <v>-0.245</v>
      </c>
      <c r="CO4" s="2">
        <f>ROUND(-0.253, 10)</f>
        <v>-0.253</v>
      </c>
      <c r="CP4" s="2">
        <f>ROUND(-0.262, 10)</f>
        <v>-0.26200000000000001</v>
      </c>
      <c r="CQ4" s="2">
        <f>ROUND(-0.266, 10)</f>
        <v>-0.26600000000000001</v>
      </c>
    </row>
    <row r="5" spans="1:95" x14ac:dyDescent="0.25">
      <c r="A5" s="1" t="s">
        <v>3</v>
      </c>
      <c r="B5" s="2">
        <f>ROUND(-0.323, 10)</f>
        <v>-0.32300000000000001</v>
      </c>
      <c r="C5" s="2">
        <f>ROUND(-0.323, 10)</f>
        <v>-0.32300000000000001</v>
      </c>
      <c r="D5" s="2">
        <f>ROUND(-0.325, 10)</f>
        <v>-0.32500000000000001</v>
      </c>
      <c r="E5" s="2">
        <f>ROUND(-0.323, 10)</f>
        <v>-0.32300000000000001</v>
      </c>
      <c r="F5" s="2">
        <f>ROUND(-0.332, 10)</f>
        <v>-0.33200000000000002</v>
      </c>
      <c r="G5" s="2">
        <f>ROUND(-0.333, 10)</f>
        <v>-0.33300000000000002</v>
      </c>
      <c r="H5" s="2">
        <f>ROUND(-0.334, 10)</f>
        <v>-0.33400000000000002</v>
      </c>
      <c r="I5" s="2">
        <f>ROUND(-0.324, 10)</f>
        <v>-0.32400000000000001</v>
      </c>
      <c r="J5" s="2">
        <f>ROUND(-0.329, 10)</f>
        <v>-0.32900000000000001</v>
      </c>
      <c r="K5" s="2">
        <f>ROUND(-0.334, 10)</f>
        <v>-0.33400000000000002</v>
      </c>
      <c r="L5" s="2">
        <f>ROUND(-0.33, 10)</f>
        <v>-0.33</v>
      </c>
      <c r="M5" s="2">
        <f>ROUND(-0.332, 10)</f>
        <v>-0.33200000000000002</v>
      </c>
      <c r="N5" s="2">
        <f>ROUND(-0.333, 10)</f>
        <v>-0.33300000000000002</v>
      </c>
      <c r="O5" s="2">
        <f>ROUND(-0.334, 10)</f>
        <v>-0.33400000000000002</v>
      </c>
      <c r="P5" s="2">
        <f>ROUND(-0.329, 10)</f>
        <v>-0.32900000000000001</v>
      </c>
      <c r="Q5" s="2">
        <f>ROUND(-0.32, 10)</f>
        <v>-0.32</v>
      </c>
      <c r="R5" s="2">
        <f>ROUND(-0.323, 10)</f>
        <v>-0.32300000000000001</v>
      </c>
      <c r="S5" s="2">
        <f>ROUND(-0.333, 10)</f>
        <v>-0.33300000000000002</v>
      </c>
      <c r="T5" s="2">
        <f>ROUND(-0.337, 10)</f>
        <v>-0.33700000000000002</v>
      </c>
      <c r="U5" s="2">
        <f>ROUND(-0.336, 10)</f>
        <v>-0.33600000000000002</v>
      </c>
      <c r="V5" s="2">
        <f>ROUND(-0.337, 10)</f>
        <v>-0.33700000000000002</v>
      </c>
      <c r="W5" s="2">
        <f>ROUND(-0.338, 10)</f>
        <v>-0.33800000000000002</v>
      </c>
      <c r="X5" s="2">
        <f>ROUND(-0.338, 10)</f>
        <v>-0.33800000000000002</v>
      </c>
      <c r="Y5" s="2">
        <f>ROUND(-0.34, 10)</f>
        <v>-0.34</v>
      </c>
      <c r="Z5" s="2">
        <f>ROUND(-0.346, 10)</f>
        <v>-0.34599999999999997</v>
      </c>
      <c r="AA5" s="2">
        <f>ROUND(-0.343, 10)</f>
        <v>-0.34300000000000003</v>
      </c>
      <c r="AB5" s="2">
        <f>ROUND(-0.339, 10)</f>
        <v>-0.33900000000000002</v>
      </c>
      <c r="AC5" s="2">
        <f>ROUND(-0.346, 10)</f>
        <v>-0.34599999999999997</v>
      </c>
      <c r="AD5" s="2">
        <f>ROUND(-0.35, 10)</f>
        <v>-0.35</v>
      </c>
      <c r="AE5" s="2">
        <f>ROUND(-0.362, 10)</f>
        <v>-0.36199999999999999</v>
      </c>
      <c r="AF5" s="2">
        <f>ROUND(-0.357, 10)</f>
        <v>-0.35699999999999998</v>
      </c>
      <c r="AG5" s="2">
        <f>ROUND(-0.359, 10)</f>
        <v>-0.35899999999999999</v>
      </c>
      <c r="AH5" s="2">
        <f>ROUND(-0.353, 10)</f>
        <v>-0.35299999999999998</v>
      </c>
      <c r="AI5" s="2">
        <f>ROUND(-0.358, 10)</f>
        <v>-0.35799999999999998</v>
      </c>
      <c r="AJ5" s="2">
        <f>ROUND(-0.353, 10)</f>
        <v>-0.35299999999999998</v>
      </c>
      <c r="AK5" s="2">
        <f>ROUND(-0.358, 10)</f>
        <v>-0.35799999999999998</v>
      </c>
      <c r="AL5" s="2">
        <f>ROUND(-0.356, 10)</f>
        <v>-0.35599999999999998</v>
      </c>
      <c r="AM5" s="2">
        <f>ROUND(-0.357, 10)</f>
        <v>-0.35699999999999998</v>
      </c>
      <c r="AN5" s="2">
        <f>ROUND(-0.358, 10)</f>
        <v>-0.35799999999999998</v>
      </c>
      <c r="AO5" s="2">
        <f>ROUND(-0.371, 10)</f>
        <v>-0.371</v>
      </c>
      <c r="AP5" s="2">
        <f>ROUND(-0.375, 10)</f>
        <v>-0.375</v>
      </c>
      <c r="AQ5" s="2">
        <f>ROUND(-0.386, 10)</f>
        <v>-0.38600000000000001</v>
      </c>
      <c r="AR5" s="2">
        <f>ROUND(-0.4, 10)</f>
        <v>-0.4</v>
      </c>
      <c r="AS5" s="2">
        <f>ROUND(-0.422, 10)</f>
        <v>-0.42199999999999999</v>
      </c>
      <c r="AT5" s="2">
        <f>ROUND(-0.418, 10)</f>
        <v>-0.41799999999999998</v>
      </c>
      <c r="AU5" s="2">
        <f>ROUND(-0.432, 10)</f>
        <v>-0.432</v>
      </c>
      <c r="AV5" s="2">
        <f>ROUND(-0.427, 10)</f>
        <v>-0.42699999999999999</v>
      </c>
      <c r="AW5" s="2">
        <f>ROUND(-0.421, 10)</f>
        <v>-0.42099999999999999</v>
      </c>
      <c r="AX5" s="2">
        <f>ROUND(-0.438, 10)</f>
        <v>-0.438</v>
      </c>
      <c r="AY5" s="2">
        <f>ROUND(-0.429, 10)</f>
        <v>-0.42899999999999999</v>
      </c>
      <c r="AZ5" s="2">
        <f>ROUND(-0.447, 10)</f>
        <v>-0.44700000000000001</v>
      </c>
      <c r="BA5" s="2">
        <f>ROUND(-0.397, 10)</f>
        <v>-0.39700000000000002</v>
      </c>
      <c r="BB5" s="2">
        <f>ROUND(-0.372, 10)</f>
        <v>-0.372</v>
      </c>
      <c r="BC5" s="2">
        <f>ROUND(-0.373, 10)</f>
        <v>-0.373</v>
      </c>
      <c r="BD5" s="2">
        <f>ROUND(-0.36, 10)</f>
        <v>-0.36</v>
      </c>
      <c r="BE5" s="2">
        <f>ROUND(-0.345, 10)</f>
        <v>-0.34499999999999997</v>
      </c>
      <c r="BF5" s="2">
        <f>ROUND(-0.313, 10)</f>
        <v>-0.313</v>
      </c>
      <c r="BG5" s="2">
        <f>ROUND(-0.307, 10)</f>
        <v>-0.307</v>
      </c>
      <c r="BH5" s="2">
        <f>ROUND(-0.306, 10)</f>
        <v>-0.30599999999999999</v>
      </c>
      <c r="BI5" s="2">
        <f>ROUND(-0.298, 10)</f>
        <v>-0.29799999999999999</v>
      </c>
      <c r="BJ5" s="2">
        <f>ROUND(-0.274, 10)</f>
        <v>-0.27400000000000002</v>
      </c>
      <c r="BK5" s="2">
        <f>ROUND(-0.281, 10)</f>
        <v>-0.28100000000000003</v>
      </c>
      <c r="BL5" s="2">
        <f>ROUND(-0.28, 10)</f>
        <v>-0.28000000000000003</v>
      </c>
      <c r="BM5" s="2">
        <f>ROUND(-0.287, 10)</f>
        <v>-0.28699999999999998</v>
      </c>
      <c r="BN5" s="2">
        <f>ROUND(-0.276, 10)</f>
        <v>-0.27600000000000002</v>
      </c>
      <c r="BO5" s="2">
        <f>ROUND(-0.268, 10)</f>
        <v>-0.26800000000000002</v>
      </c>
      <c r="BP5" s="2">
        <f>ROUND(-0.277, 10)</f>
        <v>-0.27700000000000002</v>
      </c>
      <c r="BQ5" s="2">
        <f>ROUND(-0.253, 10)</f>
        <v>-0.253</v>
      </c>
      <c r="BR5" s="2">
        <f>ROUND(-0.232, 10)</f>
        <v>-0.23200000000000001</v>
      </c>
      <c r="BS5" s="2">
        <f>ROUND(-0.196, 10)</f>
        <v>-0.19600000000000001</v>
      </c>
      <c r="BT5" s="2">
        <f>ROUND(-0.179, 10)</f>
        <v>-0.17899999999999999</v>
      </c>
      <c r="BU5" s="2">
        <f>ROUND(-0.195, 10)</f>
        <v>-0.19500000000000001</v>
      </c>
      <c r="BV5" s="2">
        <f>ROUND(-0.196, 10)</f>
        <v>-0.19600000000000001</v>
      </c>
      <c r="BW5" s="2">
        <f>ROUND(-0.187, 10)</f>
        <v>-0.187</v>
      </c>
      <c r="BX5" s="2">
        <f>ROUND(-0.195, 10)</f>
        <v>-0.19500000000000001</v>
      </c>
      <c r="BY5" s="2">
        <f>ROUND(-0.185, 10)</f>
        <v>-0.185</v>
      </c>
      <c r="BZ5" s="2">
        <f>ROUND(-0.178, 10)</f>
        <v>-0.17799999999999999</v>
      </c>
      <c r="CA5" s="2">
        <f>ROUND(-0.124, 10)</f>
        <v>-0.124</v>
      </c>
      <c r="CB5" s="2">
        <f>ROUND(-0.114, 10)</f>
        <v>-0.114</v>
      </c>
      <c r="CC5" s="2">
        <f>ROUND(-0.136, 10)</f>
        <v>-0.13600000000000001</v>
      </c>
      <c r="CD5" s="2">
        <f>ROUND(-0.147, 10)</f>
        <v>-0.14699999999999999</v>
      </c>
      <c r="CE5" s="2">
        <f>ROUND(-0.163, 10)</f>
        <v>-0.16300000000000001</v>
      </c>
      <c r="CF5" s="2">
        <f>ROUND(-0.169, 10)</f>
        <v>-0.16900000000000001</v>
      </c>
      <c r="CG5" s="2">
        <f>ROUND(-0.17, 10)</f>
        <v>-0.17</v>
      </c>
      <c r="CH5" s="2">
        <f>ROUND(-0.157, 10)</f>
        <v>-0.157</v>
      </c>
      <c r="CI5" s="2">
        <f>ROUND(-0.165, 10)</f>
        <v>-0.16500000000000001</v>
      </c>
      <c r="CJ5" s="2">
        <f>ROUND(-0.136, 10)</f>
        <v>-0.13600000000000001</v>
      </c>
      <c r="CK5" s="2">
        <f>ROUND(-0.114, 10)</f>
        <v>-0.114</v>
      </c>
      <c r="CL5" s="2">
        <f>ROUND(-0.145, 10)</f>
        <v>-0.14499999999999999</v>
      </c>
      <c r="CM5" s="2">
        <f>ROUND(-0.147, 10)</f>
        <v>-0.14699999999999999</v>
      </c>
      <c r="CN5" s="2">
        <f>ROUND(-0.147, 10)</f>
        <v>-0.14699999999999999</v>
      </c>
      <c r="CO5" s="2">
        <f>ROUND(-0.142, 10)</f>
        <v>-0.14199999999999999</v>
      </c>
      <c r="CP5" s="2">
        <f>ROUND(-0.137, 10)</f>
        <v>-0.13700000000000001</v>
      </c>
      <c r="CQ5" s="2">
        <f>ROUND(-0.131, 10)</f>
        <v>-0.13100000000000001</v>
      </c>
    </row>
    <row r="6" spans="1:95" x14ac:dyDescent="0.25">
      <c r="A6" s="1" t="s">
        <v>4</v>
      </c>
      <c r="B6" s="2">
        <f>ROUND(-0.248, 10)</f>
        <v>-0.248</v>
      </c>
      <c r="C6" s="2">
        <f>ROUND(-0.238, 10)</f>
        <v>-0.23799999999999999</v>
      </c>
      <c r="D6" s="2">
        <f>ROUND(-0.248, 10)</f>
        <v>-0.248</v>
      </c>
      <c r="E6" s="2">
        <f>ROUND(-0.248, 10)</f>
        <v>-0.248</v>
      </c>
      <c r="F6" s="2">
        <f>ROUND(-0.251, 10)</f>
        <v>-0.251</v>
      </c>
      <c r="G6" s="2">
        <f>ROUND(-0.26, 10)</f>
        <v>-0.26</v>
      </c>
      <c r="H6" s="2">
        <f>ROUND(-0.253, 10)</f>
        <v>-0.253</v>
      </c>
      <c r="I6" s="2">
        <f>ROUND(-0.246, 10)</f>
        <v>-0.246</v>
      </c>
      <c r="J6" s="2">
        <f>ROUND(-0.243, 10)</f>
        <v>-0.24299999999999999</v>
      </c>
      <c r="K6" s="2">
        <f>ROUND(-0.252, 10)</f>
        <v>-0.252</v>
      </c>
      <c r="L6" s="2">
        <f>ROUND(-0.251, 10)</f>
        <v>-0.251</v>
      </c>
      <c r="M6" s="2">
        <f>ROUND(-0.242, 10)</f>
        <v>-0.24199999999999999</v>
      </c>
      <c r="N6" s="2">
        <f>ROUND(-0.244, 10)</f>
        <v>-0.24399999999999999</v>
      </c>
      <c r="O6" s="2">
        <f>ROUND(-0.243, 10)</f>
        <v>-0.24299999999999999</v>
      </c>
      <c r="P6" s="2">
        <f>ROUND(-0.242, 10)</f>
        <v>-0.24199999999999999</v>
      </c>
      <c r="Q6" s="2">
        <f>ROUND(-0.247, 10)</f>
        <v>-0.247</v>
      </c>
      <c r="R6" s="2">
        <f>ROUND(-0.258, 10)</f>
        <v>-0.25800000000000001</v>
      </c>
      <c r="S6" s="2">
        <f>ROUND(-0.26, 10)</f>
        <v>-0.26</v>
      </c>
      <c r="T6" s="2">
        <f>ROUND(-0.27, 10)</f>
        <v>-0.27</v>
      </c>
      <c r="U6" s="2">
        <f>ROUND(-0.269, 10)</f>
        <v>-0.26900000000000002</v>
      </c>
      <c r="V6" s="2">
        <f>ROUND(-0.278, 10)</f>
        <v>-0.27800000000000002</v>
      </c>
      <c r="W6" s="2">
        <f>ROUND(-0.284, 10)</f>
        <v>-0.28399999999999997</v>
      </c>
      <c r="X6" s="2">
        <f>ROUND(-0.29, 10)</f>
        <v>-0.28999999999999998</v>
      </c>
      <c r="Y6" s="2">
        <f>ROUND(-0.288, 10)</f>
        <v>-0.28799999999999998</v>
      </c>
      <c r="Z6" s="2">
        <f>ROUND(-0.278, 10)</f>
        <v>-0.27800000000000002</v>
      </c>
      <c r="AA6" s="2">
        <f>ROUND(-0.27, 10)</f>
        <v>-0.27</v>
      </c>
      <c r="AB6" s="2">
        <f>ROUND(-0.269, 10)</f>
        <v>-0.26900000000000002</v>
      </c>
      <c r="AC6" s="2">
        <f>ROUND(-0.269, 10)</f>
        <v>-0.26900000000000002</v>
      </c>
      <c r="AD6" s="2">
        <f>ROUND(-0.276, 10)</f>
        <v>-0.27600000000000002</v>
      </c>
      <c r="AE6" s="2">
        <f>ROUND(-0.288, 10)</f>
        <v>-0.28799999999999998</v>
      </c>
      <c r="AF6" s="2">
        <f>ROUND(-0.287, 10)</f>
        <v>-0.28699999999999998</v>
      </c>
      <c r="AG6" s="2">
        <f>ROUND(-0.293, 10)</f>
        <v>-0.29299999999999998</v>
      </c>
      <c r="AH6" s="2">
        <f>ROUND(-0.294, 10)</f>
        <v>-0.29399999999999998</v>
      </c>
      <c r="AI6" s="2">
        <f>ROUND(-0.292, 10)</f>
        <v>-0.29199999999999998</v>
      </c>
      <c r="AJ6" s="2">
        <f>ROUND(-0.288, 10)</f>
        <v>-0.28799999999999998</v>
      </c>
      <c r="AK6" s="2">
        <f>ROUND(-0.294, 10)</f>
        <v>-0.29399999999999998</v>
      </c>
      <c r="AL6" s="2">
        <f>ROUND(-0.287, 10)</f>
        <v>-0.28699999999999998</v>
      </c>
      <c r="AM6" s="2">
        <f>ROUND(-0.284, 10)</f>
        <v>-0.28399999999999997</v>
      </c>
      <c r="AN6" s="2">
        <f>ROUND(-0.295, 10)</f>
        <v>-0.29499999999999998</v>
      </c>
      <c r="AO6" s="2">
        <f>ROUND(-0.306, 10)</f>
        <v>-0.30599999999999999</v>
      </c>
      <c r="AP6" s="2">
        <f>ROUND(-0.303, 10)</f>
        <v>-0.30299999999999999</v>
      </c>
      <c r="AQ6" s="2">
        <f>ROUND(-0.311, 10)</f>
        <v>-0.311</v>
      </c>
      <c r="AR6" s="2">
        <f>ROUND(-0.327, 10)</f>
        <v>-0.32700000000000001</v>
      </c>
      <c r="AS6" s="2">
        <f>ROUND(-0.362, 10)</f>
        <v>-0.36199999999999999</v>
      </c>
      <c r="AT6" s="2">
        <f>ROUND(-0.359, 10)</f>
        <v>-0.35899999999999999</v>
      </c>
      <c r="AU6" s="2">
        <f>ROUND(-0.362, 10)</f>
        <v>-0.36199999999999999</v>
      </c>
      <c r="AV6" s="2">
        <f>ROUND(-0.348, 10)</f>
        <v>-0.34799999999999998</v>
      </c>
      <c r="AW6" s="2">
        <f>ROUND(-0.352, 10)</f>
        <v>-0.35199999999999998</v>
      </c>
      <c r="AX6" s="2">
        <f>ROUND(-0.358, 10)</f>
        <v>-0.35799999999999998</v>
      </c>
      <c r="AY6" s="2">
        <f>ROUND(-0.339, 10)</f>
        <v>-0.33900000000000002</v>
      </c>
      <c r="AZ6" s="2">
        <f>ROUND(-0.368, 10)</f>
        <v>-0.36799999999999999</v>
      </c>
      <c r="BA6" s="2">
        <f>ROUND(-0.287, 10)</f>
        <v>-0.28699999999999998</v>
      </c>
      <c r="BB6" s="2">
        <f>ROUND(-0.268, 10)</f>
        <v>-0.26800000000000002</v>
      </c>
      <c r="BC6" s="2">
        <f>ROUND(-0.263, 10)</f>
        <v>-0.26300000000000001</v>
      </c>
      <c r="BD6" s="2">
        <f>ROUND(-0.253, 10)</f>
        <v>-0.253</v>
      </c>
      <c r="BE6" s="2">
        <f>ROUND(-0.221, 10)</f>
        <v>-0.221</v>
      </c>
      <c r="BF6" s="2">
        <f>ROUND(-0.186, 10)</f>
        <v>-0.186</v>
      </c>
      <c r="BG6" s="2">
        <f>ROUND(-0.191, 10)</f>
        <v>-0.191</v>
      </c>
      <c r="BH6" s="2">
        <f>ROUND(-0.189, 10)</f>
        <v>-0.189</v>
      </c>
      <c r="BI6" s="2">
        <f>ROUND(-0.176, 10)</f>
        <v>-0.17599999999999999</v>
      </c>
      <c r="BJ6" s="2">
        <f>ROUND(-0.148, 10)</f>
        <v>-0.14799999999999999</v>
      </c>
      <c r="BK6" s="2">
        <f>ROUND(-0.153, 10)</f>
        <v>-0.153</v>
      </c>
      <c r="BL6" s="2">
        <f>ROUND(-0.163, 10)</f>
        <v>-0.16300000000000001</v>
      </c>
      <c r="BM6" s="2">
        <f>ROUND(-0.171, 10)</f>
        <v>-0.17100000000000001</v>
      </c>
      <c r="BN6" s="2">
        <f>ROUND(-0.168, 10)</f>
        <v>-0.16800000000000001</v>
      </c>
      <c r="BO6" s="2">
        <f>ROUND(-0.153, 10)</f>
        <v>-0.153</v>
      </c>
      <c r="BP6" s="2">
        <f>ROUND(-0.149, 10)</f>
        <v>-0.14899999999999999</v>
      </c>
      <c r="BQ6" s="2">
        <f>ROUND(-0.134, 10)</f>
        <v>-0.13400000000000001</v>
      </c>
      <c r="BR6" s="2">
        <f>ROUND(-0.122, 10)</f>
        <v>-0.122</v>
      </c>
      <c r="BS6" s="2">
        <f>ROUND(-0.09, 10)</f>
        <v>-0.09</v>
      </c>
      <c r="BT6" s="2">
        <f>ROUND(-0.0869999999999999, 10)</f>
        <v>-8.6999999999999994E-2</v>
      </c>
      <c r="BU6" s="2">
        <f>ROUND(-0.105, 10)</f>
        <v>-0.105</v>
      </c>
      <c r="BV6" s="2">
        <f>ROUND(-0.11, 10)</f>
        <v>-0.11</v>
      </c>
      <c r="BW6" s="2">
        <f>ROUND(-0.098, 10)</f>
        <v>-9.8000000000000004E-2</v>
      </c>
      <c r="BX6" s="2">
        <f>ROUND(-0.105, 10)</f>
        <v>-0.105</v>
      </c>
      <c r="BY6" s="2">
        <f>ROUND(-0.091, 10)</f>
        <v>-9.0999999999999998E-2</v>
      </c>
      <c r="BZ6" s="2">
        <f>ROUND(-0.078, 10)</f>
        <v>-7.8E-2</v>
      </c>
      <c r="CA6" s="2">
        <f>ROUND(-0.053, 10)</f>
        <v>-5.2999999999999999E-2</v>
      </c>
      <c r="CB6" s="2">
        <f>ROUND(-0.066, 10)</f>
        <v>-6.6000000000000003E-2</v>
      </c>
      <c r="CC6" s="2">
        <f>ROUND(-0.083, 10)</f>
        <v>-8.3000000000000004E-2</v>
      </c>
      <c r="CD6" s="2">
        <f>ROUND(-0.109, 10)</f>
        <v>-0.109</v>
      </c>
      <c r="CE6" s="2">
        <f>ROUND(-0.114, 10)</f>
        <v>-0.114</v>
      </c>
      <c r="CF6" s="2">
        <f>ROUND(-0.131, 10)</f>
        <v>-0.13100000000000001</v>
      </c>
      <c r="CG6" s="2">
        <f>ROUND(-0.118, 10)</f>
        <v>-0.11799999999999999</v>
      </c>
      <c r="CH6" s="2">
        <f>ROUND(-0.108, 10)</f>
        <v>-0.108</v>
      </c>
      <c r="CI6" s="2">
        <f>ROUND(-0.108, 10)</f>
        <v>-0.108</v>
      </c>
      <c r="CJ6" s="2">
        <f>ROUND(-0.0879999999999999, 10)</f>
        <v>-8.7999999999999995E-2</v>
      </c>
      <c r="CK6" s="2">
        <f>ROUND(-0.078, 10)</f>
        <v>-7.8E-2</v>
      </c>
      <c r="CL6" s="2">
        <f>ROUND(-0.075, 10)</f>
        <v>-7.4999999999999997E-2</v>
      </c>
      <c r="CM6" s="2">
        <f>ROUND(-0.085, 10)</f>
        <v>-8.5000000000000006E-2</v>
      </c>
      <c r="CN6" s="2">
        <f>ROUND(-0.073, 10)</f>
        <v>-7.2999999999999995E-2</v>
      </c>
      <c r="CO6" s="2">
        <f>ROUND(-0.068, 10)</f>
        <v>-6.8000000000000005E-2</v>
      </c>
      <c r="CP6" s="2">
        <f>ROUND(-0.078, 10)</f>
        <v>-7.8E-2</v>
      </c>
      <c r="CQ6" s="2">
        <f>ROUND(-0.078, 10)</f>
        <v>-7.8E-2</v>
      </c>
    </row>
    <row r="12" spans="1:95" x14ac:dyDescent="0.25">
      <c r="AZ12" s="5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Q1"/>
  <sheetViews>
    <sheetView workbookViewId="0"/>
  </sheetViews>
  <sheetFormatPr baseColWidth="10" defaultColWidth="9.140625" defaultRowHeight="15" x14ac:dyDescent="0.25"/>
  <cols>
    <col min="2" max="95" width="12.85546875" bestFit="1" customWidth="1"/>
  </cols>
  <sheetData>
    <row r="1" spans="1:95" ht="24.95" customHeight="1" x14ac:dyDescent="0.25">
      <c r="A1" s="3"/>
      <c r="B1" s="4">
        <v>43832</v>
      </c>
      <c r="C1" s="4">
        <v>43833</v>
      </c>
      <c r="D1" s="4">
        <v>43836</v>
      </c>
      <c r="E1" s="4">
        <v>43837</v>
      </c>
      <c r="F1" s="4">
        <v>43838</v>
      </c>
      <c r="G1" s="4">
        <v>43839</v>
      </c>
      <c r="H1" s="4">
        <v>43840</v>
      </c>
      <c r="I1" s="4">
        <v>43843</v>
      </c>
      <c r="J1" s="4">
        <v>43844</v>
      </c>
      <c r="K1" s="4">
        <v>43845</v>
      </c>
      <c r="L1" s="4">
        <v>43846</v>
      </c>
      <c r="M1" s="4">
        <v>43847</v>
      </c>
      <c r="N1" s="4">
        <v>43850</v>
      </c>
      <c r="O1" s="4">
        <v>43851</v>
      </c>
      <c r="P1" s="4">
        <v>43852</v>
      </c>
      <c r="Q1" s="4">
        <v>43853</v>
      </c>
      <c r="R1" s="4">
        <v>43854</v>
      </c>
      <c r="S1" s="4">
        <v>43857</v>
      </c>
      <c r="T1" s="4">
        <v>43858</v>
      </c>
      <c r="U1" s="4">
        <v>43859</v>
      </c>
      <c r="V1" s="4">
        <v>43860</v>
      </c>
      <c r="W1" s="4">
        <v>43861</v>
      </c>
      <c r="X1" s="4">
        <v>43864</v>
      </c>
      <c r="Y1" s="4">
        <v>43865</v>
      </c>
      <c r="Z1" s="4">
        <v>43866</v>
      </c>
      <c r="AA1" s="4">
        <v>43867</v>
      </c>
      <c r="AB1" s="4">
        <v>43868</v>
      </c>
      <c r="AC1" s="4">
        <v>43871</v>
      </c>
      <c r="AD1" s="4">
        <v>43872</v>
      </c>
      <c r="AE1" s="4">
        <v>43873</v>
      </c>
      <c r="AF1" s="4">
        <v>43874</v>
      </c>
      <c r="AG1" s="4">
        <v>43875</v>
      </c>
      <c r="AH1" s="4">
        <v>43878</v>
      </c>
      <c r="AI1" s="4">
        <v>43879</v>
      </c>
      <c r="AJ1" s="4">
        <v>43880</v>
      </c>
      <c r="AK1" s="4">
        <v>43881</v>
      </c>
      <c r="AL1" s="4">
        <v>43882</v>
      </c>
      <c r="AM1" s="4">
        <v>43885</v>
      </c>
      <c r="AN1" s="4">
        <v>43886</v>
      </c>
      <c r="AO1" s="4">
        <v>43887</v>
      </c>
      <c r="AP1" s="4">
        <v>43888</v>
      </c>
      <c r="AQ1" s="4">
        <v>43889</v>
      </c>
      <c r="AR1" s="4">
        <v>43892</v>
      </c>
      <c r="AS1" s="4">
        <v>43893</v>
      </c>
      <c r="AT1" s="4">
        <v>43894</v>
      </c>
      <c r="AU1" s="4">
        <v>43895</v>
      </c>
      <c r="AV1" s="4">
        <v>43896</v>
      </c>
      <c r="AW1" s="4">
        <v>43899</v>
      </c>
      <c r="AX1" s="4">
        <v>43900</v>
      </c>
      <c r="AY1" s="4">
        <v>43901</v>
      </c>
      <c r="AZ1" s="4">
        <v>43902</v>
      </c>
      <c r="BA1" s="4">
        <v>43903</v>
      </c>
      <c r="BB1" s="4">
        <v>43906</v>
      </c>
      <c r="BC1" s="4">
        <v>43907</v>
      </c>
      <c r="BD1" s="4">
        <v>43908</v>
      </c>
      <c r="BE1" s="4">
        <v>43909</v>
      </c>
      <c r="BF1" s="4">
        <v>43910</v>
      </c>
      <c r="BG1" s="4">
        <v>43913</v>
      </c>
      <c r="BH1" s="4">
        <v>43914</v>
      </c>
      <c r="BI1" s="4">
        <v>43915</v>
      </c>
      <c r="BJ1" s="4">
        <v>43916</v>
      </c>
      <c r="BK1" s="4">
        <v>43917</v>
      </c>
      <c r="BL1" s="4">
        <v>43920</v>
      </c>
      <c r="BM1" s="4">
        <v>43921</v>
      </c>
      <c r="BN1" s="4">
        <v>43922</v>
      </c>
      <c r="BO1" s="4">
        <v>43923</v>
      </c>
      <c r="BP1" s="4">
        <v>43924</v>
      </c>
      <c r="BQ1" s="4">
        <v>43927</v>
      </c>
      <c r="BR1" s="4">
        <v>43928</v>
      </c>
      <c r="BS1" s="4">
        <v>43929</v>
      </c>
      <c r="BT1" s="4">
        <v>43930</v>
      </c>
      <c r="BU1" s="4">
        <v>43935</v>
      </c>
      <c r="BV1" s="4">
        <v>43936</v>
      </c>
      <c r="BW1" s="4">
        <v>43937</v>
      </c>
      <c r="BX1" s="4">
        <v>43938</v>
      </c>
      <c r="BY1" s="4">
        <v>43941</v>
      </c>
      <c r="BZ1" s="4">
        <v>43942</v>
      </c>
      <c r="CA1" s="4">
        <v>43943</v>
      </c>
      <c r="CB1" s="4">
        <v>43944</v>
      </c>
      <c r="CC1" s="4">
        <v>43945</v>
      </c>
      <c r="CD1" s="4">
        <v>43948</v>
      </c>
      <c r="CE1" s="4">
        <v>43949</v>
      </c>
      <c r="CF1" s="4">
        <v>43950</v>
      </c>
      <c r="CG1" s="4">
        <v>43951</v>
      </c>
      <c r="CH1" s="4">
        <v>43955</v>
      </c>
      <c r="CI1" s="4">
        <v>43956</v>
      </c>
      <c r="CJ1" s="4">
        <v>43957</v>
      </c>
      <c r="CK1" s="4">
        <v>43958</v>
      </c>
      <c r="CL1" s="4">
        <v>43959</v>
      </c>
      <c r="CM1" s="4">
        <v>43962</v>
      </c>
      <c r="CN1" s="4">
        <v>43963</v>
      </c>
      <c r="CO1" s="4">
        <v>43964</v>
      </c>
      <c r="CP1" s="4">
        <v>43965</v>
      </c>
      <c r="CQ1" s="4">
        <v>43966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"/>
  <sheetViews>
    <sheetView workbookViewId="0"/>
  </sheetViews>
  <sheetFormatPr baseColWidth="10" defaultColWidth="9.140625" defaultRowHeight="15" x14ac:dyDescent="0.25"/>
  <cols>
    <col min="2" max="95" width="12.85546875" bestFit="1" customWidth="1"/>
  </cols>
  <sheetData>
    <row r="1" spans="1:95" ht="24.95" customHeight="1" x14ac:dyDescent="0.25">
      <c r="A1" s="3"/>
      <c r="B1" s="4">
        <v>43832</v>
      </c>
      <c r="C1" s="4">
        <v>43833</v>
      </c>
      <c r="D1" s="4">
        <v>43836</v>
      </c>
      <c r="E1" s="4">
        <v>43837</v>
      </c>
      <c r="F1" s="4">
        <v>43838</v>
      </c>
      <c r="G1" s="4">
        <v>43839</v>
      </c>
      <c r="H1" s="4">
        <v>43840</v>
      </c>
      <c r="I1" s="4">
        <v>43843</v>
      </c>
      <c r="J1" s="4">
        <v>43844</v>
      </c>
      <c r="K1" s="4">
        <v>43845</v>
      </c>
      <c r="L1" s="4">
        <v>43846</v>
      </c>
      <c r="M1" s="4">
        <v>43847</v>
      </c>
      <c r="N1" s="4">
        <v>43850</v>
      </c>
      <c r="O1" s="4">
        <v>43851</v>
      </c>
      <c r="P1" s="4">
        <v>43852</v>
      </c>
      <c r="Q1" s="4">
        <v>43853</v>
      </c>
      <c r="R1" s="4">
        <v>43854</v>
      </c>
      <c r="S1" s="4">
        <v>43857</v>
      </c>
      <c r="T1" s="4">
        <v>43858</v>
      </c>
      <c r="U1" s="4">
        <v>43859</v>
      </c>
      <c r="V1" s="4">
        <v>43860</v>
      </c>
      <c r="W1" s="4">
        <v>43861</v>
      </c>
      <c r="X1" s="4">
        <v>43864</v>
      </c>
      <c r="Y1" s="4">
        <v>43865</v>
      </c>
      <c r="Z1" s="4">
        <v>43866</v>
      </c>
      <c r="AA1" s="4">
        <v>43867</v>
      </c>
      <c r="AB1" s="4">
        <v>43868</v>
      </c>
      <c r="AC1" s="4">
        <v>43871</v>
      </c>
      <c r="AD1" s="4">
        <v>43872</v>
      </c>
      <c r="AE1" s="4">
        <v>43873</v>
      </c>
      <c r="AF1" s="4">
        <v>43874</v>
      </c>
      <c r="AG1" s="4">
        <v>43875</v>
      </c>
      <c r="AH1" s="4">
        <v>43878</v>
      </c>
      <c r="AI1" s="4">
        <v>43879</v>
      </c>
      <c r="AJ1" s="4">
        <v>43880</v>
      </c>
      <c r="AK1" s="4">
        <v>43881</v>
      </c>
      <c r="AL1" s="4">
        <v>43882</v>
      </c>
      <c r="AM1" s="4">
        <v>43885</v>
      </c>
      <c r="AN1" s="4">
        <v>43886</v>
      </c>
      <c r="AO1" s="4">
        <v>43887</v>
      </c>
      <c r="AP1" s="4">
        <v>43888</v>
      </c>
      <c r="AQ1" s="4">
        <v>43889</v>
      </c>
      <c r="AR1" s="4">
        <v>43892</v>
      </c>
      <c r="AS1" s="4">
        <v>43893</v>
      </c>
      <c r="AT1" s="4">
        <v>43894</v>
      </c>
      <c r="AU1" s="4">
        <v>43895</v>
      </c>
      <c r="AV1" s="4">
        <v>43896</v>
      </c>
      <c r="AW1" s="4">
        <v>43899</v>
      </c>
      <c r="AX1" s="4">
        <v>43900</v>
      </c>
      <c r="AY1" s="4">
        <v>43901</v>
      </c>
      <c r="AZ1" s="4">
        <v>43902</v>
      </c>
      <c r="BA1" s="4">
        <v>43903</v>
      </c>
      <c r="BB1" s="4">
        <v>43906</v>
      </c>
      <c r="BC1" s="4">
        <v>43907</v>
      </c>
      <c r="BD1" s="4">
        <v>43908</v>
      </c>
      <c r="BE1" s="4">
        <v>43909</v>
      </c>
      <c r="BF1" s="4">
        <v>43910</v>
      </c>
      <c r="BG1" s="4">
        <v>43913</v>
      </c>
      <c r="BH1" s="4">
        <v>43914</v>
      </c>
      <c r="BI1" s="4">
        <v>43915</v>
      </c>
      <c r="BJ1" s="4">
        <v>43916</v>
      </c>
      <c r="BK1" s="4">
        <v>43917</v>
      </c>
      <c r="BL1" s="4">
        <v>43920</v>
      </c>
      <c r="BM1" s="4">
        <v>43921</v>
      </c>
      <c r="BN1" s="4">
        <v>43922</v>
      </c>
      <c r="BO1" s="4">
        <v>43923</v>
      </c>
      <c r="BP1" s="4">
        <v>43924</v>
      </c>
      <c r="BQ1" s="4">
        <v>43927</v>
      </c>
      <c r="BR1" s="4">
        <v>43928</v>
      </c>
      <c r="BS1" s="4">
        <v>43929</v>
      </c>
      <c r="BT1" s="4">
        <v>43930</v>
      </c>
      <c r="BU1" s="4">
        <v>43935</v>
      </c>
      <c r="BV1" s="4">
        <v>43936</v>
      </c>
      <c r="BW1" s="4">
        <v>43937</v>
      </c>
      <c r="BX1" s="4">
        <v>43938</v>
      </c>
      <c r="BY1" s="4">
        <v>43941</v>
      </c>
      <c r="BZ1" s="4">
        <v>43942</v>
      </c>
      <c r="CA1" s="4">
        <v>43943</v>
      </c>
      <c r="CB1" s="4">
        <v>43944</v>
      </c>
      <c r="CC1" s="4">
        <v>43945</v>
      </c>
      <c r="CD1" s="4">
        <v>43948</v>
      </c>
      <c r="CE1" s="4">
        <v>43949</v>
      </c>
      <c r="CF1" s="4">
        <v>43950</v>
      </c>
      <c r="CG1" s="4">
        <v>43951</v>
      </c>
      <c r="CH1" s="4">
        <v>43955</v>
      </c>
      <c r="CI1" s="4">
        <v>43956</v>
      </c>
      <c r="CJ1" s="4">
        <v>43957</v>
      </c>
      <c r="CK1" s="4">
        <v>43958</v>
      </c>
      <c r="CL1" s="4">
        <v>43959</v>
      </c>
      <c r="CM1" s="4">
        <v>43962</v>
      </c>
      <c r="CN1" s="4">
        <v>43963</v>
      </c>
      <c r="CO1" s="4">
        <v>43964</v>
      </c>
      <c r="CP1" s="4">
        <v>43965</v>
      </c>
      <c r="CQ1" s="4">
        <v>43966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EURIBOR</vt:lpstr>
      <vt:lpstr>EURIBOR_30-360</vt:lpstr>
      <vt:lpstr>EURIBOR_Act-365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Pablo Macías Pineda</cp:lastModifiedBy>
  <dcterms:created xsi:type="dcterms:W3CDTF">2020-05-17T09:00:02Z</dcterms:created>
  <dcterms:modified xsi:type="dcterms:W3CDTF">2020-05-17T23:27:10Z</dcterms:modified>
  <cp:category/>
</cp:coreProperties>
</file>