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urrent Projects\780 - RI Atlanta Midtown\Billings, Proposals &amp; CO's\Landron ONLY\"/>
    </mc:Choice>
  </mc:AlternateContent>
  <xr:revisionPtr revIDLastSave="1" documentId="13_ncr:1_{6B1373DB-EC92-4817-9711-28861D28424D}" xr6:coauthVersionLast="47" xr6:coauthVersionMax="47" xr10:uidLastSave="{ECC45BFE-7B61-6040-96EC-A0DB57CC5877}"/>
  <bookViews>
    <workbookView xWindow="28680" yWindow="-120" windowWidth="38640" windowHeight="15720" activeTab="1" xr2:uid="{7AA3DF93-0F4D-473B-BC0B-BBF19A4EB484}"/>
  </bookViews>
  <sheets>
    <sheet name="Bid Form" sheetId="1" r:id="rId1"/>
    <sheet name="LR-Breakdown" sheetId="2" r:id="rId2"/>
    <sheet name="Sheet1" sheetId="4" r:id="rId3"/>
    <sheet name="Take-Off" sheetId="3" r:id="rId4"/>
  </sheets>
  <definedNames>
    <definedName name="_xlnm._FilterDatabase" localSheetId="1" hidden="1">'LR-Breakdown'!$A$5:$J$551</definedName>
    <definedName name="_xlnm.Print_Area" localSheetId="0">'Bid Form'!$A$1:$J$160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8" i="2" l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I554" i="2"/>
  <c r="D554" i="2"/>
  <c r="D128" i="1"/>
  <c r="I567" i="2"/>
  <c r="D567" i="2"/>
  <c r="D140" i="1"/>
  <c r="I566" i="2"/>
  <c r="D566" i="2"/>
  <c r="D139" i="1"/>
  <c r="I565" i="2"/>
  <c r="D565" i="2"/>
  <c r="D138" i="1"/>
  <c r="I564" i="2"/>
  <c r="D564" i="2"/>
  <c r="I563" i="2"/>
  <c r="D563" i="2"/>
  <c r="D136" i="1"/>
  <c r="I562" i="2"/>
  <c r="D562" i="2"/>
  <c r="D147" i="1"/>
  <c r="I561" i="2"/>
  <c r="I560" i="2"/>
  <c r="I559" i="2"/>
  <c r="I558" i="2"/>
  <c r="I568" i="2"/>
  <c r="D568" i="2"/>
  <c r="D141" i="1"/>
  <c r="I199" i="2"/>
  <c r="D22" i="1"/>
  <c r="I198" i="2"/>
  <c r="D137" i="1"/>
  <c r="I529" i="2"/>
  <c r="D560" i="2"/>
  <c r="D134" i="1"/>
  <c r="D559" i="2"/>
  <c r="D133" i="1"/>
  <c r="D558" i="2"/>
  <c r="D132" i="1"/>
  <c r="D561" i="2"/>
  <c r="D135" i="1"/>
  <c r="I219" i="2"/>
  <c r="C31" i="1"/>
  <c r="C30" i="1"/>
  <c r="D118" i="1"/>
  <c r="C118" i="1"/>
  <c r="C116" i="1"/>
  <c r="D95" i="1"/>
  <c r="C95" i="1"/>
  <c r="D36" i="1"/>
  <c r="C36" i="1"/>
  <c r="D30" i="1"/>
  <c r="E15" i="1"/>
  <c r="I292" i="2"/>
  <c r="I291" i="2"/>
  <c r="E96" i="1"/>
  <c r="I290" i="2"/>
  <c r="I303" i="2"/>
  <c r="I217" i="2"/>
  <c r="I187" i="2"/>
  <c r="D114" i="1"/>
  <c r="I158" i="2"/>
  <c r="I459" i="2"/>
  <c r="I434" i="2"/>
  <c r="I401" i="2"/>
  <c r="I364" i="2"/>
  <c r="I332" i="2"/>
  <c r="I279" i="2"/>
  <c r="I225" i="2"/>
  <c r="I29" i="2"/>
  <c r="I485" i="2"/>
  <c r="I510" i="2"/>
  <c r="I483" i="2"/>
  <c r="I482" i="2"/>
  <c r="I449" i="2"/>
  <c r="I524" i="2"/>
  <c r="I523" i="2"/>
  <c r="I391" i="2"/>
  <c r="I353" i="2"/>
  <c r="I324" i="2"/>
  <c r="I323" i="2"/>
  <c r="I268" i="2"/>
  <c r="I305" i="2"/>
  <c r="I299" i="2"/>
  <c r="I15" i="2"/>
  <c r="I514" i="2"/>
  <c r="I448" i="2"/>
  <c r="I446" i="2"/>
  <c r="I444" i="2"/>
  <c r="I443" i="2"/>
  <c r="I441" i="2"/>
  <c r="I440" i="2"/>
  <c r="I439" i="2"/>
  <c r="I437" i="2"/>
  <c r="I436" i="2"/>
  <c r="I433" i="2"/>
  <c r="I432" i="2"/>
  <c r="I430" i="2"/>
  <c r="I429" i="2"/>
  <c r="I316" i="2"/>
  <c r="I295" i="2"/>
  <c r="I341" i="2"/>
  <c r="I378" i="2"/>
  <c r="I250" i="2"/>
  <c r="I478" i="2"/>
  <c r="I245" i="2"/>
  <c r="I246" i="2"/>
  <c r="I249" i="2"/>
  <c r="I322" i="2"/>
  <c r="I481" i="2"/>
  <c r="I312" i="2"/>
  <c r="I263" i="2"/>
  <c r="I265" i="2"/>
  <c r="I262" i="2"/>
  <c r="I425" i="2"/>
  <c r="I521" i="2"/>
  <c r="I522" i="2"/>
  <c r="I317" i="2"/>
  <c r="I319" i="2"/>
  <c r="I320" i="2"/>
  <c r="I227" i="2"/>
  <c r="I226" i="2"/>
  <c r="I248" i="2"/>
  <c r="I247" i="2"/>
  <c r="I224" i="2"/>
  <c r="I231" i="2"/>
  <c r="I230" i="2"/>
  <c r="I463" i="2"/>
  <c r="I462" i="2"/>
  <c r="I495" i="2"/>
  <c r="I493" i="2"/>
  <c r="I512" i="2"/>
  <c r="I243" i="2"/>
  <c r="I30" i="2"/>
  <c r="I528" i="2"/>
  <c r="C43" i="1"/>
  <c r="I304" i="2"/>
  <c r="I509" i="2"/>
  <c r="I336" i="2"/>
  <c r="I172" i="2"/>
  <c r="D81" i="1"/>
  <c r="I116" i="2"/>
  <c r="I539" i="2"/>
  <c r="C102" i="1"/>
  <c r="D102" i="1"/>
  <c r="I118" i="2"/>
  <c r="I223" i="2"/>
  <c r="I363" i="2"/>
  <c r="I424" i="2"/>
  <c r="I422" i="2"/>
  <c r="I420" i="2"/>
  <c r="I419" i="2"/>
  <c r="I418" i="2"/>
  <c r="I417" i="2"/>
  <c r="I414" i="2"/>
  <c r="I412" i="2"/>
  <c r="I411" i="2"/>
  <c r="I409" i="2"/>
  <c r="I408" i="2"/>
  <c r="I407" i="2"/>
  <c r="I406" i="2"/>
  <c r="I405" i="2"/>
  <c r="I403" i="2"/>
  <c r="I400" i="2"/>
  <c r="I399" i="2"/>
  <c r="I398" i="2"/>
  <c r="I396" i="2"/>
  <c r="I395" i="2"/>
  <c r="I285" i="2"/>
  <c r="I286" i="2"/>
  <c r="I284" i="2"/>
  <c r="I283" i="2"/>
  <c r="I192" i="2"/>
  <c r="I169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9" i="2"/>
  <c r="I77" i="2"/>
  <c r="I73" i="2"/>
  <c r="I63" i="2"/>
  <c r="I26" i="2"/>
  <c r="R31" i="3"/>
  <c r="R30" i="3"/>
  <c r="R34" i="3"/>
  <c r="R35" i="3"/>
  <c r="R36" i="3"/>
  <c r="R37" i="3"/>
  <c r="I24" i="2"/>
  <c r="I61" i="2"/>
  <c r="I62" i="2"/>
  <c r="I64" i="2"/>
  <c r="I65" i="2"/>
  <c r="I66" i="2"/>
  <c r="I95" i="2"/>
  <c r="I19" i="2"/>
  <c r="I18" i="2"/>
  <c r="I38" i="2"/>
  <c r="I37" i="2"/>
  <c r="D41" i="3"/>
  <c r="D40" i="3"/>
  <c r="D39" i="3"/>
  <c r="D38" i="3"/>
  <c r="G37" i="3"/>
  <c r="D37" i="3"/>
  <c r="G36" i="3"/>
  <c r="D36" i="3"/>
  <c r="G35" i="3"/>
  <c r="D35" i="3"/>
  <c r="G34" i="3"/>
  <c r="D34" i="3"/>
  <c r="D28" i="3"/>
  <c r="AH27" i="3"/>
  <c r="AF27" i="3"/>
  <c r="AD27" i="3"/>
  <c r="AB27" i="3"/>
  <c r="Z27" i="3"/>
  <c r="X27" i="3"/>
  <c r="V27" i="3"/>
  <c r="T27" i="3"/>
  <c r="R27" i="3"/>
  <c r="P27" i="3"/>
  <c r="N27" i="3"/>
  <c r="L27" i="3"/>
  <c r="J27" i="3"/>
  <c r="H27" i="3"/>
  <c r="F27" i="3"/>
  <c r="AH26" i="3"/>
  <c r="AF26" i="3"/>
  <c r="AD26" i="3"/>
  <c r="AB26" i="3"/>
  <c r="Z26" i="3"/>
  <c r="X26" i="3"/>
  <c r="V26" i="3"/>
  <c r="T26" i="3"/>
  <c r="R26" i="3"/>
  <c r="P26" i="3"/>
  <c r="N26" i="3"/>
  <c r="L26" i="3"/>
  <c r="J26" i="3"/>
  <c r="H26" i="3"/>
  <c r="F26" i="3"/>
  <c r="AH25" i="3"/>
  <c r="AF25" i="3"/>
  <c r="AD25" i="3"/>
  <c r="AB25" i="3"/>
  <c r="Z25" i="3"/>
  <c r="X25" i="3"/>
  <c r="V25" i="3"/>
  <c r="T25" i="3"/>
  <c r="R25" i="3"/>
  <c r="P25" i="3"/>
  <c r="N25" i="3"/>
  <c r="L25" i="3"/>
  <c r="J25" i="3"/>
  <c r="H25" i="3"/>
  <c r="F25" i="3"/>
  <c r="AH24" i="3"/>
  <c r="AF24" i="3"/>
  <c r="AD24" i="3"/>
  <c r="AB24" i="3"/>
  <c r="Z24" i="3"/>
  <c r="X24" i="3"/>
  <c r="V24" i="3"/>
  <c r="T24" i="3"/>
  <c r="R24" i="3"/>
  <c r="P24" i="3"/>
  <c r="N24" i="3"/>
  <c r="L24" i="3"/>
  <c r="J24" i="3"/>
  <c r="H24" i="3"/>
  <c r="F24" i="3"/>
  <c r="AH23" i="3"/>
  <c r="AF23" i="3"/>
  <c r="AD23" i="3"/>
  <c r="AB23" i="3"/>
  <c r="Z23" i="3"/>
  <c r="X23" i="3"/>
  <c r="V23" i="3"/>
  <c r="T23" i="3"/>
  <c r="R23" i="3"/>
  <c r="P23" i="3"/>
  <c r="N23" i="3"/>
  <c r="L23" i="3"/>
  <c r="J23" i="3"/>
  <c r="H23" i="3"/>
  <c r="F23" i="3"/>
  <c r="AH22" i="3"/>
  <c r="AF22" i="3"/>
  <c r="AD22" i="3"/>
  <c r="AB22" i="3"/>
  <c r="Z22" i="3"/>
  <c r="X22" i="3"/>
  <c r="V22" i="3"/>
  <c r="T22" i="3"/>
  <c r="R22" i="3"/>
  <c r="P22" i="3"/>
  <c r="N22" i="3"/>
  <c r="L22" i="3"/>
  <c r="J22" i="3"/>
  <c r="H22" i="3"/>
  <c r="F22" i="3"/>
  <c r="AH21" i="3"/>
  <c r="AF21" i="3"/>
  <c r="AD21" i="3"/>
  <c r="AB21" i="3"/>
  <c r="Z21" i="3"/>
  <c r="X21" i="3"/>
  <c r="V21" i="3"/>
  <c r="T21" i="3"/>
  <c r="R21" i="3"/>
  <c r="P21" i="3"/>
  <c r="N21" i="3"/>
  <c r="L21" i="3"/>
  <c r="J21" i="3"/>
  <c r="H21" i="3"/>
  <c r="F21" i="3"/>
  <c r="AH20" i="3"/>
  <c r="AF20" i="3"/>
  <c r="AD20" i="3"/>
  <c r="AB20" i="3"/>
  <c r="Z20" i="3"/>
  <c r="X20" i="3"/>
  <c r="V20" i="3"/>
  <c r="T20" i="3"/>
  <c r="R20" i="3"/>
  <c r="P20" i="3"/>
  <c r="N20" i="3"/>
  <c r="L20" i="3"/>
  <c r="J20" i="3"/>
  <c r="H20" i="3"/>
  <c r="F20" i="3"/>
  <c r="AH19" i="3"/>
  <c r="AF19" i="3"/>
  <c r="AD19" i="3"/>
  <c r="AB19" i="3"/>
  <c r="Z19" i="3"/>
  <c r="X19" i="3"/>
  <c r="V19" i="3"/>
  <c r="T19" i="3"/>
  <c r="R19" i="3"/>
  <c r="P19" i="3"/>
  <c r="N19" i="3"/>
  <c r="L19" i="3"/>
  <c r="J19" i="3"/>
  <c r="H19" i="3"/>
  <c r="F19" i="3"/>
  <c r="AH18" i="3"/>
  <c r="AF18" i="3"/>
  <c r="AD18" i="3"/>
  <c r="AB18" i="3"/>
  <c r="Z18" i="3"/>
  <c r="X18" i="3"/>
  <c r="V18" i="3"/>
  <c r="T18" i="3"/>
  <c r="R18" i="3"/>
  <c r="P18" i="3"/>
  <c r="N18" i="3"/>
  <c r="L18" i="3"/>
  <c r="J18" i="3"/>
  <c r="H18" i="3"/>
  <c r="F18" i="3"/>
  <c r="AH17" i="3"/>
  <c r="AF17" i="3"/>
  <c r="AD17" i="3"/>
  <c r="AB17" i="3"/>
  <c r="Z17" i="3"/>
  <c r="X17" i="3"/>
  <c r="V17" i="3"/>
  <c r="T17" i="3"/>
  <c r="R17" i="3"/>
  <c r="P17" i="3"/>
  <c r="N17" i="3"/>
  <c r="L17" i="3"/>
  <c r="J17" i="3"/>
  <c r="H17" i="3"/>
  <c r="F17" i="3"/>
  <c r="AH16" i="3"/>
  <c r="AF16" i="3"/>
  <c r="AD16" i="3"/>
  <c r="AB16" i="3"/>
  <c r="Z16" i="3"/>
  <c r="X16" i="3"/>
  <c r="V16" i="3"/>
  <c r="T16" i="3"/>
  <c r="R16" i="3"/>
  <c r="P16" i="3"/>
  <c r="N16" i="3"/>
  <c r="L16" i="3"/>
  <c r="J16" i="3"/>
  <c r="H16" i="3"/>
  <c r="F16" i="3"/>
  <c r="AH15" i="3"/>
  <c r="AF15" i="3"/>
  <c r="AD15" i="3"/>
  <c r="AB15" i="3"/>
  <c r="Z15" i="3"/>
  <c r="X15" i="3"/>
  <c r="V15" i="3"/>
  <c r="T15" i="3"/>
  <c r="R15" i="3"/>
  <c r="P15" i="3"/>
  <c r="N15" i="3"/>
  <c r="L15" i="3"/>
  <c r="J15" i="3"/>
  <c r="H15" i="3"/>
  <c r="F15" i="3"/>
  <c r="AH14" i="3"/>
  <c r="AF14" i="3"/>
  <c r="AD14" i="3"/>
  <c r="AB14" i="3"/>
  <c r="Z14" i="3"/>
  <c r="X14" i="3"/>
  <c r="V14" i="3"/>
  <c r="T14" i="3"/>
  <c r="R14" i="3"/>
  <c r="P14" i="3"/>
  <c r="N14" i="3"/>
  <c r="L14" i="3"/>
  <c r="J14" i="3"/>
  <c r="H14" i="3"/>
  <c r="F14" i="3"/>
  <c r="AH13" i="3"/>
  <c r="AF13" i="3"/>
  <c r="AD13" i="3"/>
  <c r="AB13" i="3"/>
  <c r="Z13" i="3"/>
  <c r="X13" i="3"/>
  <c r="V13" i="3"/>
  <c r="T13" i="3"/>
  <c r="R13" i="3"/>
  <c r="P13" i="3"/>
  <c r="N13" i="3"/>
  <c r="L13" i="3"/>
  <c r="J13" i="3"/>
  <c r="H13" i="3"/>
  <c r="F13" i="3"/>
  <c r="AH12" i="3"/>
  <c r="AF12" i="3"/>
  <c r="AD12" i="3"/>
  <c r="AB12" i="3"/>
  <c r="Z12" i="3"/>
  <c r="X12" i="3"/>
  <c r="V12" i="3"/>
  <c r="T12" i="3"/>
  <c r="R12" i="3"/>
  <c r="P12" i="3"/>
  <c r="N12" i="3"/>
  <c r="L12" i="3"/>
  <c r="J12" i="3"/>
  <c r="H12" i="3"/>
  <c r="F12" i="3"/>
  <c r="AH11" i="3"/>
  <c r="AF11" i="3"/>
  <c r="AD11" i="3"/>
  <c r="AB11" i="3"/>
  <c r="Z11" i="3"/>
  <c r="X11" i="3"/>
  <c r="V11" i="3"/>
  <c r="T11" i="3"/>
  <c r="R11" i="3"/>
  <c r="P11" i="3"/>
  <c r="N11" i="3"/>
  <c r="L11" i="3"/>
  <c r="J11" i="3"/>
  <c r="H11" i="3"/>
  <c r="F11" i="3"/>
  <c r="AH10" i="3"/>
  <c r="AF10" i="3"/>
  <c r="AD10" i="3"/>
  <c r="AB10" i="3"/>
  <c r="Z10" i="3"/>
  <c r="X10" i="3"/>
  <c r="V10" i="3"/>
  <c r="T10" i="3"/>
  <c r="R10" i="3"/>
  <c r="P10" i="3"/>
  <c r="N10" i="3"/>
  <c r="L10" i="3"/>
  <c r="J10" i="3"/>
  <c r="H10" i="3"/>
  <c r="F10" i="3"/>
  <c r="AH9" i="3"/>
  <c r="AF9" i="3"/>
  <c r="AD9" i="3"/>
  <c r="AB9" i="3"/>
  <c r="Z9" i="3"/>
  <c r="X9" i="3"/>
  <c r="V9" i="3"/>
  <c r="T9" i="3"/>
  <c r="R9" i="3"/>
  <c r="P9" i="3"/>
  <c r="N9" i="3"/>
  <c r="L9" i="3"/>
  <c r="J9" i="3"/>
  <c r="H9" i="3"/>
  <c r="F9" i="3"/>
  <c r="AH8" i="3"/>
  <c r="AF8" i="3"/>
  <c r="AD8" i="3"/>
  <c r="AB8" i="3"/>
  <c r="Z8" i="3"/>
  <c r="X8" i="3"/>
  <c r="V8" i="3"/>
  <c r="T8" i="3"/>
  <c r="R8" i="3"/>
  <c r="P8" i="3"/>
  <c r="N8" i="3"/>
  <c r="L8" i="3"/>
  <c r="J8" i="3"/>
  <c r="H8" i="3"/>
  <c r="F8" i="3"/>
  <c r="AH7" i="3"/>
  <c r="AF7" i="3"/>
  <c r="AD7" i="3"/>
  <c r="AB7" i="3"/>
  <c r="Z7" i="3"/>
  <c r="X7" i="3"/>
  <c r="V7" i="3"/>
  <c r="T7" i="3"/>
  <c r="R7" i="3"/>
  <c r="P7" i="3"/>
  <c r="N7" i="3"/>
  <c r="L7" i="3"/>
  <c r="J7" i="3"/>
  <c r="H7" i="3"/>
  <c r="F7" i="3"/>
  <c r="AH6" i="3"/>
  <c r="AF6" i="3"/>
  <c r="AD6" i="3"/>
  <c r="AB6" i="3"/>
  <c r="Z6" i="3"/>
  <c r="X6" i="3"/>
  <c r="V6" i="3"/>
  <c r="T6" i="3"/>
  <c r="R6" i="3"/>
  <c r="P6" i="3"/>
  <c r="N6" i="3"/>
  <c r="L6" i="3"/>
  <c r="H6" i="3"/>
  <c r="F6" i="3"/>
  <c r="AH5" i="3"/>
  <c r="AF5" i="3"/>
  <c r="AD5" i="3"/>
  <c r="AB5" i="3"/>
  <c r="Z5" i="3"/>
  <c r="X5" i="3"/>
  <c r="V5" i="3"/>
  <c r="T5" i="3"/>
  <c r="R5" i="3"/>
  <c r="P5" i="3"/>
  <c r="N5" i="3"/>
  <c r="L5" i="3"/>
  <c r="J5" i="3"/>
  <c r="H5" i="3"/>
  <c r="F5" i="3"/>
  <c r="AH4" i="3"/>
  <c r="AF4" i="3"/>
  <c r="AD4" i="3"/>
  <c r="AB4" i="3"/>
  <c r="Z4" i="3"/>
  <c r="X4" i="3"/>
  <c r="V4" i="3"/>
  <c r="T4" i="3"/>
  <c r="R4" i="3"/>
  <c r="P4" i="3"/>
  <c r="N4" i="3"/>
  <c r="L4" i="3"/>
  <c r="J4" i="3"/>
  <c r="H4" i="3"/>
  <c r="F4" i="3"/>
  <c r="I540" i="2"/>
  <c r="C22" i="1"/>
  <c r="I527" i="2"/>
  <c r="I520" i="2"/>
  <c r="I518" i="2"/>
  <c r="I517" i="2"/>
  <c r="I516" i="2"/>
  <c r="I508" i="2"/>
  <c r="I506" i="2"/>
  <c r="I505" i="2"/>
  <c r="I504" i="2"/>
  <c r="I503" i="2"/>
  <c r="I501" i="2"/>
  <c r="I500" i="2"/>
  <c r="I499" i="2"/>
  <c r="I497" i="2"/>
  <c r="I496" i="2"/>
  <c r="I494" i="2"/>
  <c r="I492" i="2"/>
  <c r="I490" i="2"/>
  <c r="I489" i="2"/>
  <c r="I480" i="2"/>
  <c r="I477" i="2"/>
  <c r="I476" i="2"/>
  <c r="I475" i="2"/>
  <c r="I474" i="2"/>
  <c r="I471" i="2"/>
  <c r="I470" i="2"/>
  <c r="I468" i="2"/>
  <c r="I467" i="2"/>
  <c r="I466" i="2"/>
  <c r="I465" i="2"/>
  <c r="I461" i="2"/>
  <c r="I458" i="2"/>
  <c r="I457" i="2"/>
  <c r="I456" i="2"/>
  <c r="I454" i="2"/>
  <c r="I453" i="2"/>
  <c r="I390" i="2"/>
  <c r="I389" i="2"/>
  <c r="I387" i="2"/>
  <c r="I385" i="2"/>
  <c r="I384" i="2"/>
  <c r="I383" i="2"/>
  <c r="I382" i="2"/>
  <c r="I381" i="2"/>
  <c r="I376" i="2"/>
  <c r="C84" i="1"/>
  <c r="E84" i="1"/>
  <c r="I375" i="2"/>
  <c r="I374" i="2"/>
  <c r="I372" i="2"/>
  <c r="I371" i="2"/>
  <c r="I370" i="2"/>
  <c r="I369" i="2"/>
  <c r="I368" i="2"/>
  <c r="I366" i="2"/>
  <c r="I362" i="2"/>
  <c r="I361" i="2"/>
  <c r="I360" i="2"/>
  <c r="I358" i="2"/>
  <c r="I357" i="2"/>
  <c r="I352" i="2"/>
  <c r="I351" i="2"/>
  <c r="I349" i="2"/>
  <c r="I348" i="2"/>
  <c r="I347" i="2"/>
  <c r="I345" i="2"/>
  <c r="I344" i="2"/>
  <c r="I342" i="2"/>
  <c r="I340" i="2"/>
  <c r="I339" i="2"/>
  <c r="I338" i="2"/>
  <c r="I335" i="2"/>
  <c r="I333" i="2"/>
  <c r="I331" i="2"/>
  <c r="I329" i="2"/>
  <c r="I328" i="2"/>
  <c r="I321" i="2"/>
  <c r="I318" i="2"/>
  <c r="I315" i="2"/>
  <c r="I311" i="2"/>
  <c r="I310" i="2"/>
  <c r="I309" i="2"/>
  <c r="I307" i="2"/>
  <c r="I306" i="2"/>
  <c r="I302" i="2"/>
  <c r="I300" i="2"/>
  <c r="I298" i="2"/>
  <c r="I297" i="2"/>
  <c r="I296" i="2"/>
  <c r="I294" i="2"/>
  <c r="I289" i="2"/>
  <c r="I288" i="2"/>
  <c r="I282" i="2"/>
  <c r="I281" i="2"/>
  <c r="I280" i="2"/>
  <c r="I278" i="2"/>
  <c r="I275" i="2"/>
  <c r="I274" i="2"/>
  <c r="I270" i="2"/>
  <c r="C103" i="1"/>
  <c r="E103" i="1"/>
  <c r="I267" i="2"/>
  <c r="I266" i="2"/>
  <c r="I264" i="2"/>
  <c r="I261" i="2"/>
  <c r="I258" i="2"/>
  <c r="I257" i="2"/>
  <c r="I256" i="2"/>
  <c r="I254" i="2"/>
  <c r="C61" i="1"/>
  <c r="I252" i="2"/>
  <c r="I244" i="2"/>
  <c r="I242" i="2"/>
  <c r="I240" i="2"/>
  <c r="I239" i="2"/>
  <c r="I238" i="2"/>
  <c r="I237" i="2"/>
  <c r="I236" i="2"/>
  <c r="I235" i="2"/>
  <c r="I234" i="2"/>
  <c r="I232" i="2"/>
  <c r="I229" i="2"/>
  <c r="I222" i="2"/>
  <c r="I221" i="2"/>
  <c r="I220" i="2"/>
  <c r="I216" i="2"/>
  <c r="I215" i="2"/>
  <c r="I214" i="2"/>
  <c r="I191" i="2"/>
  <c r="I190" i="2"/>
  <c r="I189" i="2"/>
  <c r="I186" i="2"/>
  <c r="D107" i="1"/>
  <c r="I185" i="2"/>
  <c r="I184" i="2"/>
  <c r="I182" i="2"/>
  <c r="D87" i="1"/>
  <c r="I181" i="2"/>
  <c r="I180" i="2"/>
  <c r="I178" i="2"/>
  <c r="I177" i="2"/>
  <c r="I176" i="2"/>
  <c r="I175" i="2"/>
  <c r="I174" i="2"/>
  <c r="I171" i="2"/>
  <c r="I168" i="2"/>
  <c r="I167" i="2"/>
  <c r="I165" i="2"/>
  <c r="I164" i="2"/>
  <c r="I144" i="2"/>
  <c r="I140" i="2"/>
  <c r="I142" i="2"/>
  <c r="I123" i="2"/>
  <c r="D86" i="1"/>
  <c r="I119" i="2"/>
  <c r="I117" i="2"/>
  <c r="I115" i="2"/>
  <c r="I112" i="2"/>
  <c r="I109" i="2"/>
  <c r="I106" i="2"/>
  <c r="I103" i="2"/>
  <c r="I100" i="2"/>
  <c r="I99" i="2"/>
  <c r="I97" i="2"/>
  <c r="I96" i="2"/>
  <c r="I94" i="2"/>
  <c r="I92" i="2"/>
  <c r="D66" i="1"/>
  <c r="E66" i="1"/>
  <c r="I90" i="2"/>
  <c r="I89" i="2"/>
  <c r="D104" i="1"/>
  <c r="E104" i="1"/>
  <c r="I88" i="2"/>
  <c r="I87" i="2"/>
  <c r="I85" i="2"/>
  <c r="I82" i="2"/>
  <c r="I81" i="2"/>
  <c r="I80" i="2"/>
  <c r="I79" i="2"/>
  <c r="I76" i="2"/>
  <c r="I75" i="2"/>
  <c r="I74" i="2"/>
  <c r="I72" i="2"/>
  <c r="I70" i="2"/>
  <c r="I58" i="2"/>
  <c r="I57" i="2"/>
  <c r="I56" i="2"/>
  <c r="I55" i="2"/>
  <c r="I53" i="2"/>
  <c r="I52" i="2"/>
  <c r="I51" i="2"/>
  <c r="I50" i="2"/>
  <c r="I48" i="2"/>
  <c r="I47" i="2"/>
  <c r="I45" i="2"/>
  <c r="I44" i="2"/>
  <c r="I42" i="2"/>
  <c r="D90" i="1"/>
  <c r="D89" i="1"/>
  <c r="I40" i="2"/>
  <c r="I39" i="2"/>
  <c r="I36" i="2"/>
  <c r="I34" i="2"/>
  <c r="I32" i="2"/>
  <c r="I31" i="2"/>
  <c r="I28" i="2"/>
  <c r="I27" i="2"/>
  <c r="I25" i="2"/>
  <c r="I23" i="2"/>
  <c r="I22" i="2"/>
  <c r="I20" i="2"/>
  <c r="I16" i="2"/>
  <c r="I14" i="2"/>
  <c r="I13" i="2"/>
  <c r="I12" i="2"/>
  <c r="I11" i="2"/>
  <c r="I10" i="2"/>
  <c r="I8" i="2"/>
  <c r="I7" i="2"/>
  <c r="D158" i="1"/>
  <c r="E119" i="1"/>
  <c r="E113" i="1"/>
  <c r="E110" i="1"/>
  <c r="E109" i="1"/>
  <c r="E101" i="1"/>
  <c r="E100" i="1"/>
  <c r="E99" i="1"/>
  <c r="E94" i="1"/>
  <c r="D93" i="1"/>
  <c r="C93" i="1"/>
  <c r="E88" i="1"/>
  <c r="E85" i="1"/>
  <c r="E82" i="1"/>
  <c r="E79" i="1"/>
  <c r="E75" i="1"/>
  <c r="E72" i="1"/>
  <c r="E69" i="1"/>
  <c r="E64" i="1"/>
  <c r="E62" i="1"/>
  <c r="E60" i="1"/>
  <c r="E59" i="1"/>
  <c r="E57" i="1"/>
  <c r="E56" i="1"/>
  <c r="E55" i="1"/>
  <c r="E53" i="1"/>
  <c r="E52" i="1"/>
  <c r="E45" i="1"/>
  <c r="E42" i="1"/>
  <c r="E41" i="1"/>
  <c r="E40" i="1"/>
  <c r="E39" i="1"/>
  <c r="D38" i="1"/>
  <c r="E37" i="1"/>
  <c r="E35" i="1"/>
  <c r="E34" i="1"/>
  <c r="E33" i="1"/>
  <c r="E32" i="1"/>
  <c r="E29" i="1"/>
  <c r="E25" i="1"/>
  <c r="E23" i="1"/>
  <c r="E21" i="1"/>
  <c r="E19" i="1"/>
  <c r="E16" i="1"/>
  <c r="E14" i="1"/>
  <c r="D143" i="1"/>
  <c r="C49" i="1"/>
  <c r="D47" i="1"/>
  <c r="C50" i="1"/>
  <c r="C47" i="1"/>
  <c r="D50" i="1"/>
  <c r="D48" i="1"/>
  <c r="E48" i="1"/>
  <c r="D49" i="1"/>
  <c r="C46" i="1"/>
  <c r="I195" i="2"/>
  <c r="I67" i="2"/>
  <c r="I138" i="2"/>
  <c r="E102" i="1"/>
  <c r="C81" i="1"/>
  <c r="E81" i="1"/>
  <c r="E31" i="1"/>
  <c r="E118" i="1"/>
  <c r="E93" i="1"/>
  <c r="E30" i="1"/>
  <c r="E36" i="1"/>
  <c r="C70" i="1"/>
  <c r="D26" i="1"/>
  <c r="C86" i="1"/>
  <c r="E86" i="1"/>
  <c r="D28" i="1"/>
  <c r="E28" i="1"/>
  <c r="D106" i="1"/>
  <c r="D78" i="1"/>
  <c r="D61" i="1"/>
  <c r="C83" i="1"/>
  <c r="D67" i="1"/>
  <c r="E67" i="1"/>
  <c r="D70" i="1"/>
  <c r="C98" i="1"/>
  <c r="C65" i="1"/>
  <c r="D92" i="1"/>
  <c r="D91" i="1"/>
  <c r="C87" i="1"/>
  <c r="E87" i="1"/>
  <c r="C90" i="1"/>
  <c r="E90" i="1"/>
  <c r="D83" i="1"/>
  <c r="D80" i="1"/>
  <c r="C108" i="1"/>
  <c r="C107" i="1"/>
  <c r="E107" i="1"/>
  <c r="C92" i="1"/>
  <c r="C91" i="1"/>
  <c r="C115" i="1"/>
  <c r="E115" i="1"/>
  <c r="C114" i="1"/>
  <c r="E114" i="1"/>
  <c r="C73" i="1"/>
  <c r="E73" i="1"/>
  <c r="C78" i="1"/>
  <c r="C74" i="1"/>
  <c r="D108" i="1"/>
  <c r="D98" i="1"/>
  <c r="D97" i="1"/>
  <c r="D74" i="1"/>
  <c r="D76" i="1"/>
  <c r="D71" i="1"/>
  <c r="C76" i="1"/>
  <c r="C71" i="1"/>
  <c r="C106" i="1"/>
  <c r="E95" i="1"/>
  <c r="E43" i="1"/>
  <c r="C38" i="1"/>
  <c r="E38" i="1"/>
  <c r="I533" i="2"/>
  <c r="E63" i="1"/>
  <c r="D54" i="1"/>
  <c r="D51" i="1"/>
  <c r="I271" i="2"/>
  <c r="I392" i="2"/>
  <c r="D27" i="1"/>
  <c r="D77" i="1"/>
  <c r="C26" i="1"/>
  <c r="C27" i="1"/>
  <c r="I426" i="2"/>
  <c r="I486" i="2"/>
  <c r="C77" i="1"/>
  <c r="I354" i="2"/>
  <c r="I450" i="2"/>
  <c r="I325" i="2"/>
  <c r="E22" i="1"/>
  <c r="C54" i="1"/>
  <c r="I525" i="2"/>
  <c r="I161" i="2"/>
  <c r="D117" i="1"/>
  <c r="D116" i="1"/>
  <c r="X28" i="3"/>
  <c r="AB28" i="3"/>
  <c r="AF28" i="3"/>
  <c r="AD28" i="3"/>
  <c r="D42" i="3"/>
  <c r="G39" i="3"/>
  <c r="AH28" i="3"/>
  <c r="R28" i="3"/>
  <c r="T28" i="3"/>
  <c r="Z28" i="3"/>
  <c r="V28" i="3"/>
  <c r="P28" i="3"/>
  <c r="F28" i="3"/>
  <c r="N28" i="3"/>
  <c r="L28" i="3"/>
  <c r="J28" i="3"/>
  <c r="H28" i="3"/>
  <c r="D112" i="1"/>
  <c r="E112" i="1"/>
  <c r="C97" i="1"/>
  <c r="E97" i="1"/>
  <c r="E98" i="1"/>
  <c r="E116" i="1"/>
  <c r="E106" i="1"/>
  <c r="E108" i="1"/>
  <c r="C68" i="1"/>
  <c r="C105" i="1"/>
  <c r="C80" i="1"/>
  <c r="E80" i="1"/>
  <c r="E65" i="1"/>
  <c r="C58" i="1"/>
  <c r="D44" i="1"/>
  <c r="D24" i="1"/>
  <c r="C24" i="1"/>
  <c r="D68" i="1"/>
  <c r="E46" i="1"/>
  <c r="C44" i="1"/>
  <c r="I543" i="2"/>
  <c r="E61" i="1"/>
  <c r="D58" i="1"/>
  <c r="D105" i="1"/>
  <c r="E71" i="1"/>
  <c r="E50" i="1"/>
  <c r="E78" i="1"/>
  <c r="C89" i="1"/>
  <c r="E89" i="1"/>
  <c r="E83" i="1"/>
  <c r="E27" i="1"/>
  <c r="E70" i="1"/>
  <c r="E91" i="1"/>
  <c r="E92" i="1"/>
  <c r="E49" i="1"/>
  <c r="E76" i="1"/>
  <c r="E74" i="1"/>
  <c r="E47" i="1"/>
  <c r="E117" i="1"/>
  <c r="E77" i="1"/>
  <c r="E54" i="1"/>
  <c r="E26" i="1"/>
  <c r="C51" i="1"/>
  <c r="E51" i="1"/>
  <c r="E111" i="1"/>
  <c r="E105" i="1"/>
  <c r="E58" i="1"/>
  <c r="E44" i="1"/>
  <c r="E24" i="1"/>
  <c r="E68" i="1"/>
  <c r="I545" i="2"/>
  <c r="C20" i="1"/>
  <c r="C18" i="1"/>
  <c r="J545" i="2"/>
  <c r="I546" i="2"/>
  <c r="C17" i="1"/>
  <c r="I548" i="2"/>
  <c r="D548" i="2"/>
  <c r="J546" i="2"/>
  <c r="C13" i="1"/>
  <c r="C121" i="1"/>
  <c r="I549" i="2"/>
  <c r="I202" i="2"/>
  <c r="I204" i="2"/>
  <c r="D20" i="1"/>
  <c r="J204" i="2"/>
  <c r="I205" i="2"/>
  <c r="D17" i="1"/>
  <c r="J205" i="2"/>
  <c r="I207" i="2"/>
  <c r="J207" i="2"/>
  <c r="E20" i="1"/>
  <c r="D18" i="1"/>
  <c r="D13" i="1"/>
  <c r="E13" i="1"/>
  <c r="E17" i="1"/>
  <c r="E18" i="1"/>
  <c r="D207" i="2"/>
  <c r="I551" i="2"/>
  <c r="J551" i="2"/>
  <c r="D121" i="1"/>
  <c r="E121" i="1"/>
  <c r="I552" i="2"/>
  <c r="E122" i="1"/>
  <c r="D551" i="2"/>
  <c r="I208" i="2"/>
</calcChain>
</file>

<file path=xl/sharedStrings.xml><?xml version="1.0" encoding="utf-8"?>
<sst xmlns="http://schemas.openxmlformats.org/spreadsheetml/2006/main" count="2872" uniqueCount="1285">
  <si>
    <t>GENERAL CONTRACTOR BID FORM</t>
  </si>
  <si>
    <r>
      <t xml:space="preserve">BID FORM INSTRUCTIONS: 
</t>
    </r>
    <r>
      <rPr>
        <sz val="10"/>
        <color rgb="FF000000"/>
        <rFont val="Arial"/>
        <family val="2"/>
      </rPr>
      <t>-All prospective bidders must utilize the 'General Contractor Bid Form' provided by Summit Hotel Properties. Incomplete or misuse of the returned Bid Tabulation will result in immedaite disqualification.
-All items listed below each Division need to be itemized by Public Space &amp; Guestrooms, if applicable.
-Enter values in the yellow cells only.</t>
    </r>
    <r>
      <rPr>
        <b/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>-Do not under any circumstances alter, modify, or change the format of this document.</t>
    </r>
  </si>
  <si>
    <t>ATTN:</t>
  </si>
  <si>
    <t>Summit Hotel Properties</t>
  </si>
  <si>
    <t>TBD</t>
  </si>
  <si>
    <t>Public Space</t>
  </si>
  <si>
    <t>Guestrooms</t>
  </si>
  <si>
    <t>Project</t>
  </si>
  <si>
    <t xml:space="preserve">Total </t>
  </si>
  <si>
    <t xml:space="preserve">Totals </t>
  </si>
  <si>
    <t>Notes:</t>
  </si>
  <si>
    <t>Value Engineering:</t>
  </si>
  <si>
    <t>DIVISION 0</t>
  </si>
  <si>
    <t>Permits &amp; Fees (pass through only, no mark-up)</t>
  </si>
  <si>
    <t>Insurance</t>
  </si>
  <si>
    <t>OH/P, fee</t>
  </si>
  <si>
    <t>DIVISION 1 - GENERAL CONDITIONS &amp;REQUIREMENTS</t>
  </si>
  <si>
    <t>Temporary Facilities</t>
  </si>
  <si>
    <t>General Conditions</t>
  </si>
  <si>
    <t>Dumpsters</t>
  </si>
  <si>
    <t>Housing/Lodging</t>
  </si>
  <si>
    <t>General Labor</t>
  </si>
  <si>
    <t>DIVISION 2 - EXISTING CONDITIONS &amp; DEMOLITION</t>
  </si>
  <si>
    <t>Existing Conditions</t>
  </si>
  <si>
    <t>Demolition</t>
  </si>
  <si>
    <t>Cleaning</t>
  </si>
  <si>
    <t>Flooring Protection</t>
  </si>
  <si>
    <t>Temporary Interior Partitions</t>
  </si>
  <si>
    <t>DIVISION 3 - CONCRETE</t>
  </si>
  <si>
    <t>Concrete</t>
  </si>
  <si>
    <t>Gypcrete</t>
  </si>
  <si>
    <t>GPR Scanning</t>
  </si>
  <si>
    <t>Saw Cutting</t>
  </si>
  <si>
    <t>Coring</t>
  </si>
  <si>
    <t>DIVISION 4 - MASONRY</t>
  </si>
  <si>
    <t>Masonry</t>
  </si>
  <si>
    <t>DIVISION 5 - METALS</t>
  </si>
  <si>
    <t>Light Guage Metal Framing</t>
  </si>
  <si>
    <t>Structural Steel</t>
  </si>
  <si>
    <t>Metals</t>
  </si>
  <si>
    <t>Misc Metals</t>
  </si>
  <si>
    <t>DIVISION 6 - WOOD/PLASTICS/COMPOSITES</t>
  </si>
  <si>
    <t>Rough Carpentry</t>
  </si>
  <si>
    <t>Finish Carpentry</t>
  </si>
  <si>
    <t>Millwork</t>
  </si>
  <si>
    <t>Blocking</t>
  </si>
  <si>
    <t>Stone - Tops &amp; Splashes</t>
  </si>
  <si>
    <t>DIVISION 7 - THERMAL/MOISTURE PROTECTION</t>
  </si>
  <si>
    <t>Thermal and Moisture Protection</t>
  </si>
  <si>
    <t>Insulation</t>
  </si>
  <si>
    <t>Sealants</t>
  </si>
  <si>
    <t>Firestopping</t>
  </si>
  <si>
    <t>Roofing</t>
  </si>
  <si>
    <t>Siding</t>
  </si>
  <si>
    <t>DIVISION 8 - OPENINGS/DOORS/WINDOWS</t>
  </si>
  <si>
    <t>Hollow Metal Frames</t>
  </si>
  <si>
    <t>Metal Doors</t>
  </si>
  <si>
    <t xml:space="preserve">Wood &amp; Plastic Laminate Doors  </t>
  </si>
  <si>
    <t>Windows</t>
  </si>
  <si>
    <t>Entrances and Storefronts</t>
  </si>
  <si>
    <t>Finish Hardware</t>
  </si>
  <si>
    <t>Mirrors/Glazing/Storefronts</t>
  </si>
  <si>
    <t>DIVISION 9 - FINISHES</t>
  </si>
  <si>
    <t>Framing</t>
  </si>
  <si>
    <t>Sheetrock - Hang &amp; Finish</t>
  </si>
  <si>
    <t>Wall Patch/Prep Allowance - 10% of finished wall area</t>
  </si>
  <si>
    <t>Flooring Prep Allowance - 10% of finished floor area</t>
  </si>
  <si>
    <t>Flooring - Carpet, Tile</t>
  </si>
  <si>
    <t>Wallcoverings - Paint</t>
  </si>
  <si>
    <t>Wallcoverings - VWC Specialty</t>
  </si>
  <si>
    <t>DIVISION 10 - SPECIALITIES</t>
  </si>
  <si>
    <t>Acoustical Ceiling Tile(s)</t>
  </si>
  <si>
    <t>Signage - Code Required</t>
  </si>
  <si>
    <t>Signage - OFCI</t>
  </si>
  <si>
    <t>Toilet Partitions</t>
  </si>
  <si>
    <t>Operable Partitions</t>
  </si>
  <si>
    <t>Shelving - BOH, Storage, Guestroom</t>
  </si>
  <si>
    <t>DIVISION 11 - EQUIPMENT</t>
  </si>
  <si>
    <t>Installation - OFCI Appliances, if applicable</t>
  </si>
  <si>
    <t>DIVISION 12 - FURNISHINGS</t>
  </si>
  <si>
    <t>FF&amp;E Installation</t>
  </si>
  <si>
    <t>DIVISION 13 - SPECIAL CONSTRUCTION</t>
  </si>
  <si>
    <t>Misc Services</t>
  </si>
  <si>
    <t>DIVISION 14 - CONVEYING EQUIPMENT</t>
  </si>
  <si>
    <t>Elevator - Finishes</t>
  </si>
  <si>
    <t>DIVISION 15 - MECHANICAL &amp; PLUMBING</t>
  </si>
  <si>
    <t>Accessories</t>
  </si>
  <si>
    <t>Fire Supreesion / Sprinklers</t>
  </si>
  <si>
    <t>HVAC</t>
  </si>
  <si>
    <t>Mechanical</t>
  </si>
  <si>
    <t>DIVISION 16 - ELECTRICAL</t>
  </si>
  <si>
    <t>General - New/Relocated/Modified</t>
  </si>
  <si>
    <t>Low Voltage - A/V, Data</t>
  </si>
  <si>
    <t>Fire Alarm</t>
  </si>
  <si>
    <t>ADA</t>
  </si>
  <si>
    <t>ADA - Hearing Impaired</t>
  </si>
  <si>
    <t>Security</t>
  </si>
  <si>
    <t>MISC - ADA CONSTRUCTION</t>
  </si>
  <si>
    <t>MISC</t>
  </si>
  <si>
    <t>Communications (POTs, Fiber, etc)</t>
  </si>
  <si>
    <t>SUBTOTAL BASE BID AMOUNT</t>
  </si>
  <si>
    <t>ADDITIONAL ALTERNATES and/or BREAKOUTS:</t>
  </si>
  <si>
    <t>PS ALTERNATE TOTAL</t>
  </si>
  <si>
    <t>GR ALTERNATE TOTAL</t>
  </si>
  <si>
    <t xml:space="preserve"> </t>
  </si>
  <si>
    <t xml:space="preserve">  </t>
  </si>
  <si>
    <t>Claifaction</t>
  </si>
  <si>
    <t>Residence Inn Atlanta Midtown</t>
  </si>
  <si>
    <t xml:space="preserve">Guestrooms </t>
  </si>
  <si>
    <t xml:space="preserve"> Scope</t>
  </si>
  <si>
    <t>Spec</t>
  </si>
  <si>
    <t>By</t>
  </si>
  <si>
    <t>Qty</t>
  </si>
  <si>
    <t>Price</t>
  </si>
  <si>
    <t>Total</t>
  </si>
  <si>
    <t xml:space="preserve">GUESTROOMS </t>
  </si>
  <si>
    <t>1.1</t>
  </si>
  <si>
    <t>DEMO/CLEANING</t>
  </si>
  <si>
    <t>1.2</t>
  </si>
  <si>
    <t>CFCI</t>
  </si>
  <si>
    <t>ea</t>
  </si>
  <si>
    <t>1.3</t>
  </si>
  <si>
    <t>1.4</t>
  </si>
  <si>
    <t>FLOORING/BASE</t>
  </si>
  <si>
    <t>1.5</t>
  </si>
  <si>
    <t>Protect existing carpet</t>
  </si>
  <si>
    <t>1.6</t>
  </si>
  <si>
    <t>Protect existing kitchen LVT floor</t>
  </si>
  <si>
    <t>1.7</t>
  </si>
  <si>
    <t>Re-attach existing carpet to new vanity transition</t>
  </si>
  <si>
    <t>1.8</t>
  </si>
  <si>
    <t>Protect existing base</t>
  </si>
  <si>
    <t>1.9</t>
  </si>
  <si>
    <t>OFCI</t>
  </si>
  <si>
    <t>sy</t>
  </si>
  <si>
    <t>1.10</t>
  </si>
  <si>
    <t>F/I new entry door threshold</t>
  </si>
  <si>
    <t>1.11</t>
  </si>
  <si>
    <t>DRYWALL/WALL PREP</t>
  </si>
  <si>
    <t>1.12</t>
  </si>
  <si>
    <t>1.13</t>
  </si>
  <si>
    <t>1.14</t>
  </si>
  <si>
    <t>PAINT / VWC</t>
  </si>
  <si>
    <t>1.15</t>
  </si>
  <si>
    <t xml:space="preserve">Prep and paint existing entry door and frame </t>
  </si>
  <si>
    <t>1.16</t>
  </si>
  <si>
    <r>
      <t>Prep and paint existing bedroom door &amp;</t>
    </r>
    <r>
      <rPr>
        <sz val="12"/>
        <color indexed="10"/>
        <rFont val="Arial"/>
        <family val="2"/>
      </rPr>
      <t xml:space="preserve"> </t>
    </r>
    <r>
      <rPr>
        <sz val="12"/>
        <rFont val="Arial"/>
        <family val="2"/>
      </rPr>
      <t>frame</t>
    </r>
  </si>
  <si>
    <t>1.17</t>
  </si>
  <si>
    <t>1.18</t>
  </si>
  <si>
    <t>1.19</t>
  </si>
  <si>
    <t>sf</t>
  </si>
  <si>
    <t>1.20</t>
  </si>
  <si>
    <t>1.21</t>
  </si>
  <si>
    <t>Paint existing window valance</t>
  </si>
  <si>
    <t>1.22</t>
  </si>
  <si>
    <t>1.23</t>
  </si>
  <si>
    <t>N/A</t>
  </si>
  <si>
    <t>1.24</t>
  </si>
  <si>
    <t>Caulking</t>
  </si>
  <si>
    <t>1.25</t>
  </si>
  <si>
    <t>MILLWORK/STONE</t>
  </si>
  <si>
    <t>1.27</t>
  </si>
  <si>
    <t>F/I new Kitchen Cabinets  Drawer, door fronts, stoppers and hardware only</t>
  </si>
  <si>
    <t>1.28</t>
  </si>
  <si>
    <t>1.29</t>
  </si>
  <si>
    <t>F/I kitchen countertops</t>
  </si>
  <si>
    <t>1.31</t>
  </si>
  <si>
    <t>APPLIANCES</t>
  </si>
  <si>
    <t>1.32</t>
  </si>
  <si>
    <t>Install new Owner Supplied kitchen appliances (refrigerator, microwave, cooktop, oven and dishwasher)</t>
  </si>
  <si>
    <t>1.33</t>
  </si>
  <si>
    <t>PLUMBING</t>
  </si>
  <si>
    <t>1.35</t>
  </si>
  <si>
    <t>1.36</t>
  </si>
  <si>
    <t>1.37</t>
  </si>
  <si>
    <t>1.38</t>
  </si>
  <si>
    <t>1.39</t>
  </si>
  <si>
    <t>1.40</t>
  </si>
  <si>
    <t>DOORS</t>
  </si>
  <si>
    <t>1.41</t>
  </si>
  <si>
    <t>1.42</t>
  </si>
  <si>
    <t>Install new OF security latches at existing entry door</t>
  </si>
  <si>
    <t>1.43</t>
  </si>
  <si>
    <t>F/I new wall mounted doors stops</t>
  </si>
  <si>
    <t>1.44</t>
  </si>
  <si>
    <t>Install new OF smoke seal at existing entry door</t>
  </si>
  <si>
    <t>1.45</t>
  </si>
  <si>
    <t>FF&amp;E / EQUIPMENTS</t>
  </si>
  <si>
    <t>1.46</t>
  </si>
  <si>
    <t>1.47</t>
  </si>
  <si>
    <t>1.48</t>
  </si>
  <si>
    <t>1.49</t>
  </si>
  <si>
    <t>Install new OF (do not hang stickers) and garmet hook @ fire sprinklers</t>
  </si>
  <si>
    <t>1.50</t>
  </si>
  <si>
    <t>Protect existing window treatments</t>
  </si>
  <si>
    <t>1.51</t>
  </si>
  <si>
    <t>ELECTRICAL</t>
  </si>
  <si>
    <t>1.52</t>
  </si>
  <si>
    <t>1.53</t>
  </si>
  <si>
    <t>1.54</t>
  </si>
  <si>
    <t>Install new OF kitchen ceiling light at existing location</t>
  </si>
  <si>
    <t>1.55</t>
  </si>
  <si>
    <t>1.56</t>
  </si>
  <si>
    <t>Subtotal</t>
  </si>
  <si>
    <t>BATHROOMS</t>
  </si>
  <si>
    <t>2.1</t>
  </si>
  <si>
    <t>2.2</t>
  </si>
  <si>
    <t xml:space="preserve">Demo </t>
  </si>
  <si>
    <t>2.3</t>
  </si>
  <si>
    <t>FLOORING/BASE/WALLS</t>
  </si>
  <si>
    <t>2.4</t>
  </si>
  <si>
    <r>
      <t>Install new OF floor tile at bathroom &amp; vanity area</t>
    </r>
    <r>
      <rPr>
        <b/>
        <sz val="12"/>
        <color indexed="30"/>
        <rFont val="Arial"/>
        <family val="2"/>
      </rPr>
      <t xml:space="preserve"> </t>
    </r>
  </si>
  <si>
    <t>2.5</t>
  </si>
  <si>
    <t>lf</t>
  </si>
  <si>
    <t>2.7</t>
  </si>
  <si>
    <t>F/I new schluter beween new floor tile to existing carpet transition</t>
  </si>
  <si>
    <t>2.8</t>
  </si>
  <si>
    <t>2.9</t>
  </si>
  <si>
    <t>GWB</t>
  </si>
  <si>
    <t>2.10</t>
  </si>
  <si>
    <t>2.11</t>
  </si>
  <si>
    <t xml:space="preserve">Provide blocking </t>
  </si>
  <si>
    <t>2.12</t>
  </si>
  <si>
    <t>2.13</t>
  </si>
  <si>
    <t>Patch wall due to electrical work at vanity illuminated mirror</t>
  </si>
  <si>
    <t>2.14</t>
  </si>
  <si>
    <t>2.15</t>
  </si>
  <si>
    <t>PAINT / VWC/TILE</t>
  </si>
  <si>
    <t>2.16</t>
  </si>
  <si>
    <t>ly</t>
  </si>
  <si>
    <t>2.17</t>
  </si>
  <si>
    <t>2.18</t>
  </si>
  <si>
    <t>2.19</t>
  </si>
  <si>
    <t>Paint door and frame</t>
  </si>
  <si>
    <t>2.20</t>
  </si>
  <si>
    <t>2.21</t>
  </si>
  <si>
    <t>2.22</t>
  </si>
  <si>
    <t>2.23</t>
  </si>
  <si>
    <t>Install new OF shower doors</t>
  </si>
  <si>
    <t>2.24</t>
  </si>
  <si>
    <t>MILLWORK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</si>
  <si>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</si>
  <si>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</si>
  <si>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</si>
  <si>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</si>
  <si>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</si>
  <si>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</si>
  <si>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</si>
  <si>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</si>
  <si>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</si>
  <si>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</si>
  <si>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 xml:space="preserve">Tub to shower conversions (153) - Plumbing Labor </t>
  </si>
  <si>
    <t>2.35</t>
  </si>
  <si>
    <t>Install new OF shower pan, drain</t>
  </si>
  <si>
    <t>Included above</t>
  </si>
  <si>
    <t>2.36</t>
  </si>
  <si>
    <t>Install new OF shower plumbing fixtures (mixing valve, trim, shower head/arm/flange, etc)</t>
  </si>
  <si>
    <t>2.37</t>
  </si>
  <si>
    <t>Tub rooms (11) - Plumbing Labor</t>
  </si>
  <si>
    <t>2.38</t>
  </si>
  <si>
    <t>Install new OF bath tub, overflow drain</t>
  </si>
  <si>
    <t>2.39</t>
  </si>
  <si>
    <t>Install new OF tub plumbing fixtures (mixing valve, trim, spout, shower head/arm/flange, etc)</t>
  </si>
  <si>
    <t>2.40</t>
  </si>
  <si>
    <t>ADA Tub rooms (6) - Plumbing Labor</t>
  </si>
  <si>
    <t>2.41</t>
  </si>
  <si>
    <t>2.42</t>
  </si>
  <si>
    <t>Install new OF tub plumbing fixtures (mixing valve, trim, spout, shower head/arm/flange, hand held shower/slide bar, etc)</t>
  </si>
  <si>
    <t>2.43</t>
  </si>
  <si>
    <t>ADA RIS rooms (2) - Plumbing Labor</t>
  </si>
  <si>
    <t>2.44</t>
  </si>
  <si>
    <t>Install new OF shower drain</t>
  </si>
  <si>
    <t>2.45</t>
  </si>
  <si>
    <t>Install new OF shower plumbing fixtures (mixing valve, trim, shower head/arm/flange, hand held shower/slide bar, etc)</t>
  </si>
  <si>
    <t>2.46</t>
  </si>
  <si>
    <t>2.47</t>
  </si>
  <si>
    <t>Remove and reinstall existing toilet to allow for new floor tile installation - F/I new wax ring, bolts and supply lines (existing toilet angle stops to remain)</t>
  </si>
  <si>
    <t>2.48</t>
  </si>
  <si>
    <t>2.49</t>
  </si>
  <si>
    <t>2.50</t>
  </si>
  <si>
    <t>2.51</t>
  </si>
  <si>
    <t>ACCESSORIES</t>
  </si>
  <si>
    <t>2.52</t>
  </si>
  <si>
    <t>Install new OF accessories</t>
  </si>
  <si>
    <t>2.53</t>
  </si>
  <si>
    <t>Install new OF vanity glass shelf</t>
  </si>
  <si>
    <t>2.54</t>
  </si>
  <si>
    <t>Install new OF T/P holder</t>
  </si>
  <si>
    <t>2.55</t>
  </si>
  <si>
    <t>Install new OF robe hook</t>
  </si>
  <si>
    <t>2.56</t>
  </si>
  <si>
    <t>Install new OF towel bar</t>
  </si>
  <si>
    <t>2.57</t>
  </si>
  <si>
    <t>Install new OF shower rod</t>
  </si>
  <si>
    <t>2.58</t>
  </si>
  <si>
    <t>2.59</t>
  </si>
  <si>
    <t>2.60</t>
  </si>
  <si>
    <t>2.61</t>
  </si>
  <si>
    <t>2.62</t>
  </si>
  <si>
    <t>2.63</t>
  </si>
  <si>
    <t>Install new OF ADA tub seat</t>
  </si>
  <si>
    <t>2.64</t>
  </si>
  <si>
    <t>Install new OF ADA shower seat</t>
  </si>
  <si>
    <t>3.1</t>
  </si>
  <si>
    <t>SUBTOTAL</t>
  </si>
  <si>
    <t>4.1</t>
  </si>
  <si>
    <t>4.2</t>
  </si>
  <si>
    <t>4.3</t>
  </si>
  <si>
    <t>4.4</t>
  </si>
  <si>
    <t>4.5</t>
  </si>
  <si>
    <t>4.7</t>
  </si>
  <si>
    <t>4.8</t>
  </si>
  <si>
    <t>4.9</t>
  </si>
  <si>
    <t>4.10</t>
  </si>
  <si>
    <t>AL</t>
  </si>
  <si>
    <t>4.11</t>
  </si>
  <si>
    <t>GUEST LAUNDRY</t>
  </si>
  <si>
    <t>5.1</t>
  </si>
  <si>
    <t>5.2</t>
  </si>
  <si>
    <t>Demo</t>
  </si>
  <si>
    <t>5.3</t>
  </si>
  <si>
    <t>Cleaning Fee</t>
  </si>
  <si>
    <t>5.4</t>
  </si>
  <si>
    <t>5.5</t>
  </si>
  <si>
    <t xml:space="preserve">Install new OF floor tile </t>
  </si>
  <si>
    <t>5.6</t>
  </si>
  <si>
    <t>Install new OF tile base</t>
  </si>
  <si>
    <t>5.7</t>
  </si>
  <si>
    <t>5.8</t>
  </si>
  <si>
    <t>5.9</t>
  </si>
  <si>
    <t>5.10</t>
  </si>
  <si>
    <t>5.11</t>
  </si>
  <si>
    <t>5.12</t>
  </si>
  <si>
    <t>WALLS</t>
  </si>
  <si>
    <t>5.13</t>
  </si>
  <si>
    <t>5.14</t>
  </si>
  <si>
    <t>Install new OF VWC</t>
  </si>
  <si>
    <t>5.15</t>
  </si>
  <si>
    <t>5.16</t>
  </si>
  <si>
    <t>5.17</t>
  </si>
  <si>
    <t>FF&amp;E / SIGNAGE</t>
  </si>
  <si>
    <t>5.18</t>
  </si>
  <si>
    <t>5.19</t>
  </si>
  <si>
    <t>5.20</t>
  </si>
  <si>
    <t>F/I new millwork counter</t>
  </si>
  <si>
    <t>5.21</t>
  </si>
  <si>
    <t>5.22</t>
  </si>
  <si>
    <t>LIGHTING</t>
  </si>
  <si>
    <t>5.23</t>
  </si>
  <si>
    <t>5.24</t>
  </si>
  <si>
    <t>CORRIDORS</t>
  </si>
  <si>
    <t>6.1</t>
  </si>
  <si>
    <t>6.2</t>
  </si>
  <si>
    <t>6.3</t>
  </si>
  <si>
    <t>6.4</t>
  </si>
  <si>
    <t>FLOORING / BASE</t>
  </si>
  <si>
    <t>6.5</t>
  </si>
  <si>
    <t xml:space="preserve">Install new OF carpet &amp; pad </t>
  </si>
  <si>
    <t>6.6</t>
  </si>
  <si>
    <t xml:space="preserve">Install new OF carpet base </t>
  </si>
  <si>
    <t>6.7</t>
  </si>
  <si>
    <t>6.8</t>
  </si>
  <si>
    <t>6.9</t>
  </si>
  <si>
    <t>6.10</t>
  </si>
  <si>
    <t>6.11</t>
  </si>
  <si>
    <t>Paint corridor/service/stair doors and frame</t>
  </si>
  <si>
    <t>6.12</t>
  </si>
  <si>
    <t xml:space="preserve">Paint all hard ceilings </t>
  </si>
  <si>
    <t>6.13</t>
  </si>
  <si>
    <t>6.14</t>
  </si>
  <si>
    <t>6.15</t>
  </si>
  <si>
    <t>6.16</t>
  </si>
  <si>
    <t>Install new OF FF&amp;E</t>
  </si>
  <si>
    <t>6.17</t>
  </si>
  <si>
    <t>Remove and reinstall existing signage</t>
  </si>
  <si>
    <t>6.18</t>
  </si>
  <si>
    <t xml:space="preserve">Install new OF corner guards </t>
  </si>
  <si>
    <t>6.19</t>
  </si>
  <si>
    <t>6.20</t>
  </si>
  <si>
    <t>Install new OF wall sconces</t>
  </si>
  <si>
    <t>6.21</t>
  </si>
  <si>
    <t>Install new OF decorative ceiling fixture</t>
  </si>
  <si>
    <t>6.22</t>
  </si>
  <si>
    <t>STAIRWELLS</t>
  </si>
  <si>
    <t>7.1</t>
  </si>
  <si>
    <t>7.2</t>
  </si>
  <si>
    <t>Paint Stairwell walls</t>
  </si>
  <si>
    <t>7.3</t>
  </si>
  <si>
    <t>7.4</t>
  </si>
  <si>
    <t>Paint handrails and stringers in stairwells</t>
  </si>
  <si>
    <t>7.5</t>
  </si>
  <si>
    <t>ELEVATORS</t>
  </si>
  <si>
    <t>8.1</t>
  </si>
  <si>
    <t>8.2</t>
  </si>
  <si>
    <t>8.3</t>
  </si>
  <si>
    <t>8.4</t>
  </si>
  <si>
    <t>Housing</t>
  </si>
  <si>
    <t>months</t>
  </si>
  <si>
    <t>Warehousing for OF FF&amp;E BY OWNER</t>
  </si>
  <si>
    <t>BY OWNNER</t>
  </si>
  <si>
    <t>Overhead and Profit</t>
  </si>
  <si>
    <t>TOTAL GUESTROOMS &amp; CORRIDORS</t>
  </si>
  <si>
    <t>9.1</t>
  </si>
  <si>
    <t>9.2</t>
  </si>
  <si>
    <t>9.3</t>
  </si>
  <si>
    <t>9.4</t>
  </si>
  <si>
    <t>Remove and discard fireplace</t>
  </si>
  <si>
    <t>9.5</t>
  </si>
  <si>
    <t>9.6</t>
  </si>
  <si>
    <t>Install OF carpet pad and carpet</t>
  </si>
  <si>
    <t>9.7</t>
  </si>
  <si>
    <t>9.8</t>
  </si>
  <si>
    <t>Install OF floor tile</t>
  </si>
  <si>
    <t>9.9</t>
  </si>
  <si>
    <t>Install OF tile base</t>
  </si>
  <si>
    <t>9.10</t>
  </si>
  <si>
    <t>9.11</t>
  </si>
  <si>
    <t>9.12</t>
  </si>
  <si>
    <t>9.13</t>
  </si>
  <si>
    <t>9.14</t>
  </si>
  <si>
    <t>9.15</t>
  </si>
  <si>
    <t>9.16</t>
  </si>
  <si>
    <t>9.17</t>
  </si>
  <si>
    <t xml:space="preserve">Paint hard ceilings </t>
  </si>
  <si>
    <t>9.18</t>
  </si>
  <si>
    <t>9.19</t>
  </si>
  <si>
    <t>9.20</t>
  </si>
  <si>
    <t xml:space="preserve">Paint doors and frame </t>
  </si>
  <si>
    <t>9.21</t>
  </si>
  <si>
    <t>9.22</t>
  </si>
  <si>
    <t>Install new OF corner guards</t>
  </si>
  <si>
    <t>9.23</t>
  </si>
  <si>
    <t>9.24</t>
  </si>
  <si>
    <t>9.25</t>
  </si>
  <si>
    <t>9.26</t>
  </si>
  <si>
    <t>9.27</t>
  </si>
  <si>
    <t>9.28</t>
  </si>
  <si>
    <t>9.29</t>
  </si>
  <si>
    <t>EQUIPMENT</t>
  </si>
  <si>
    <t>9.30</t>
  </si>
  <si>
    <t>9.31</t>
  </si>
  <si>
    <t>9.32</t>
  </si>
  <si>
    <t>9.33</t>
  </si>
  <si>
    <t>9.34</t>
  </si>
  <si>
    <t>9.35</t>
  </si>
  <si>
    <t>Install OF FF&amp;E</t>
  </si>
  <si>
    <t>Install OF TVs</t>
  </si>
  <si>
    <t>Install OF signage</t>
  </si>
  <si>
    <r>
      <t>Window tratment</t>
    </r>
    <r>
      <rPr>
        <b/>
        <sz val="12"/>
        <rFont val="Arial"/>
        <family val="2"/>
      </rPr>
      <t xml:space="preserve"> BY OTHERS</t>
    </r>
  </si>
  <si>
    <t>OFOI</t>
  </si>
  <si>
    <t>BY OTHERS</t>
  </si>
  <si>
    <t xml:space="preserve">Install OF decorative ceiling lighting </t>
  </si>
  <si>
    <t>Programable Lighting Controls - ADD DIMMER SWITCH ONLY</t>
  </si>
  <si>
    <t>OTHERS</t>
  </si>
  <si>
    <t>BREAKFAST AREA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</si>
  <si>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</si>
  <si>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</si>
  <si>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</si>
  <si>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</si>
  <si>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</si>
  <si>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</si>
  <si>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</si>
  <si>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</si>
  <si>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</si>
  <si>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</si>
  <si>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</si>
  <si>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</si>
  <si>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</si>
  <si>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</si>
  <si>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 xml:space="preserve">Paint ceilings </t>
  </si>
  <si>
    <t>10.15</t>
  </si>
  <si>
    <t>10.16</t>
  </si>
  <si>
    <t>10.17</t>
  </si>
  <si>
    <t>Paint doors and frame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</si>
  <si>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</si>
  <si>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</si>
  <si>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</si>
  <si>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</si>
  <si>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</si>
  <si>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</si>
  <si>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</si>
  <si>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</si>
  <si>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</si>
  <si>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</si>
  <si>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Install new OF TVs</t>
  </si>
  <si>
    <t>10.28</t>
  </si>
  <si>
    <t>10.29</t>
  </si>
  <si>
    <t>10.30</t>
  </si>
  <si>
    <t>10.31</t>
  </si>
  <si>
    <t>10.32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</si>
  <si>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</si>
  <si>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</si>
  <si>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</si>
  <si>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</si>
  <si>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</si>
  <si>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</si>
  <si>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</si>
  <si>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</si>
  <si>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</si>
  <si>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</si>
  <si>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</si>
  <si>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11.14</t>
  </si>
  <si>
    <t>11.15</t>
  </si>
  <si>
    <t>11.16</t>
  </si>
  <si>
    <t>11.17</t>
  </si>
  <si>
    <t>11.18</t>
  </si>
  <si>
    <t>F/I new service bar millwork</t>
  </si>
  <si>
    <t>11.19</t>
  </si>
  <si>
    <t>F/I new quartz bar counter top</t>
  </si>
  <si>
    <t>11.20</t>
  </si>
  <si>
    <t>11.21</t>
  </si>
  <si>
    <t>Install OF or reinstall existing signage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</si>
  <si>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</si>
  <si>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</si>
  <si>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</si>
  <si>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</si>
  <si>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</si>
  <si>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</si>
  <si>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</si>
  <si>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</si>
  <si>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</si>
  <si>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</si>
  <si>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</si>
  <si>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</si>
  <si>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</si>
  <si>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 xml:space="preserve">Paint  ceilings </t>
  </si>
  <si>
    <t>12.14</t>
  </si>
  <si>
    <t xml:space="preserve">Paint all previously painted surfaces to include trim, grills, vents etc. </t>
  </si>
  <si>
    <t>12.15</t>
  </si>
  <si>
    <t>12.16</t>
  </si>
  <si>
    <t>12.17</t>
  </si>
  <si>
    <t>12.18</t>
  </si>
  <si>
    <t>12.19</t>
  </si>
  <si>
    <t>12.20</t>
  </si>
  <si>
    <t>F/I new vanity wood apron and removable panel</t>
  </si>
  <si>
    <t>12.21</t>
  </si>
  <si>
    <t>F/I new vanity top</t>
  </si>
  <si>
    <t>12.22</t>
  </si>
  <si>
    <t>12.23</t>
  </si>
  <si>
    <t>12.24</t>
  </si>
  <si>
    <t>12.25</t>
  </si>
  <si>
    <t>12.26</t>
  </si>
  <si>
    <t>Existing feminine protection receptacles to remain</t>
  </si>
  <si>
    <t>ETR</t>
  </si>
  <si>
    <t>12.27</t>
  </si>
  <si>
    <t>12.28</t>
  </si>
  <si>
    <t>12.29</t>
  </si>
  <si>
    <t>12.30</t>
  </si>
  <si>
    <t>Remove and reinstall existing toilets to allow for new tile installation</t>
  </si>
  <si>
    <t>Remove and reinstall existing urinals to allow for new tile installation</t>
  </si>
  <si>
    <t>Install new OF vanity mirror</t>
  </si>
  <si>
    <t>FITNESS</t>
  </si>
  <si>
    <t>13.1</t>
  </si>
  <si>
    <t>13.2</t>
  </si>
  <si>
    <t>13.3</t>
  </si>
  <si>
    <t>13.4</t>
  </si>
  <si>
    <t>13.5</t>
  </si>
  <si>
    <t>Install new OF flooring</t>
  </si>
  <si>
    <t>13.6</t>
  </si>
  <si>
    <t>13.7</t>
  </si>
  <si>
    <t>13.8</t>
  </si>
  <si>
    <t>13.9</t>
  </si>
  <si>
    <t>13.10</t>
  </si>
  <si>
    <t>13.11</t>
  </si>
  <si>
    <t>Paint ceilings</t>
  </si>
  <si>
    <t>13.12</t>
  </si>
  <si>
    <t>13.13</t>
  </si>
  <si>
    <t>13.14</t>
  </si>
  <si>
    <t>13.15</t>
  </si>
  <si>
    <t>DOOR</t>
  </si>
  <si>
    <t>13.16</t>
  </si>
  <si>
    <t>13.17</t>
  </si>
  <si>
    <t>13.18</t>
  </si>
  <si>
    <t>13.19</t>
  </si>
  <si>
    <t>Fitness equipment BY OTHERS</t>
  </si>
  <si>
    <t>13.20</t>
  </si>
  <si>
    <t>Install OF signage, artwork, TV</t>
  </si>
  <si>
    <t>13.21</t>
  </si>
  <si>
    <t>13.22</t>
  </si>
  <si>
    <t>13.23</t>
  </si>
  <si>
    <t>13.24</t>
  </si>
  <si>
    <t>13.25</t>
  </si>
  <si>
    <t>BOH</t>
  </si>
  <si>
    <t>14.1</t>
  </si>
  <si>
    <t>14.2</t>
  </si>
  <si>
    <t>14.3</t>
  </si>
  <si>
    <t>14.4</t>
  </si>
  <si>
    <t>14.5</t>
  </si>
  <si>
    <t>14.6</t>
  </si>
  <si>
    <t>Install OF carpet and pad at back office</t>
  </si>
  <si>
    <t>Install OF vinyl flooring at back office (workroom)</t>
  </si>
  <si>
    <t>Install new OF VWC at back office</t>
  </si>
  <si>
    <t>Reinstall existing signage</t>
  </si>
  <si>
    <t>PATIO</t>
  </si>
  <si>
    <t>15.4</t>
  </si>
  <si>
    <t>EXTERIOR</t>
  </si>
  <si>
    <t>TOTAL PUBLIC SPACE</t>
  </si>
  <si>
    <t>GRAND TOTAL</t>
  </si>
  <si>
    <t>dif</t>
  </si>
  <si>
    <t>Job Name: Residence Inn Atlanta Midtown</t>
  </si>
  <si>
    <t>Finishes</t>
  </si>
  <si>
    <t>Room Type</t>
  </si>
  <si>
    <t>Bath</t>
  </si>
  <si>
    <t>QYT</t>
  </si>
  <si>
    <t>Studio A</t>
  </si>
  <si>
    <t xml:space="preserve">SHR </t>
  </si>
  <si>
    <t>1 Bedroom B</t>
  </si>
  <si>
    <t>SHR</t>
  </si>
  <si>
    <t>1 Bedroom C</t>
  </si>
  <si>
    <t>Studio D</t>
  </si>
  <si>
    <t>1 Bedroom E</t>
  </si>
  <si>
    <t>Studio F</t>
  </si>
  <si>
    <t>2 Bedroom G</t>
  </si>
  <si>
    <t>SHR TUB</t>
  </si>
  <si>
    <t>Studio H</t>
  </si>
  <si>
    <t>Studio J</t>
  </si>
  <si>
    <t>Studio K</t>
  </si>
  <si>
    <t>1 Bedroom L</t>
  </si>
  <si>
    <t>1 Bedroom M</t>
  </si>
  <si>
    <t>1 Bedroom N</t>
  </si>
  <si>
    <t>Studio O</t>
  </si>
  <si>
    <t>Studio P</t>
  </si>
  <si>
    <t>Studio Q</t>
  </si>
  <si>
    <t>1 Bedroom R</t>
  </si>
  <si>
    <t>1 Bedroom S</t>
  </si>
  <si>
    <t>1 Bedroom U</t>
  </si>
  <si>
    <t xml:space="preserve">Studio I ADA RIS </t>
  </si>
  <si>
    <t>SHR-A</t>
  </si>
  <si>
    <t xml:space="preserve">Studio I ADA TUB </t>
  </si>
  <si>
    <t>TUB-A</t>
  </si>
  <si>
    <t xml:space="preserve">1 Bedroom T ADA TUB </t>
  </si>
  <si>
    <t>1 Bedroom T ADA RIS</t>
  </si>
  <si>
    <t xml:space="preserve">2 Bedroom G ADA TUB </t>
  </si>
  <si>
    <t>TUB-A SHR</t>
  </si>
  <si>
    <t>OF Quantity</t>
  </si>
  <si>
    <t xml:space="preserve">Studio </t>
  </si>
  <si>
    <t>Shower</t>
  </si>
  <si>
    <t>(tub to shower conversion)</t>
  </si>
  <si>
    <t xml:space="preserve">1 Bedroom </t>
  </si>
  <si>
    <t>Reg Tub</t>
  </si>
  <si>
    <t>(tub to new tub replacement)</t>
  </si>
  <si>
    <t xml:space="preserve">2 Bedroom </t>
  </si>
  <si>
    <t>ADA TUB</t>
  </si>
  <si>
    <t>(RIS to new ADA tub conversion)</t>
  </si>
  <si>
    <t>Studio ADA RIS</t>
  </si>
  <si>
    <t>ADA RIS</t>
  </si>
  <si>
    <t>(RIS to RIS replacement)</t>
  </si>
  <si>
    <t>Studio ADA TUB</t>
  </si>
  <si>
    <t>1 Bedroom ADA TUB</t>
  </si>
  <si>
    <t>1 Bedroom ADA RIS</t>
  </si>
  <si>
    <t>2 Bedroom ADA TUB &amp; Reg SHR</t>
  </si>
  <si>
    <t>Included</t>
  </si>
  <si>
    <t>Fee</t>
  </si>
  <si>
    <t xml:space="preserve">Prep, prime and paint ceilings </t>
  </si>
  <si>
    <t>Install new OF lighted mirror at vanity - provide new j-box (add switch as needed)</t>
  </si>
  <si>
    <t>TS-006</t>
  </si>
  <si>
    <t>F/I new countertop at dining high table</t>
  </si>
  <si>
    <t>CT-003</t>
  </si>
  <si>
    <t>WF-001</t>
  </si>
  <si>
    <t>Wall patch as required due to electrical work and others</t>
  </si>
  <si>
    <t>Relocate power and data for wall monted TV, add blak plate over abandon power location</t>
  </si>
  <si>
    <t>Type-D</t>
  </si>
  <si>
    <t>X-510-CUST</t>
  </si>
  <si>
    <t>TB-001</t>
  </si>
  <si>
    <t>TA-402-CUST</t>
  </si>
  <si>
    <t>Included in guestrooms</t>
  </si>
  <si>
    <t>V-301</t>
  </si>
  <si>
    <t>RB-004</t>
  </si>
  <si>
    <t>TA-301</t>
  </si>
  <si>
    <t>Install new OF VWC at bath and vanity back wall</t>
  </si>
  <si>
    <t>Paint walls at closet vanity side walls</t>
  </si>
  <si>
    <t>TA-501</t>
  </si>
  <si>
    <t>TA-202</t>
  </si>
  <si>
    <t>TA-401</t>
  </si>
  <si>
    <t>TA-502</t>
  </si>
  <si>
    <t>TA-503</t>
  </si>
  <si>
    <t>PL-605</t>
  </si>
  <si>
    <t>PL-700-CUST</t>
  </si>
  <si>
    <t>TA-104</t>
  </si>
  <si>
    <t>PL-803, PL-402</t>
  </si>
  <si>
    <t>PL-201, PL105</t>
  </si>
  <si>
    <t>PL-300-CUST</t>
  </si>
  <si>
    <t>TS-003</t>
  </si>
  <si>
    <t>Relocate power and data to new signature desk as needed</t>
  </si>
  <si>
    <t>Bath Floor Tile (SF)</t>
  </si>
  <si>
    <t>Bath Tile Base (LF)</t>
  </si>
  <si>
    <t>Transition (LF)</t>
  </si>
  <si>
    <t>Vanity Rubber Base (LF)</t>
  </si>
  <si>
    <t>Closet door</t>
  </si>
  <si>
    <t>VWC at bath and vanity wall (LY)</t>
  </si>
  <si>
    <t>Wall Paint Guest and  closel/vanity area (SF)</t>
  </si>
  <si>
    <t>Additional at 7th floor Guestrooms</t>
  </si>
  <si>
    <t>Paint ETR Valance</t>
  </si>
  <si>
    <t>dining high table</t>
  </si>
  <si>
    <t>Bedroom doors</t>
  </si>
  <si>
    <t>Paint existing A/C door</t>
  </si>
  <si>
    <r>
      <t>Prep and paint existing connecting door &amp;</t>
    </r>
    <r>
      <rPr>
        <sz val="12"/>
        <color indexed="10"/>
        <rFont val="Arial"/>
        <family val="2"/>
      </rPr>
      <t xml:space="preserve"> </t>
    </r>
    <r>
      <rPr>
        <sz val="12"/>
        <rFont val="Arial"/>
        <family val="2"/>
      </rPr>
      <t>frame</t>
    </r>
  </si>
  <si>
    <t>7th Floor</t>
  </si>
  <si>
    <t>studio</t>
  </si>
  <si>
    <t>2 bed</t>
  </si>
  <si>
    <t>1 bed</t>
  </si>
  <si>
    <t>SF</t>
  </si>
  <si>
    <t>ASK</t>
  </si>
  <si>
    <t>Ronnie</t>
  </si>
  <si>
    <t>Prep, prime and paint ceilings (except 7th Floor guestrooms)</t>
  </si>
  <si>
    <t>Relocate power for desk</t>
  </si>
  <si>
    <t>Install new OF dining pendant light or sconce at existing location</t>
  </si>
  <si>
    <t>Raise power for TV</t>
  </si>
  <si>
    <t>PL-601</t>
  </si>
  <si>
    <r>
      <t xml:space="preserve">Install new OF ADA RIS floor tile </t>
    </r>
    <r>
      <rPr>
        <b/>
        <sz val="12"/>
        <color indexed="30"/>
        <rFont val="Arial"/>
        <family val="2"/>
      </rPr>
      <t xml:space="preserve"> </t>
    </r>
  </si>
  <si>
    <t>Install new OF wall tile at ADA RIS</t>
  </si>
  <si>
    <t>Install new OF grab bars at ADA and tub rooms</t>
  </si>
  <si>
    <t>PL-803, PL-402, PL-405 , PL-501</t>
  </si>
  <si>
    <t>RB-002</t>
  </si>
  <si>
    <t>TA-703</t>
  </si>
  <si>
    <t>PL-603/602</t>
  </si>
  <si>
    <t>Install new OF shower surround, tub surround &amp; ADA tub surround</t>
  </si>
  <si>
    <t>TA-105/106/107/108</t>
  </si>
  <si>
    <t>Build new GWB wall at room type T</t>
  </si>
  <si>
    <t xml:space="preserve">Patch ceiling as needed due to new wall layout </t>
  </si>
  <si>
    <t>Additional plumbing rework at room type T due to new vanity location</t>
  </si>
  <si>
    <t>Additional electrical rework at room type T due to new vanity location</t>
  </si>
  <si>
    <t>Additional demo at room type T</t>
  </si>
  <si>
    <t>Additional demo at room type G</t>
  </si>
  <si>
    <t>F/I new bathroom door, frame and hardware at room type G</t>
  </si>
  <si>
    <t>F/I new bedroom door, frame and hardware at room type T &amp; G</t>
  </si>
  <si>
    <t xml:space="preserve">Remove and reinstall existing entry door, frame and hardware in new location at room type G </t>
  </si>
  <si>
    <t>Build new GWB wall at room type G</t>
  </si>
  <si>
    <t>Concrete in room type G due to bathroom plumbing reconfiguration</t>
  </si>
  <si>
    <t>Additional plumbing rework at room type G due to new vanity location</t>
  </si>
  <si>
    <t>Additional electrical rework at room type G due to new vanity location</t>
  </si>
  <si>
    <t xml:space="preserve">Install new OF grab bars at shower </t>
  </si>
  <si>
    <t xml:space="preserve">Install new OF kitchen sink, sink strainer &amp; faucet </t>
  </si>
  <si>
    <t>PL-106, PL-102, PL-203</t>
  </si>
  <si>
    <t>PL-801, PL-402</t>
  </si>
  <si>
    <t>TA-403</t>
  </si>
  <si>
    <t>TA-602/603</t>
  </si>
  <si>
    <t>TA-701</t>
  </si>
  <si>
    <t xml:space="preserve">Install new OF shower soap dish </t>
  </si>
  <si>
    <t xml:space="preserve">Install new OF shampoo shelf </t>
  </si>
  <si>
    <t>Install new OF shower foot rest</t>
  </si>
  <si>
    <t>Install new OF garment hook</t>
  </si>
  <si>
    <t>Install new OF bath decorative ceiling light - (Per Elect Draw: Coordinate accessible location in field with architect for fixrure ALR-031 remote driver)</t>
  </si>
  <si>
    <t>PG-001B</t>
  </si>
  <si>
    <t>V-363/361</t>
  </si>
  <si>
    <t>Install new OF VWC (accent &amp; main)</t>
  </si>
  <si>
    <t xml:space="preserve">F/I new stairwell door threshold </t>
  </si>
  <si>
    <t>TH-010-CUST</t>
  </si>
  <si>
    <t>7.6</t>
  </si>
  <si>
    <t>7.7</t>
  </si>
  <si>
    <t>7.8</t>
  </si>
  <si>
    <t>7.9</t>
  </si>
  <si>
    <t>7.10</t>
  </si>
  <si>
    <t>RF-002</t>
  </si>
  <si>
    <t>MR-001ALT2</t>
  </si>
  <si>
    <t>MEETING ROOM</t>
  </si>
  <si>
    <t>MR-001ALT1</t>
  </si>
  <si>
    <t>OA-001</t>
  </si>
  <si>
    <t>TB-002/TB-003</t>
  </si>
  <si>
    <t>Install OF floor tile at prep room</t>
  </si>
  <si>
    <t>Install OF tile base at prep room</t>
  </si>
  <si>
    <t>TB-008</t>
  </si>
  <si>
    <t>Install OF floor tile at buffet</t>
  </si>
  <si>
    <t>Install OF tile base at buffet</t>
  </si>
  <si>
    <t>TS-001</t>
  </si>
  <si>
    <t>F/I new floor transition strip</t>
  </si>
  <si>
    <t>CT-002</t>
  </si>
  <si>
    <t>PUBLIC RESTROOMS (1ST FLOOR)</t>
  </si>
  <si>
    <t>PUBLIC RESTROOMS (2ND FLOOR)</t>
  </si>
  <si>
    <t>13.26</t>
  </si>
  <si>
    <t>13.27</t>
  </si>
  <si>
    <t>13.28</t>
  </si>
  <si>
    <t>13.29</t>
  </si>
  <si>
    <t>13.30</t>
  </si>
  <si>
    <t>13.31</t>
  </si>
  <si>
    <t>13.32</t>
  </si>
  <si>
    <t>13.33</t>
  </si>
  <si>
    <t>13.34</t>
  </si>
  <si>
    <t>13.35</t>
  </si>
  <si>
    <t>F/I new door threshold between buffet and prep room</t>
  </si>
  <si>
    <t xml:space="preserve">F/I new door threshold </t>
  </si>
  <si>
    <t>RB-001</t>
  </si>
  <si>
    <t>F/I new floor transition</t>
  </si>
  <si>
    <t>F/I new vanity quartz top, side and backsplash</t>
  </si>
  <si>
    <t>F/I new vanity doors fronts, drawers and hardware</t>
  </si>
  <si>
    <t>Install new OF toiles at ADA rooms</t>
  </si>
  <si>
    <t>ADA - F/I pipe cover wrap as needed</t>
  </si>
  <si>
    <t>Sprinkler work to be included in bid per RFI dated 7/10/24</t>
  </si>
  <si>
    <t>ALLOWANCE</t>
  </si>
  <si>
    <t>Paint new bi-fold closet doors</t>
  </si>
  <si>
    <t>Install new OF carpet and pad at ADA rooms</t>
  </si>
  <si>
    <t>Install new OF kitchen garbage disposal</t>
  </si>
  <si>
    <t>F/I new kitchen p-trap &amp; angle stops at ADA rooms per RFI dated 7/10/24</t>
  </si>
  <si>
    <t>F/I new vanity p-trap &amp; angle stops at ADA rooms per RFI dated 7/10/24</t>
  </si>
  <si>
    <t>All cover plates,outlets, switches, data, cable ETR per RFI dated 7/10/24</t>
  </si>
  <si>
    <t>Type-A</t>
  </si>
  <si>
    <t>F/I new storefront window/door system and hardware</t>
  </si>
  <si>
    <t>LA-002</t>
  </si>
  <si>
    <t>TW-008</t>
  </si>
  <si>
    <t xml:space="preserve">F/I new metal transition at fireplace floor tile </t>
  </si>
  <si>
    <t xml:space="preserve">F/I new metal transition at fireplace wall tile </t>
  </si>
  <si>
    <t>TS-008</t>
  </si>
  <si>
    <t>F/I new plastic exhaust/return grill at shower/tub surround ( MNF=GAF SL8X8 or equal) per RFI dated 7/10/24</t>
  </si>
  <si>
    <t>Corner guards NOT Included</t>
  </si>
  <si>
    <t>RF-009</t>
  </si>
  <si>
    <t>F/I new electrical room door transition</t>
  </si>
  <si>
    <t>F/I new Front Desk counter top</t>
  </si>
  <si>
    <t>CT-006</t>
  </si>
  <si>
    <t>Install OF vinyl base at back office (workroom)</t>
  </si>
  <si>
    <t>OA-001B or Paint ETR base</t>
  </si>
  <si>
    <t>Build new GWB wall</t>
  </si>
  <si>
    <t>Garage Lobby - Install OF floor tile</t>
  </si>
  <si>
    <t>Valet Stand - F/I new  counter top</t>
  </si>
  <si>
    <t>Garage Lobby - Install OF carpet pad and carpet</t>
  </si>
  <si>
    <t>Garage Lobby - F/I new floor transition</t>
  </si>
  <si>
    <t>LM-005</t>
  </si>
  <si>
    <t>TF-001</t>
  </si>
  <si>
    <t>TF-008</t>
  </si>
  <si>
    <t>TF-006</t>
  </si>
  <si>
    <t>TF-007</t>
  </si>
  <si>
    <t>TW-005</t>
  </si>
  <si>
    <t>ALR-030</t>
  </si>
  <si>
    <t>PG-400</t>
  </si>
  <si>
    <t>PG-401</t>
  </si>
  <si>
    <t>ALB-012</t>
  </si>
  <si>
    <t>ALR-043N</t>
  </si>
  <si>
    <t>TC-001</t>
  </si>
  <si>
    <t>ALR-043R</t>
  </si>
  <si>
    <t xml:space="preserve">Install OF decorative ceiling pendant lighting </t>
  </si>
  <si>
    <t>LM-404</t>
  </si>
  <si>
    <t>Install OF decorative wall sconce</t>
  </si>
  <si>
    <t>PR-412</t>
  </si>
  <si>
    <t>TC-002</t>
  </si>
  <si>
    <t>ALB-15</t>
  </si>
  <si>
    <t>ALB-14</t>
  </si>
  <si>
    <t>FF&amp;E / SIGNAGE/EQUIPMENT</t>
  </si>
  <si>
    <t>Remove and reinstall existing equipment to allow for new floor tile</t>
  </si>
  <si>
    <t>F/I new ACT at back office</t>
  </si>
  <si>
    <t xml:space="preserve">F/I new ACT at employee breakroom </t>
  </si>
  <si>
    <t>Patch ceiling ceiling as needed</t>
  </si>
  <si>
    <t>ALR-074</t>
  </si>
  <si>
    <t>LM-416</t>
  </si>
  <si>
    <t>ALR-073</t>
  </si>
  <si>
    <t>LM-417</t>
  </si>
  <si>
    <t>LM-401</t>
  </si>
  <si>
    <t>Install OF wall sconce</t>
  </si>
  <si>
    <t>ALY-043-CUST</t>
  </si>
  <si>
    <t xml:space="preserve">Install OF FF&amp;E </t>
  </si>
  <si>
    <t>es</t>
  </si>
  <si>
    <t>Electrical work per drawings</t>
  </si>
  <si>
    <r>
      <t>Install new OF vanity lighting</t>
    </r>
    <r>
      <rPr>
        <sz val="12"/>
        <color rgb="FFFF0000"/>
        <rFont val="Arial"/>
        <family val="2"/>
      </rPr>
      <t xml:space="preserve"> </t>
    </r>
  </si>
  <si>
    <t>SP-001, LA-001</t>
  </si>
  <si>
    <t xml:space="preserve">FF&amp;E </t>
  </si>
  <si>
    <t>SP-003</t>
  </si>
  <si>
    <t>LS</t>
  </si>
  <si>
    <t>Blocking as needed</t>
  </si>
  <si>
    <t xml:space="preserve">Install new OF Market Equipments </t>
  </si>
  <si>
    <t>F/I new Market millwork and island millwork</t>
  </si>
  <si>
    <t>TW-007</t>
  </si>
  <si>
    <t>TB-005</t>
  </si>
  <si>
    <t>F/I new trim between wall tile &amp; VWC</t>
  </si>
  <si>
    <t xml:space="preserve">Install OF wall tile at wet wall </t>
  </si>
  <si>
    <t>TA-302</t>
  </si>
  <si>
    <t>PL-103</t>
  </si>
  <si>
    <t>PL-201</t>
  </si>
  <si>
    <t>TA-803-CUST</t>
  </si>
  <si>
    <t>RB-003</t>
  </si>
  <si>
    <t xml:space="preserve">Install new OF rubber base </t>
  </si>
  <si>
    <t>WCR-01</t>
  </si>
  <si>
    <t>SP-001</t>
  </si>
  <si>
    <t>SP-006</t>
  </si>
  <si>
    <t>F/I new glass mirrored wall (@130 SF)</t>
  </si>
  <si>
    <t>SP-005</t>
  </si>
  <si>
    <t>Paint selected walls and hight soffit side walls</t>
  </si>
  <si>
    <t xml:space="preserve">F/I new toilet partitions </t>
  </si>
  <si>
    <t>LA-006</t>
  </si>
  <si>
    <t>WB-001</t>
  </si>
  <si>
    <t>TW-006</t>
  </si>
  <si>
    <t xml:space="preserve">Install OF flooring at employee breakroom </t>
  </si>
  <si>
    <t xml:space="preserve">Install OF vinyl base at employee breakroom </t>
  </si>
  <si>
    <t xml:space="preserve">Paint walls at employee breakroom </t>
  </si>
  <si>
    <t>1.26</t>
  </si>
  <si>
    <t>1.30</t>
  </si>
  <si>
    <t>1.34</t>
  </si>
  <si>
    <t>1.57</t>
  </si>
  <si>
    <t>1.58</t>
  </si>
  <si>
    <t>1.59</t>
  </si>
  <si>
    <t>1.60</t>
  </si>
  <si>
    <t>1.61</t>
  </si>
  <si>
    <t>2.6</t>
  </si>
  <si>
    <t>2.65</t>
  </si>
  <si>
    <t>2.66</t>
  </si>
  <si>
    <t>2.67</t>
  </si>
  <si>
    <t>2.68</t>
  </si>
  <si>
    <t>2.69</t>
  </si>
  <si>
    <t>4.6</t>
  </si>
  <si>
    <t>4.12</t>
  </si>
  <si>
    <t>4.13</t>
  </si>
  <si>
    <t>4.14</t>
  </si>
  <si>
    <t>4.15</t>
  </si>
  <si>
    <t>4.16</t>
  </si>
  <si>
    <t>4.17</t>
  </si>
  <si>
    <t>6.23</t>
  </si>
  <si>
    <t>6.24</t>
  </si>
  <si>
    <t>6.25</t>
  </si>
  <si>
    <t>5.25</t>
  </si>
  <si>
    <t>5.26</t>
  </si>
  <si>
    <t>5.27</t>
  </si>
  <si>
    <t>5.28</t>
  </si>
  <si>
    <t>5.29</t>
  </si>
  <si>
    <t>5.30</t>
  </si>
  <si>
    <t>5.31</t>
  </si>
  <si>
    <t>5.32</t>
  </si>
  <si>
    <t>6.26</t>
  </si>
  <si>
    <t>6.27</t>
  </si>
  <si>
    <t>6.28</t>
  </si>
  <si>
    <t>6.29</t>
  </si>
  <si>
    <t>6.30</t>
  </si>
  <si>
    <t>6.31</t>
  </si>
  <si>
    <t>6.32</t>
  </si>
  <si>
    <t>6.33</t>
  </si>
  <si>
    <t>6.34</t>
  </si>
  <si>
    <t>6.35</t>
  </si>
  <si>
    <t>6.36</t>
  </si>
  <si>
    <t>6.37</t>
  </si>
  <si>
    <t>6.38</t>
  </si>
  <si>
    <t>6.39</t>
  </si>
  <si>
    <t>6.40</t>
  </si>
  <si>
    <t>6.41</t>
  </si>
  <si>
    <t>6.42</t>
  </si>
  <si>
    <t>6.43</t>
  </si>
  <si>
    <t>6.44</t>
  </si>
  <si>
    <t>6.45</t>
  </si>
  <si>
    <t>6.46</t>
  </si>
  <si>
    <t>6.47</t>
  </si>
  <si>
    <t>6.48</t>
  </si>
  <si>
    <t>6.49</t>
  </si>
  <si>
    <t>6.50</t>
  </si>
  <si>
    <t>6.51</t>
  </si>
  <si>
    <t>6.52</t>
  </si>
  <si>
    <t>6.53</t>
  </si>
  <si>
    <t>6.54</t>
  </si>
  <si>
    <t>6.55</t>
  </si>
  <si>
    <t>6.56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</si>
  <si>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</si>
  <si>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</si>
  <si>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</si>
  <si>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</si>
  <si>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</si>
  <si>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</si>
  <si>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</si>
  <si>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</si>
  <si>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</si>
  <si>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</si>
  <si>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</si>
  <si>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</si>
  <si>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</si>
  <si>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</si>
  <si>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</si>
  <si>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</si>
  <si>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</si>
  <si>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</si>
  <si>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</si>
  <si>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</si>
  <si>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</si>
  <si>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7.32</t>
  </si>
  <si>
    <t>7.33</t>
  </si>
  <si>
    <t>7.34</t>
  </si>
  <si>
    <t>7.35</t>
  </si>
  <si>
    <t>7.36</t>
  </si>
  <si>
    <t>7.37</t>
  </si>
  <si>
    <t>7.38</t>
  </si>
  <si>
    <t>7.39</t>
  </si>
  <si>
    <t>7.40</t>
  </si>
  <si>
    <t>7.41</t>
  </si>
  <si>
    <t>7.42</t>
  </si>
  <si>
    <t>7.43</t>
  </si>
  <si>
    <t>7.44</t>
  </si>
  <si>
    <t>7.45</t>
  </si>
  <si>
    <t>7.46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</si>
  <si>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</si>
  <si>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</si>
  <si>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</si>
  <si>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</si>
  <si>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</si>
  <si>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</si>
  <si>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</si>
  <si>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</si>
  <si>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</si>
  <si>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</si>
  <si>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</si>
  <si>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</si>
  <si>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</si>
  <si>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</si>
  <si>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</si>
  <si>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</si>
  <si>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</si>
  <si>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</si>
  <si>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</si>
  <si>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</si>
  <si>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</si>
  <si>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</si>
  <si>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11.12</t>
  </si>
  <si>
    <t>11.13</t>
  </si>
  <si>
    <r>
      <t xml:space="preserve">Install new OF decorative hardwired lighting if not gas. Gas fixtures to stay </t>
    </r>
    <r>
      <rPr>
        <b/>
        <sz val="12"/>
        <rFont val="Arial"/>
        <family val="2"/>
      </rPr>
      <t>BY OTHERS</t>
    </r>
  </si>
  <si>
    <r>
      <t xml:space="preserve">Fire-Pit (Permanent) </t>
    </r>
    <r>
      <rPr>
        <b/>
        <sz val="12"/>
        <rFont val="Arial"/>
        <family val="2"/>
      </rPr>
      <t>BY OTHERS</t>
    </r>
  </si>
  <si>
    <r>
      <t>Grill (Built-In)</t>
    </r>
    <r>
      <rPr>
        <b/>
        <sz val="12"/>
        <rFont val="Arial"/>
        <family val="2"/>
      </rPr>
      <t xml:space="preserve"> BY OTHERS</t>
    </r>
  </si>
  <si>
    <r>
      <t xml:space="preserve">Patio Heaters </t>
    </r>
    <r>
      <rPr>
        <b/>
        <sz val="12"/>
        <rFont val="Arial"/>
        <family val="2"/>
      </rPr>
      <t>BY OTHERS</t>
    </r>
  </si>
  <si>
    <t xml:space="preserve">LOBBY </t>
  </si>
  <si>
    <t>EQF-626/621/627</t>
  </si>
  <si>
    <t>SP-004, MT-002</t>
  </si>
  <si>
    <t xml:space="preserve">F/I new Market screen </t>
  </si>
  <si>
    <t>F/I new Market and island counter top</t>
  </si>
  <si>
    <t>PL-10, FRP-01</t>
  </si>
  <si>
    <t>EQUIPMENTS</t>
  </si>
  <si>
    <t>FF&amp;E</t>
  </si>
  <si>
    <t>Employee breakroom - F/I new kitchen cabinet and laminated countertops (drawer and door fronts to be painted PTW-022)</t>
  </si>
  <si>
    <t>Employee breakroom - Install new OF equipment</t>
  </si>
  <si>
    <t>PL-202/104/102</t>
  </si>
  <si>
    <t>$9,170 Installed</t>
  </si>
  <si>
    <t>$5,200 Installed</t>
  </si>
  <si>
    <t>$300 50West, deliveried, Installed</t>
  </si>
  <si>
    <t>$325 50West, deliveried, Installed</t>
  </si>
  <si>
    <t>$2,475 50West, deliveried, Installed</t>
  </si>
  <si>
    <t>$250 TPS, deliveried, no Install</t>
  </si>
  <si>
    <t>$226 TPS, deliveried, no Install</t>
  </si>
  <si>
    <t>$433 TPS, deliveried, no Install</t>
  </si>
  <si>
    <t>$925 TPS, deliveried, no Install</t>
  </si>
  <si>
    <t>$1,342 TPS, deliveried, no Install</t>
  </si>
  <si>
    <t>$522 TPS, deliveried, no Install</t>
  </si>
  <si>
    <t>$4,200 TPS, deliveried, no Install</t>
  </si>
  <si>
    <t>$400 TPS, deliveried, no Install</t>
  </si>
  <si>
    <t>$800 TPS, deliveried, no Install</t>
  </si>
  <si>
    <t>$11,550 50West, deliveried, Installed</t>
  </si>
  <si>
    <t>Included Above</t>
  </si>
  <si>
    <t>Install new OF rubber base at ADA rooms</t>
  </si>
  <si>
    <t>Paint existing wood valances</t>
  </si>
  <si>
    <r>
      <t>New roller shades w/ valance</t>
    </r>
    <r>
      <rPr>
        <b/>
        <sz val="12"/>
        <color theme="1"/>
        <rFont val="Arial"/>
        <family val="2"/>
      </rPr>
      <t xml:space="preserve"> BY OTHERS</t>
    </r>
  </si>
  <si>
    <t>$1,750 50West, deliveried, Installed</t>
  </si>
  <si>
    <t>F/I new 1/2' &amp; 3/4' waste connections for diswasher if needed</t>
  </si>
  <si>
    <t>7th Floor -  Replace all track light (owner furmished)</t>
  </si>
  <si>
    <t xml:space="preserve">Install new OF tile base at bathroom, vanity and closet area </t>
  </si>
  <si>
    <t>$560 50West, deliveried, Installed</t>
  </si>
  <si>
    <t>$1,980 50West, deliveried, Installed</t>
  </si>
  <si>
    <t>$1,050 50West, deliveried, Installed</t>
  </si>
  <si>
    <t>$3,500 50West, deliveried, Installed</t>
  </si>
  <si>
    <t>$7,000 50West, deliveried, Installed</t>
  </si>
  <si>
    <t>$4,100 50West, deliveried, Installed</t>
  </si>
  <si>
    <t>$14,000 50West, deliveried, Installed</t>
  </si>
  <si>
    <t>ERA -002/012/011/003</t>
  </si>
  <si>
    <t>Employee breakroom - Install new OF kitchen sink, faucet, sink strainer</t>
  </si>
  <si>
    <t>Install OF carpet, carpet pad and walk off carpet</t>
  </si>
  <si>
    <t>CGR-002</t>
  </si>
  <si>
    <t>Install new OF carpet and carpet base on 2nd floor only</t>
  </si>
  <si>
    <t>OA-001/001B</t>
  </si>
  <si>
    <t>MG-001/002</t>
  </si>
  <si>
    <t>SP-001/008, LA-001, MT-001, MH-002/005/009/014</t>
  </si>
  <si>
    <t>F/I new registration back feature wall (mosaic wood panel)</t>
  </si>
  <si>
    <t>F/I new elevator lobby feature wall at garage lobby level</t>
  </si>
  <si>
    <t>Hearing Impaired (14)</t>
  </si>
  <si>
    <t>6.57</t>
  </si>
  <si>
    <t>OS</t>
  </si>
  <si>
    <t>EWH-1</t>
  </si>
  <si>
    <t>PS</t>
  </si>
  <si>
    <t>Plumbing rework as per drawings</t>
  </si>
  <si>
    <t>wa</t>
  </si>
  <si>
    <t>no specs</t>
  </si>
  <si>
    <r>
      <t>Tub to shower conversions (153) - Firestop -</t>
    </r>
    <r>
      <rPr>
        <b/>
        <sz val="12"/>
        <rFont val="Arial"/>
        <family val="2"/>
      </rPr>
      <t xml:space="preserve"> NOT REQUIRED</t>
    </r>
  </si>
  <si>
    <r>
      <t xml:space="preserve">Tub to shower conversions (153) - Concrete / X-ray - </t>
    </r>
    <r>
      <rPr>
        <b/>
        <sz val="12"/>
        <rFont val="Arial"/>
        <family val="2"/>
      </rPr>
      <t>NOT REQUIRED</t>
    </r>
  </si>
  <si>
    <r>
      <t>Patch/repair ceiling in rooms below shower conversion rooms -</t>
    </r>
    <r>
      <rPr>
        <b/>
        <sz val="12"/>
        <rFont val="Arial"/>
        <family val="2"/>
      </rPr>
      <t xml:space="preserve"> NOT REQUIRED</t>
    </r>
  </si>
  <si>
    <r>
      <t xml:space="preserve">Fire Alarm work </t>
    </r>
    <r>
      <rPr>
        <b/>
        <sz val="12"/>
        <rFont val="Arial"/>
        <family val="2"/>
      </rPr>
      <t>BY OTHERS</t>
    </r>
  </si>
  <si>
    <r>
      <t xml:space="preserve">Fire Alarm work if any </t>
    </r>
    <r>
      <rPr>
        <b/>
        <sz val="12"/>
        <rFont val="Arial"/>
        <family val="2"/>
      </rPr>
      <t>BY OTHERS</t>
    </r>
  </si>
  <si>
    <t>Sprinkler rework if needed</t>
  </si>
  <si>
    <t>F/I new bathroom door, frame and hardware at room type T</t>
  </si>
  <si>
    <t>DEMO/CLEANING/PROTECTION</t>
  </si>
  <si>
    <t>F/I new door, frame and hardware at new storage room (formet market)</t>
  </si>
  <si>
    <t>7.47</t>
  </si>
  <si>
    <t>7.48</t>
  </si>
  <si>
    <t>8.27</t>
  </si>
  <si>
    <t>9.36</t>
  </si>
  <si>
    <t>11.22</t>
  </si>
  <si>
    <t>12.31</t>
  </si>
  <si>
    <t>12.32</t>
  </si>
  <si>
    <t>12.33</t>
  </si>
  <si>
    <t>12.34</t>
  </si>
  <si>
    <t>13.36</t>
  </si>
  <si>
    <t>13.37</t>
  </si>
  <si>
    <t>House</t>
  </si>
  <si>
    <t>GC</t>
  </si>
  <si>
    <t>15spr</t>
  </si>
  <si>
    <t>CG</t>
  </si>
  <si>
    <t>2protect</t>
  </si>
  <si>
    <t>2clean</t>
  </si>
  <si>
    <t>2demo</t>
  </si>
  <si>
    <t>6ssurr</t>
  </si>
  <si>
    <t>7seal</t>
  </si>
  <si>
    <t>9pnt</t>
  </si>
  <si>
    <t>16HI</t>
  </si>
  <si>
    <t xml:space="preserve">F/I new breakfast room millwork by window </t>
  </si>
  <si>
    <t xml:space="preserve">F/I new breakfast room countertop by window </t>
  </si>
  <si>
    <t>7.49</t>
  </si>
  <si>
    <t>9cpt</t>
  </si>
  <si>
    <t>9vwc</t>
  </si>
  <si>
    <t xml:space="preserve">Wall prep as needed at painted walls </t>
  </si>
  <si>
    <r>
      <t xml:space="preserve">Wall prep 10% at VWC areas Included - </t>
    </r>
    <r>
      <rPr>
        <b/>
        <sz val="12"/>
        <rFont val="Arial"/>
        <family val="2"/>
      </rPr>
      <t>see Qualifications</t>
    </r>
  </si>
  <si>
    <t>9wallprep</t>
  </si>
  <si>
    <t>$7,100 50West, deliveried, Installed</t>
  </si>
  <si>
    <t>$3,600 50West, deliveried, Installed</t>
  </si>
  <si>
    <t>6blocking</t>
  </si>
  <si>
    <t>Patch GWB wall/ceiling as needed</t>
  </si>
  <si>
    <t>7.50</t>
  </si>
  <si>
    <t>9gwb</t>
  </si>
  <si>
    <t>9tile</t>
  </si>
  <si>
    <t>6carp</t>
  </si>
  <si>
    <t>6mill</t>
  </si>
  <si>
    <t>6ctop</t>
  </si>
  <si>
    <t>10bacces</t>
  </si>
  <si>
    <t>10t-part</t>
  </si>
  <si>
    <t>10cg</t>
  </si>
  <si>
    <t>10act</t>
  </si>
  <si>
    <t>11equ</t>
  </si>
  <si>
    <t>15pl</t>
  </si>
  <si>
    <t>8glass</t>
  </si>
  <si>
    <t>8d</t>
  </si>
  <si>
    <t>8shower d</t>
  </si>
  <si>
    <t>8h</t>
  </si>
  <si>
    <t>12ff&amp;e</t>
  </si>
  <si>
    <t>10sign</t>
  </si>
  <si>
    <t>15hvac</t>
  </si>
  <si>
    <t>9lvt</t>
  </si>
  <si>
    <t>16deco</t>
  </si>
  <si>
    <t>16 elect</t>
  </si>
  <si>
    <t>16sensor</t>
  </si>
  <si>
    <t>16arch</t>
  </si>
  <si>
    <t>Other - ADA</t>
  </si>
  <si>
    <t>Dimming Allowance</t>
  </si>
  <si>
    <t>16dimm</t>
  </si>
  <si>
    <t>Other - Gates at Exterior Patio Allowance</t>
  </si>
  <si>
    <t>5m</t>
  </si>
  <si>
    <t>Wall prep at VWC areas Included</t>
  </si>
  <si>
    <t>Wall prep 10% at VWC areas Included</t>
  </si>
  <si>
    <r>
      <t xml:space="preserve">Replace any damaged or stained ACT - </t>
    </r>
    <r>
      <rPr>
        <b/>
        <sz val="12"/>
        <rFont val="Arial"/>
        <family val="2"/>
      </rPr>
      <t>Allowance of 5-10% per RFI dated 7/10/24</t>
    </r>
  </si>
  <si>
    <r>
      <t>Paint Stairwells</t>
    </r>
    <r>
      <rPr>
        <b/>
        <sz val="12"/>
        <rFont val="Arial"/>
        <family val="2"/>
      </rPr>
      <t xml:space="preserve"> (including safety striping at noses per code per RFI dated 7/10/24)</t>
    </r>
  </si>
  <si>
    <r>
      <t xml:space="preserve">Install new OF wall/floor tile at fireplace - </t>
    </r>
    <r>
      <rPr>
        <b/>
        <sz val="12"/>
        <rFont val="Arial"/>
        <family val="2"/>
      </rPr>
      <t>all 6 existing fireplace to remain and tile to be replaced per RFI dated 7/10/24</t>
    </r>
  </si>
  <si>
    <r>
      <t xml:space="preserve">Install new OF kitchen cabinet toe kick vinyl base  </t>
    </r>
    <r>
      <rPr>
        <b/>
        <sz val="12"/>
        <rFont val="Arial"/>
        <family val="2"/>
      </rPr>
      <t>- OFCI per RFI dated 7/10/24</t>
    </r>
  </si>
  <si>
    <r>
      <t xml:space="preserve">F/I new kitchen cabinet boxes base and wall, Drawer, door fronts, stoppers and hardware at ADA </t>
    </r>
    <r>
      <rPr>
        <b/>
        <sz val="12"/>
        <rFont val="Arial"/>
        <family val="2"/>
      </rPr>
      <t>- confirmed per RFI dated 7/10/24</t>
    </r>
  </si>
  <si>
    <r>
      <t xml:space="preserve">F/I new bi-fold closet door &amp; hardware  (Where mirrored closet doors previously existed ) </t>
    </r>
    <r>
      <rPr>
        <b/>
        <sz val="12"/>
        <rFont val="Arial"/>
        <family val="2"/>
      </rPr>
      <t>-    bi-fold confirmed, they can be molded T-Panel if in budget per RFI dated 7/10/24</t>
    </r>
  </si>
  <si>
    <r>
      <t>Install new OF vinyl base at vanity toe-kick -</t>
    </r>
    <r>
      <rPr>
        <b/>
        <sz val="12"/>
        <rFont val="Arial"/>
        <family val="2"/>
      </rPr>
      <t xml:space="preserve"> OFCI per RFI dated 7/10/24</t>
    </r>
  </si>
  <si>
    <r>
      <t>At ADA rooms: F/I new vanity cabinet boxes, doors fronts, drawers and hardware</t>
    </r>
    <r>
      <rPr>
        <b/>
        <sz val="12"/>
        <rFont val="Arial"/>
        <family val="2"/>
      </rPr>
      <t xml:space="preserve"> - confirmed per RFI dated 7/10/24</t>
    </r>
  </si>
  <si>
    <t>F/I (14) new hearing impaired devices</t>
  </si>
  <si>
    <t>Build new GWB wall at lobby lounge and market per drawings</t>
  </si>
  <si>
    <t>Patch GWB ceiling due to new wall lay-out</t>
  </si>
  <si>
    <t>Front Desk -  Relaminate existing</t>
  </si>
  <si>
    <t xml:space="preserve">Valet Stand -  F/I new millwork </t>
  </si>
  <si>
    <r>
      <t xml:space="preserve">F/I new Air cooled Packaged air conditioning units VHP-1,  VHP-2,  VHP-3 at Public Areas and ductwork/diffusers rework per drawings </t>
    </r>
    <r>
      <rPr>
        <b/>
        <sz val="12"/>
        <rFont val="Arial"/>
        <family val="2"/>
      </rPr>
      <t>- CFCI per RFI dated 7/10/24</t>
    </r>
  </si>
  <si>
    <r>
      <rPr>
        <strike/>
        <sz val="12"/>
        <rFont val="Arial"/>
        <family val="2"/>
      </rPr>
      <t>Remove fireplace only if removal of 1st floor fireplace</t>
    </r>
    <r>
      <rPr>
        <sz val="12"/>
        <rFont val="Arial"/>
        <family val="2"/>
      </rPr>
      <t xml:space="preserve"> -</t>
    </r>
    <r>
      <rPr>
        <b/>
        <sz val="12"/>
        <rFont val="Arial"/>
        <family val="2"/>
      </rPr>
      <t xml:space="preserve"> Existing to remain per RFI dated 7/10/24</t>
    </r>
  </si>
  <si>
    <t>Install new OF buffet backsplash wall tile</t>
  </si>
  <si>
    <t>Demo / Prep room equipment removal and reinstallation</t>
  </si>
  <si>
    <t>Repair after media wall removal</t>
  </si>
  <si>
    <t>Dimming System</t>
  </si>
  <si>
    <r>
      <t xml:space="preserve">Replace any damaged or stained ACT - </t>
    </r>
    <r>
      <rPr>
        <b/>
        <sz val="12"/>
        <rFont val="Arial"/>
        <family val="2"/>
      </rPr>
      <t>allowance of 5-10% per RFI dated 7/10/24</t>
    </r>
  </si>
  <si>
    <r>
      <t>Install OF vanity sink</t>
    </r>
    <r>
      <rPr>
        <b/>
        <sz val="12"/>
        <rFont val="Arial"/>
        <family val="2"/>
      </rPr>
      <t xml:space="preserve"> - OFCI per RFI dated 7/10/24</t>
    </r>
  </si>
  <si>
    <r>
      <t xml:space="preserve">Install OF automated vanity faucet </t>
    </r>
    <r>
      <rPr>
        <b/>
        <sz val="12"/>
        <rFont val="Arial"/>
        <family val="2"/>
      </rPr>
      <t>- OFCI per RFI dated 7/10/24</t>
    </r>
  </si>
  <si>
    <r>
      <t>Install OF automated vanity soap dispenser</t>
    </r>
    <r>
      <rPr>
        <b/>
        <sz val="12"/>
        <rFont val="Arial"/>
        <family val="2"/>
      </rPr>
      <t xml:space="preserve"> - OFCI per RFI dated 7/10/24</t>
    </r>
  </si>
  <si>
    <r>
      <t xml:space="preserve">F/I new ACT and grid - </t>
    </r>
    <r>
      <rPr>
        <b/>
        <sz val="12"/>
        <rFont val="Arial"/>
        <family val="2"/>
      </rPr>
      <t>confirmed per RFI dated 7/10/24</t>
    </r>
  </si>
  <si>
    <t xml:space="preserve">Wall prep 10% at VWC areas Included </t>
  </si>
  <si>
    <r>
      <t xml:space="preserve">F/I new Electric water heater at Employee breakroom - </t>
    </r>
    <r>
      <rPr>
        <b/>
        <sz val="12"/>
        <rFont val="Arial"/>
        <family val="2"/>
      </rPr>
      <t>CFCI per RFI dated 7/10/24</t>
    </r>
  </si>
  <si>
    <t>7.51</t>
  </si>
  <si>
    <r>
      <t xml:space="preserve">F/I new ACT and grid at back of house kitchen - per drawings replace as needed - </t>
    </r>
    <r>
      <rPr>
        <b/>
        <sz val="12"/>
        <rFont val="Arial"/>
        <family val="2"/>
      </rPr>
      <t>need to verify -  Allowance</t>
    </r>
  </si>
  <si>
    <t>7.52</t>
  </si>
  <si>
    <t>GC NAME: Land-Ron, Inc.</t>
  </si>
  <si>
    <t>Concrete as needed</t>
  </si>
  <si>
    <t>3conc</t>
  </si>
  <si>
    <t>6.58</t>
  </si>
  <si>
    <t xml:space="preserve">Lighting Fixtures - Architectural - OFCI </t>
  </si>
  <si>
    <t xml:space="preserve">Other - Occupancy/Photocell/Vacancy Sensor  - OFCI </t>
  </si>
  <si>
    <t xml:space="preserve">Lighting Fixtures - Decorative - OFCI </t>
  </si>
  <si>
    <t>Shower Surrounds - Install Only - OFCI</t>
  </si>
  <si>
    <t>Other - Shower Door - OFCI</t>
  </si>
  <si>
    <t>OFCI Security Latches &amp; Smoke Seal - OFCI</t>
  </si>
  <si>
    <t>Flooring - LVT - OFCI</t>
  </si>
  <si>
    <t>Flooring - Tile - OFCI</t>
  </si>
  <si>
    <t>Flooring - Carpet, Broadloom - OFCI</t>
  </si>
  <si>
    <t>Wallcoverings - VWC General - OFCI</t>
  </si>
  <si>
    <t>Bath Accessories / Hardware - Install Only - OFCI</t>
  </si>
  <si>
    <t>Corner Guards - Install Only - OFCI</t>
  </si>
  <si>
    <r>
      <t xml:space="preserve">Plumbing Fixtures - </t>
    </r>
    <r>
      <rPr>
        <strike/>
        <sz val="10"/>
        <color rgb="FF000000"/>
        <rFont val="Arial"/>
        <family val="2"/>
      </rPr>
      <t>Furnish &amp;</t>
    </r>
    <r>
      <rPr>
        <sz val="10"/>
        <color indexed="8"/>
        <rFont val="Arial"/>
        <family val="2"/>
      </rPr>
      <t xml:space="preserve"> Install - OFCI</t>
    </r>
  </si>
  <si>
    <r>
      <t xml:space="preserve">Tub/Shower Conversions - </t>
    </r>
    <r>
      <rPr>
        <strike/>
        <sz val="10"/>
        <color rgb="FF000000"/>
        <rFont val="Arial"/>
        <family val="2"/>
      </rPr>
      <t>Furnish &amp;</t>
    </r>
    <r>
      <rPr>
        <sz val="10"/>
        <color indexed="8"/>
        <rFont val="Arial"/>
        <family val="2"/>
      </rPr>
      <t xml:space="preserve"> Install - OFCI</t>
    </r>
  </si>
  <si>
    <t>Shower Pans - Install Only - OFCI</t>
  </si>
  <si>
    <t>15mech</t>
  </si>
  <si>
    <t>Tax (GA)</t>
  </si>
  <si>
    <t>Add wood blocking for wall mounted  TV</t>
  </si>
  <si>
    <t xml:space="preserve">Paint walls </t>
  </si>
  <si>
    <t>Existing kitchen p-trap &amp; angle stops to remain at std. rooms per RFI dated 7/10/24</t>
  </si>
  <si>
    <t>Paint existing painted grills, diffusers, &amp; fire extinguisher cabinets if needed</t>
  </si>
  <si>
    <t>Guestrooms / Guest Corridors</t>
  </si>
  <si>
    <r>
      <rPr>
        <strike/>
        <sz val="12"/>
        <rFont val="Arial"/>
        <family val="2"/>
      </rPr>
      <t>Install new OF safe</t>
    </r>
    <r>
      <rPr>
        <b/>
        <sz val="12"/>
        <color rgb="FFFF0000"/>
        <rFont val="Arial"/>
        <family val="2"/>
      </rPr>
      <t xml:space="preserve"> removed from scope per call 07-24-2024</t>
    </r>
  </si>
  <si>
    <t xml:space="preserve">Install new OF  flooring at elevators </t>
  </si>
  <si>
    <t>Install new OF elevator panels</t>
  </si>
  <si>
    <r>
      <t xml:space="preserve">Protect existing to remain wall tile at elevator lobby entry on </t>
    </r>
    <r>
      <rPr>
        <b/>
        <sz val="12"/>
        <color rgb="FFFF0000"/>
        <rFont val="Arial"/>
        <family val="2"/>
      </rPr>
      <t>7th, 2nd</t>
    </r>
    <r>
      <rPr>
        <sz val="12"/>
        <rFont val="Arial"/>
        <family val="2"/>
      </rPr>
      <t xml:space="preserve"> and 1st floor, garage lobby level and at vestibue</t>
    </r>
  </si>
  <si>
    <r>
      <t xml:space="preserve">Paint </t>
    </r>
    <r>
      <rPr>
        <strike/>
        <sz val="12"/>
        <rFont val="Arial"/>
        <family val="2"/>
      </rPr>
      <t>new</t>
    </r>
    <r>
      <rPr>
        <b/>
        <sz val="12"/>
        <color rgb="FFFF0000"/>
        <rFont val="Arial"/>
        <family val="2"/>
      </rPr>
      <t xml:space="preserve"> existing</t>
    </r>
    <r>
      <rPr>
        <sz val="12"/>
        <rFont val="Arial"/>
        <family val="2"/>
      </rPr>
      <t xml:space="preserve"> wood base</t>
    </r>
    <r>
      <rPr>
        <sz val="12"/>
        <color rgb="FFFF0000"/>
        <rFont val="Arial"/>
        <family val="2"/>
      </rPr>
      <t>-</t>
    </r>
    <r>
      <rPr>
        <b/>
        <sz val="12"/>
        <color rgb="FFFF0000"/>
        <rFont val="Arial"/>
        <family val="2"/>
      </rPr>
      <t xml:space="preserve"> per call 07-24-2024</t>
    </r>
  </si>
  <si>
    <r>
      <rPr>
        <strike/>
        <sz val="12"/>
        <rFont val="Arial"/>
        <family val="2"/>
      </rPr>
      <t>Install new OF signage-</t>
    </r>
    <r>
      <rPr>
        <sz val="12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>Remove and reinstall per call 07-24-2024</t>
    </r>
  </si>
  <si>
    <r>
      <rPr>
        <strike/>
        <sz val="12"/>
        <rFont val="Arial"/>
        <family val="2"/>
      </rPr>
      <t>Install new OF FF&amp;E at back office</t>
    </r>
    <r>
      <rPr>
        <sz val="12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>Removed from scope per call 07-24-2024</t>
    </r>
  </si>
  <si>
    <r>
      <rPr>
        <strike/>
        <sz val="12"/>
        <color theme="1"/>
        <rFont val="Arial"/>
        <family val="2"/>
      </rPr>
      <t>F/I new wood base</t>
    </r>
    <r>
      <rPr>
        <sz val="12"/>
        <color theme="1"/>
        <rFont val="Arial"/>
        <family val="2"/>
      </rPr>
      <t xml:space="preserve"> - </t>
    </r>
    <r>
      <rPr>
        <b/>
        <sz val="12"/>
        <color rgb="FFFF0000"/>
        <rFont val="Arial"/>
        <family val="2"/>
      </rPr>
      <t>ETR per call 07-24-2024</t>
    </r>
  </si>
  <si>
    <r>
      <t xml:space="preserve">Garage Lobby - </t>
    </r>
    <r>
      <rPr>
        <strike/>
        <sz val="12"/>
        <color theme="1"/>
        <rFont val="Arial"/>
        <family val="2"/>
      </rPr>
      <t xml:space="preserve">F/I new wood base </t>
    </r>
    <r>
      <rPr>
        <b/>
        <strike/>
        <sz val="12"/>
        <color rgb="FFFF0000"/>
        <rFont val="Arial"/>
        <family val="2"/>
      </rPr>
      <t>-</t>
    </r>
    <r>
      <rPr>
        <b/>
        <sz val="12"/>
        <color rgb="FFFF0000"/>
        <rFont val="Arial"/>
        <family val="2"/>
      </rPr>
      <t xml:space="preserve"> ETR per call 07-24-2024</t>
    </r>
  </si>
  <si>
    <r>
      <rPr>
        <strike/>
        <sz val="12"/>
        <color theme="1"/>
        <rFont val="Arial"/>
        <family val="2"/>
      </rPr>
      <t>F/I new wood base -</t>
    </r>
    <r>
      <rPr>
        <sz val="12"/>
        <color theme="1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>ETR per call 07-24-2024</t>
    </r>
  </si>
  <si>
    <t>Install new OF sconce at 2 bed unit</t>
  </si>
  <si>
    <r>
      <t xml:space="preserve">Install OF FF&amp;E </t>
    </r>
    <r>
      <rPr>
        <b/>
        <sz val="12"/>
        <color rgb="FFFF0000"/>
        <rFont val="Arial"/>
        <family val="2"/>
      </rPr>
      <t>- Meeting table to remain. Protect and reinstall per call 07-24-2024</t>
    </r>
  </si>
  <si>
    <t xml:space="preserve">ALT </t>
  </si>
  <si>
    <t>ALT 1</t>
  </si>
  <si>
    <t>ALT 2</t>
  </si>
  <si>
    <t>ALT 3</t>
  </si>
  <si>
    <t>ALT 4</t>
  </si>
  <si>
    <t>Install new OF occupancy sensor</t>
  </si>
  <si>
    <t xml:space="preserve">Install new OF occupancy sensor </t>
  </si>
  <si>
    <r>
      <t>Install new OF occupancy sensor</t>
    </r>
    <r>
      <rPr>
        <b/>
        <sz val="12"/>
        <color rgb="FFFF0000"/>
        <rFont val="Arial"/>
        <family val="2"/>
      </rPr>
      <t xml:space="preserve"> </t>
    </r>
  </si>
  <si>
    <r>
      <t>Install new OF</t>
    </r>
    <r>
      <rPr>
        <b/>
        <sz val="12"/>
        <color rgb="FFFF0000"/>
        <rFont val="Arial"/>
        <family val="2"/>
      </rPr>
      <t xml:space="preserve"> </t>
    </r>
    <r>
      <rPr>
        <sz val="12"/>
        <rFont val="Arial"/>
        <family val="2"/>
      </rPr>
      <t>occupancy sensor</t>
    </r>
  </si>
  <si>
    <t>ALT 5</t>
  </si>
  <si>
    <t>ALT 6</t>
  </si>
  <si>
    <t>ALT 7</t>
  </si>
  <si>
    <t>ALT 8</t>
  </si>
  <si>
    <t>ALT 9</t>
  </si>
  <si>
    <t>ALT 10</t>
  </si>
  <si>
    <t>ALT 11</t>
  </si>
  <si>
    <t>ALT 12</t>
  </si>
  <si>
    <t>ALT 13</t>
  </si>
  <si>
    <t>ALT 14</t>
  </si>
  <si>
    <t>ALT 15</t>
  </si>
  <si>
    <t>Furnish all OFCI architectural lighting in scope above (QTY:6 ALB-012, QTY:22 ALB-014, QTY:  7 ALB-015, QTY: 62 ALR-030, QTY:  31 ALR-043, QTY: 24 ALR-074)</t>
  </si>
  <si>
    <t>lot</t>
  </si>
  <si>
    <r>
      <t>Ins</t>
    </r>
    <r>
      <rPr>
        <strike/>
        <sz val="12"/>
        <rFont val="Arial"/>
        <family val="2"/>
      </rPr>
      <t xml:space="preserve">tall Owner Supplied directional signage </t>
    </r>
    <r>
      <rPr>
        <b/>
        <sz val="12"/>
        <color rgb="FFFF0000"/>
        <rFont val="Arial"/>
        <family val="2"/>
      </rPr>
      <t>Protect and reinstall existing per call 07-24-2024</t>
    </r>
  </si>
  <si>
    <r>
      <rPr>
        <strike/>
        <sz val="12"/>
        <rFont val="Arial"/>
        <family val="2"/>
      </rPr>
      <t>Install OF Kitchen Equipmen</t>
    </r>
    <r>
      <rPr>
        <sz val="12"/>
        <rFont val="Arial"/>
        <family val="2"/>
      </rPr>
      <t xml:space="preserve">t </t>
    </r>
    <r>
      <rPr>
        <b/>
        <sz val="12"/>
        <color rgb="FFFF0000"/>
        <rFont val="Arial"/>
        <family val="2"/>
      </rPr>
      <t>Protect and reinstall existing per call 07-24-2024</t>
    </r>
  </si>
  <si>
    <t>Install new OF photocell sensor</t>
  </si>
  <si>
    <t>Install new OF vacancy sensor</t>
  </si>
  <si>
    <r>
      <t xml:space="preserve">Install new OF Hydration station equipment - </t>
    </r>
    <r>
      <rPr>
        <b/>
        <sz val="12"/>
        <rFont val="Arial"/>
        <family val="2"/>
      </rPr>
      <t>see Qualifications (OFCI per SOW)</t>
    </r>
    <r>
      <rPr>
        <b/>
        <sz val="12"/>
        <color rgb="FFFF0000"/>
        <rFont val="Arial"/>
        <family val="2"/>
      </rPr>
      <t xml:space="preserve"> OFCI per call 07-24-2024</t>
    </r>
  </si>
  <si>
    <r>
      <t>Install OF carpet base at back office - per SOW paint existing wood base at back office -</t>
    </r>
    <r>
      <rPr>
        <b/>
        <sz val="12"/>
        <color theme="1"/>
        <rFont val="Arial"/>
        <family val="2"/>
      </rPr>
      <t xml:space="preserve"> </t>
    </r>
    <r>
      <rPr>
        <b/>
        <strike/>
        <sz val="12"/>
        <color theme="1"/>
        <rFont val="Arial"/>
        <family val="2"/>
      </rPr>
      <t xml:space="preserve">need to verify </t>
    </r>
    <r>
      <rPr>
        <b/>
        <sz val="12"/>
        <color rgb="FFFF0000"/>
        <rFont val="Arial"/>
        <family val="2"/>
      </rPr>
      <t>Confirmed per call 07-24-24</t>
    </r>
  </si>
  <si>
    <t xml:space="preserve">Install new OF photocell sensor </t>
  </si>
  <si>
    <t xml:space="preserve">Paint fence at front courtyard </t>
  </si>
  <si>
    <r>
      <t>Restripe parking areas -</t>
    </r>
    <r>
      <rPr>
        <b/>
        <sz val="12"/>
        <rFont val="Arial"/>
        <family val="2"/>
      </rPr>
      <t xml:space="preserve"> TBD. Price not available at time of bid. </t>
    </r>
  </si>
  <si>
    <t>Install new OF ceiling at elevators</t>
  </si>
  <si>
    <t>Install new OF lighting at elevators</t>
  </si>
  <si>
    <t>Paint building exterior front</t>
  </si>
  <si>
    <t>Paint railings at front guestroom balconies</t>
  </si>
  <si>
    <t xml:space="preserve">Furnish new towel and trash unit  at fitness room. </t>
  </si>
  <si>
    <t>Furnish new Hydration station millwork at fitness room</t>
  </si>
  <si>
    <t>Furnish new Hydration station counter top at fitness room</t>
  </si>
  <si>
    <r>
      <t xml:space="preserve">Install new OF vanity faucet, sink </t>
    </r>
    <r>
      <rPr>
        <strike/>
        <sz val="12"/>
        <rFont val="Arial"/>
        <family val="2"/>
      </rPr>
      <t>&amp; SS water lines</t>
    </r>
    <r>
      <rPr>
        <b/>
        <sz val="12"/>
        <rFont val="Arial"/>
        <family val="2"/>
      </rPr>
      <t xml:space="preserve"> (existing vanity p-trap and angle stops to remain per RFI dated 7/10/24) </t>
    </r>
    <r>
      <rPr>
        <b/>
        <sz val="12"/>
        <color rgb="FFFF0000"/>
        <rFont val="Arial"/>
        <family val="2"/>
      </rPr>
      <t>F/I SS water lines, confirm if comes with faucets per call 7/24/2024</t>
    </r>
  </si>
  <si>
    <r>
      <t xml:space="preserve">Install new OF </t>
    </r>
    <r>
      <rPr>
        <strike/>
        <sz val="12"/>
        <rFont val="Arial"/>
        <family val="2"/>
      </rPr>
      <t xml:space="preserve">towel bar </t>
    </r>
    <r>
      <rPr>
        <b/>
        <sz val="12"/>
        <color rgb="FFFF0000"/>
        <rFont val="Arial"/>
        <family val="2"/>
      </rPr>
      <t>Towel rack per call 7/24/2024</t>
    </r>
  </si>
  <si>
    <r>
      <t xml:space="preserve">All elevator finishes </t>
    </r>
    <r>
      <rPr>
        <b/>
        <sz val="12"/>
        <rFont val="Arial"/>
        <family val="2"/>
      </rPr>
      <t>BY OTHERS</t>
    </r>
    <r>
      <rPr>
        <sz val="12"/>
        <rFont val="Arial"/>
        <family val="2"/>
      </rPr>
      <t xml:space="preserve">- </t>
    </r>
    <r>
      <rPr>
        <b/>
        <sz val="12"/>
        <color rgb="FFFF0000"/>
        <rFont val="Arial"/>
        <family val="2"/>
      </rPr>
      <t>See alternate #5, #6, #7 &amp; #8 per call 7/24/24</t>
    </r>
  </si>
  <si>
    <r>
      <t xml:space="preserve">Elevator - Install new OF LED can light bulb at existing recessed lights - </t>
    </r>
    <r>
      <rPr>
        <b/>
        <sz val="12"/>
        <rFont val="Arial"/>
        <family val="2"/>
      </rPr>
      <t>OFCI per RFI dated 7/10/24 - see Qualifications (all architectural lighting OFCI)</t>
    </r>
    <r>
      <rPr>
        <sz val="12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>See alternate #9 per call 7/24/24</t>
    </r>
  </si>
  <si>
    <r>
      <t xml:space="preserve">Existing buffet Millwork screen to remain per RFI dated 7/10/24 </t>
    </r>
    <r>
      <rPr>
        <b/>
        <sz val="12"/>
        <color rgb="FFFF0000"/>
        <rFont val="Arial"/>
        <family val="2"/>
      </rPr>
      <t>See alternate #10 per call 7-24-2024</t>
    </r>
  </si>
  <si>
    <r>
      <t xml:space="preserve">Install new OF towel and trash unit  </t>
    </r>
    <r>
      <rPr>
        <b/>
        <sz val="12"/>
        <color rgb="FFFF0000"/>
        <rFont val="Arial"/>
        <family val="2"/>
      </rPr>
      <t>See alternate #12 per call 07-24-2024</t>
    </r>
  </si>
  <si>
    <r>
      <t xml:space="preserve">Install new OF Hydration station millwork - </t>
    </r>
    <r>
      <rPr>
        <b/>
        <sz val="12"/>
        <rFont val="Arial"/>
        <family val="2"/>
      </rPr>
      <t>see Qualifications (OFCI per SOW)</t>
    </r>
    <r>
      <rPr>
        <b/>
        <sz val="12"/>
        <color rgb="FFFF0000"/>
        <rFont val="Arial"/>
        <family val="2"/>
      </rPr>
      <t xml:space="preserve"> See alternate #13 per call 07-24-2024</t>
    </r>
  </si>
  <si>
    <r>
      <t xml:space="preserve">Install new OF Hydration station counter top - </t>
    </r>
    <r>
      <rPr>
        <b/>
        <sz val="12"/>
        <rFont val="Arial"/>
        <family val="2"/>
      </rPr>
      <t>see Qualifications (OFCI per SOW)</t>
    </r>
    <r>
      <rPr>
        <sz val="12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>See alternate  #14 per call 07-24-2024</t>
    </r>
  </si>
  <si>
    <r>
      <t>Exterior Hardwired Light Fixture - Exterior spotlights change to LED BY OTHERS</t>
    </r>
    <r>
      <rPr>
        <sz val="12"/>
        <rFont val="Arial"/>
        <family val="2"/>
      </rPr>
      <t xml:space="preserve"> </t>
    </r>
    <r>
      <rPr>
        <sz val="12"/>
        <color rgb="FFFF0000"/>
        <rFont val="Arial"/>
        <family val="2"/>
      </rPr>
      <t>-</t>
    </r>
    <r>
      <rPr>
        <b/>
        <sz val="12"/>
        <color rgb="FFFF0000"/>
        <rFont val="Arial"/>
        <family val="2"/>
      </rPr>
      <t>See alternate #15 per call 07-24-2024</t>
    </r>
  </si>
  <si>
    <r>
      <t xml:space="preserve">Install new OF recessed light - </t>
    </r>
    <r>
      <rPr>
        <b/>
        <sz val="12"/>
        <rFont val="Arial"/>
        <family val="2"/>
      </rPr>
      <t>OFCI per RFI dated 7/10/24</t>
    </r>
    <r>
      <rPr>
        <sz val="12"/>
        <rFont val="Arial"/>
        <family val="2"/>
      </rPr>
      <t xml:space="preserve"> - </t>
    </r>
    <r>
      <rPr>
        <b/>
        <sz val="12"/>
        <rFont val="Arial"/>
        <family val="2"/>
      </rPr>
      <t xml:space="preserve">see Qualifications (all architectural lighting OFCI) </t>
    </r>
    <r>
      <rPr>
        <b/>
        <sz val="12"/>
        <color rgb="FFFF0000"/>
        <rFont val="Arial"/>
        <family val="2"/>
      </rPr>
      <t>See alternate #9 per call 7/24/24</t>
    </r>
  </si>
  <si>
    <r>
      <t xml:space="preserve">Install new OF recessed light - </t>
    </r>
    <r>
      <rPr>
        <b/>
        <sz val="12"/>
        <rFont val="Arial"/>
        <family val="2"/>
      </rPr>
      <t>OFCI per RFI dated 7/10/24</t>
    </r>
    <r>
      <rPr>
        <sz val="12"/>
        <rFont val="Arial"/>
        <family val="2"/>
      </rPr>
      <t xml:space="preserve"> - </t>
    </r>
    <r>
      <rPr>
        <b/>
        <sz val="12"/>
        <rFont val="Arial"/>
        <family val="2"/>
      </rPr>
      <t>see Qualifications (all architectural lighting OFCI)</t>
    </r>
    <r>
      <rPr>
        <b/>
        <sz val="12"/>
        <color rgb="FFFF0000"/>
        <rFont val="Arial"/>
        <family val="2"/>
      </rPr>
      <t xml:space="preserve"> See alternate #9 per call 7/24/24</t>
    </r>
  </si>
  <si>
    <r>
      <t>Install new OF LED can light bulb at existing recessed lights -</t>
    </r>
    <r>
      <rPr>
        <b/>
        <sz val="12"/>
        <rFont val="Arial"/>
        <family val="2"/>
      </rPr>
      <t xml:space="preserve"> see Qualifications (all architectural lighting OFCI) </t>
    </r>
    <r>
      <rPr>
        <b/>
        <sz val="12"/>
        <color rgb="FFFF0000"/>
        <rFont val="Arial"/>
        <family val="2"/>
      </rPr>
      <t>See alternate #9 per call 7/24/24</t>
    </r>
  </si>
  <si>
    <r>
      <t>Install new OF recessed lights or relocate -</t>
    </r>
    <r>
      <rPr>
        <b/>
        <sz val="12"/>
        <rFont val="Arial"/>
        <family val="2"/>
      </rPr>
      <t xml:space="preserve"> see Qualifications (all architectural lighting OFCI)</t>
    </r>
    <r>
      <rPr>
        <b/>
        <sz val="12"/>
        <color rgb="FFFF0000"/>
        <rFont val="Arial"/>
        <family val="2"/>
      </rPr>
      <t xml:space="preserve"> See alternate #9 per call 7/24/24</t>
    </r>
  </si>
  <si>
    <r>
      <t xml:space="preserve">Install new OF recessed lights or relocate - see Qualifications </t>
    </r>
    <r>
      <rPr>
        <b/>
        <sz val="12"/>
        <rFont val="Arial"/>
        <family val="2"/>
      </rPr>
      <t>(all architectural lighting OFCI)</t>
    </r>
    <r>
      <rPr>
        <b/>
        <sz val="12"/>
        <color rgb="FFFF0000"/>
        <rFont val="Arial"/>
        <family val="2"/>
      </rPr>
      <t xml:space="preserve"> See alternate #9 per call 7/24/24</t>
    </r>
  </si>
  <si>
    <r>
      <t>Remove existing flourescent and replace with LED -</t>
    </r>
    <r>
      <rPr>
        <b/>
        <sz val="12"/>
        <rFont val="Arial"/>
        <family val="2"/>
      </rPr>
      <t xml:space="preserve"> see Qualifications (all architectural lighting OFCI)</t>
    </r>
    <r>
      <rPr>
        <sz val="12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>See #9 per call 7/24/24 alternate</t>
    </r>
  </si>
  <si>
    <r>
      <t xml:space="preserve">New recessed light - </t>
    </r>
    <r>
      <rPr>
        <b/>
        <sz val="12"/>
        <rFont val="Arial"/>
        <family val="2"/>
      </rPr>
      <t>see Qualifications (all architectural lighting OFCI)</t>
    </r>
    <r>
      <rPr>
        <sz val="12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>See alternate #9 per call 7/24/24</t>
    </r>
  </si>
  <si>
    <r>
      <t xml:space="preserve">Install new OF recessed light - </t>
    </r>
    <r>
      <rPr>
        <b/>
        <sz val="12"/>
        <rFont val="Arial"/>
        <family val="2"/>
      </rPr>
      <t>see Qualifications (all architectural lighting OFCI)</t>
    </r>
    <r>
      <rPr>
        <b/>
        <sz val="12"/>
        <color rgb="FFFF0000"/>
        <rFont val="Arial"/>
        <family val="2"/>
      </rPr>
      <t xml:space="preserve"> See alternate #9 per call 7/24/24</t>
    </r>
  </si>
  <si>
    <r>
      <t xml:space="preserve">Install new OF recessed light - </t>
    </r>
    <r>
      <rPr>
        <b/>
        <sz val="12"/>
        <rFont val="Arial"/>
        <family val="2"/>
      </rPr>
      <t xml:space="preserve">see Qualifications (all architectural lighting OFCI) </t>
    </r>
    <r>
      <rPr>
        <b/>
        <sz val="12"/>
        <color rgb="FFFF0000"/>
        <rFont val="Arial"/>
        <family val="2"/>
      </rPr>
      <t>See alternate #9 per call 7/24/24</t>
    </r>
  </si>
  <si>
    <r>
      <t>Remove existing flourescent and replace with LED (4X2)</t>
    </r>
    <r>
      <rPr>
        <b/>
        <sz val="12"/>
        <rFont val="Arial"/>
        <family val="2"/>
      </rPr>
      <t xml:space="preserve"> - see Qualifications (all architectural lighting OFCI)</t>
    </r>
    <r>
      <rPr>
        <sz val="12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>See alternate #9 per call 7/24/24</t>
    </r>
  </si>
  <si>
    <r>
      <t xml:space="preserve">Install new OF recessed light - </t>
    </r>
    <r>
      <rPr>
        <b/>
        <sz val="12"/>
        <rFont val="Arial"/>
        <family val="2"/>
      </rPr>
      <t>see Qualifications (all architectural lighting OFCI)</t>
    </r>
    <r>
      <rPr>
        <sz val="12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>See alternate #9 per call 7/24/24</t>
    </r>
  </si>
  <si>
    <r>
      <t xml:space="preserve">Remove existing flourescent and replace with LED (2X2) - </t>
    </r>
    <r>
      <rPr>
        <b/>
        <sz val="12"/>
        <rFont val="Arial"/>
        <family val="2"/>
      </rPr>
      <t>see Qualifications (all architectural lighting OFCI)</t>
    </r>
    <r>
      <rPr>
        <sz val="12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>See alternate #9 per call 7/24/24</t>
    </r>
  </si>
  <si>
    <r>
      <t>Remove existing flourescent and replace with LED (4X2) -</t>
    </r>
    <r>
      <rPr>
        <b/>
        <sz val="12"/>
        <rFont val="Arial"/>
        <family val="2"/>
      </rPr>
      <t xml:space="preserve"> see Qualifications (all architectural lighting OFCI)</t>
    </r>
    <r>
      <rPr>
        <sz val="12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>See alternate #9 per call 7/24/24</t>
    </r>
  </si>
  <si>
    <r>
      <t>F/I new occupancy sensor-</t>
    </r>
    <r>
      <rPr>
        <sz val="12"/>
        <color rgb="FFFF0000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>Per email 08-12-2024</t>
    </r>
  </si>
  <si>
    <r>
      <t>F/I new photocell sensor-</t>
    </r>
    <r>
      <rPr>
        <b/>
        <sz val="12"/>
        <color rgb="FFFF0000"/>
        <rFont val="Arial"/>
        <family val="2"/>
      </rPr>
      <t xml:space="preserve">  Per email 08-12-2024</t>
    </r>
  </si>
  <si>
    <r>
      <t>F/I new vacancy sensor</t>
    </r>
    <r>
      <rPr>
        <b/>
        <sz val="12"/>
        <color rgb="FFFF0000"/>
        <rFont val="Arial"/>
        <family val="2"/>
      </rPr>
      <t>- Per email 08-12-2024</t>
    </r>
  </si>
  <si>
    <t>Revised 08-21-2024</t>
  </si>
  <si>
    <r>
      <t xml:space="preserve">Residence Inn Atlanta Midtown </t>
    </r>
    <r>
      <rPr>
        <b/>
        <sz val="14"/>
        <color theme="5"/>
        <rFont val="Arial"/>
        <family val="2"/>
      </rPr>
      <t>Revised 11-11-2024</t>
    </r>
  </si>
  <si>
    <r>
      <t>Demo, F/I Millwork screen-</t>
    </r>
    <r>
      <rPr>
        <b/>
        <strike/>
        <sz val="12"/>
        <rFont val="Arial"/>
        <family val="2"/>
      </rPr>
      <t xml:space="preserve"> Allowance. Need details/drawings and finishes</t>
    </r>
    <r>
      <rPr>
        <strike/>
        <sz val="12"/>
        <rFont val="Arial"/>
        <family val="2"/>
      </rPr>
      <t>-</t>
    </r>
    <r>
      <rPr>
        <b/>
        <sz val="12"/>
        <color theme="5"/>
        <rFont val="Arial"/>
        <family val="2"/>
      </rPr>
      <t xml:space="preserve"> Per drawings dated 6/18/2024</t>
    </r>
  </si>
  <si>
    <r>
      <t>Furnish new buffett sneeze guard</t>
    </r>
    <r>
      <rPr>
        <b/>
        <strike/>
        <sz val="12"/>
        <rFont val="Arial"/>
        <family val="2"/>
      </rPr>
      <t>- Allowance. Need details/drawings and finishes</t>
    </r>
    <r>
      <rPr>
        <b/>
        <sz val="12"/>
        <rFont val="Arial"/>
        <family val="2"/>
      </rPr>
      <t xml:space="preserve"> </t>
    </r>
    <r>
      <rPr>
        <b/>
        <sz val="12"/>
        <color theme="5"/>
        <rFont val="Arial"/>
        <family val="2"/>
      </rPr>
      <t>Per drawings dated 6/18/2024</t>
    </r>
  </si>
  <si>
    <r>
      <t xml:space="preserve">F/I new buffett millwork &amp; hardware </t>
    </r>
    <r>
      <rPr>
        <b/>
        <sz val="12"/>
        <color theme="5"/>
        <rFont val="Arial"/>
        <family val="2"/>
      </rPr>
      <t>Updated cost per drawings dated 09-18-2024</t>
    </r>
  </si>
  <si>
    <r>
      <t xml:space="preserve">F/I new buffett quartz counter top </t>
    </r>
    <r>
      <rPr>
        <b/>
        <sz val="12"/>
        <color theme="5"/>
        <rFont val="Arial"/>
        <family val="2"/>
      </rPr>
      <t>Updated cost per drawings dated 09-18-2024</t>
    </r>
  </si>
  <si>
    <r>
      <t>F/I Exterior Hardwired Light Fixture - Exterior spotlights change to LED -</t>
    </r>
    <r>
      <rPr>
        <b/>
        <sz val="12"/>
        <rFont val="Arial"/>
        <family val="2"/>
      </rPr>
      <t xml:space="preserve"> Allowance. Need details/specs.</t>
    </r>
  </si>
  <si>
    <t>F/I new cement board at the shower/tub walls. Provide waterproofing RedGuard</t>
  </si>
  <si>
    <r>
      <t>Electrical work per drawings-</t>
    </r>
    <r>
      <rPr>
        <b/>
        <sz val="12"/>
        <color theme="5"/>
        <rFont val="Arial"/>
        <family val="2"/>
      </rPr>
      <t xml:space="preserve"> Updated per drawings dated  09-18-2024</t>
    </r>
  </si>
  <si>
    <r>
      <t>Electrical work per drawings</t>
    </r>
    <r>
      <rPr>
        <b/>
        <sz val="12"/>
        <color theme="5"/>
        <rFont val="Arial"/>
        <family val="2"/>
      </rPr>
      <t xml:space="preserve"> Updated per drawings dated 09-18-2024</t>
    </r>
  </si>
  <si>
    <r>
      <t xml:space="preserve">Install new OF buffett sneeze guard </t>
    </r>
    <r>
      <rPr>
        <b/>
        <sz val="12"/>
        <color rgb="FFFF0000"/>
        <rFont val="Arial"/>
        <family val="2"/>
      </rPr>
      <t>See alternate #11 per call 7-24-2024</t>
    </r>
  </si>
  <si>
    <r>
      <t xml:space="preserve">Demo / Liquidation </t>
    </r>
    <r>
      <rPr>
        <b/>
        <sz val="12"/>
        <color theme="5"/>
        <rFont val="Arial"/>
        <family val="2"/>
      </rPr>
      <t>(Room type F existing built in counter top to remain- Per drawings dated 09-18-2024)</t>
    </r>
  </si>
  <si>
    <r>
      <t xml:space="preserve">Install all new OF FF&amp;E &amp; TVs </t>
    </r>
    <r>
      <rPr>
        <b/>
        <sz val="12"/>
        <color rgb="FFFF0000"/>
        <rFont val="Arial"/>
        <family val="2"/>
      </rPr>
      <t xml:space="preserve">(Headboard sconces included) </t>
    </r>
    <r>
      <rPr>
        <sz val="12"/>
        <rFont val="Arial"/>
        <family val="2"/>
      </rPr>
      <t xml:space="preserve"> </t>
    </r>
    <r>
      <rPr>
        <b/>
        <sz val="12"/>
        <color theme="5"/>
        <rFont val="Arial"/>
        <family val="2"/>
      </rPr>
      <t>(Room type F existing built in counter top to remain- Per drawings dated 09-18-2024)</t>
    </r>
  </si>
  <si>
    <r>
      <t xml:space="preserve">New gates at exterior patio per RFI dated 7/10/24 </t>
    </r>
    <r>
      <rPr>
        <b/>
        <strike/>
        <u/>
        <sz val="12"/>
        <rFont val="Arial"/>
        <family val="2"/>
      </rPr>
      <t xml:space="preserve">ALLOWANCE </t>
    </r>
    <r>
      <rPr>
        <b/>
        <u/>
        <sz val="12"/>
        <color theme="5"/>
        <rFont val="Arial"/>
        <family val="2"/>
      </rPr>
      <t>Updated per drawings dated 09-18-2024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</si>
</sst>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.00"/>
    <numFmt numFmtId="166" formatCode="_(* #,##0_);_(* \(#,##0\);_(* &quot;-&quot;??_);_(@_)"/>
    <numFmt numFmtId="167" formatCode="0.0%"/>
  </numFmts>
  <fonts count="62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570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trike/>
      <sz val="10"/>
      <color indexed="8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sz val="12"/>
      <color indexed="8"/>
      <name val="Verdana"/>
      <family val="2"/>
    </font>
    <font>
      <b/>
      <u val="singleAccounting"/>
      <sz val="10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color theme="4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sz val="12"/>
      <color theme="1"/>
      <name val="Arial"/>
      <family val="2"/>
    </font>
    <font>
      <sz val="12"/>
      <color indexed="10"/>
      <name val="Arial"/>
      <family val="2"/>
    </font>
    <font>
      <b/>
      <sz val="12"/>
      <color indexed="8"/>
      <name val="Arial"/>
      <family val="2"/>
    </font>
    <font>
      <b/>
      <sz val="12"/>
      <color theme="0" tint="-4.9989318521683403E-2"/>
      <name val="Arial"/>
      <family val="2"/>
    </font>
    <font>
      <b/>
      <sz val="12"/>
      <color rgb="FFFF0000"/>
      <name val="Arial"/>
      <family val="2"/>
    </font>
    <font>
      <b/>
      <sz val="12"/>
      <color indexed="30"/>
      <name val="Arial"/>
      <family val="2"/>
    </font>
    <font>
      <b/>
      <sz val="12"/>
      <color theme="6"/>
      <name val="Arial"/>
      <family val="2"/>
    </font>
    <font>
      <sz val="14"/>
      <color theme="0"/>
      <name val="Arial"/>
      <family val="2"/>
    </font>
    <font>
      <sz val="12"/>
      <color theme="0"/>
      <name val="Verdana"/>
      <family val="2"/>
    </font>
    <font>
      <b/>
      <u val="double"/>
      <sz val="12"/>
      <color theme="0"/>
      <name val="Arial"/>
      <family val="2"/>
    </font>
    <font>
      <b/>
      <sz val="11"/>
      <color indexed="8"/>
      <name val="Arial"/>
      <family val="2"/>
    </font>
    <font>
      <b/>
      <sz val="9"/>
      <name val="Arial"/>
      <family val="2"/>
    </font>
    <font>
      <b/>
      <i/>
      <sz val="12"/>
      <name val="Arial"/>
      <family val="2"/>
    </font>
    <font>
      <b/>
      <sz val="9"/>
      <color theme="0"/>
      <name val="Arial"/>
      <family val="2"/>
    </font>
    <font>
      <b/>
      <i/>
      <sz val="12"/>
      <color theme="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trike/>
      <sz val="12"/>
      <name val="Arial"/>
      <family val="2"/>
    </font>
    <font>
      <strike/>
      <sz val="10"/>
      <color rgb="FF000000"/>
      <name val="Arial"/>
      <family val="2"/>
    </font>
    <font>
      <sz val="18"/>
      <name val="Arial"/>
      <family val="2"/>
    </font>
    <font>
      <sz val="16"/>
      <name val="Arial"/>
      <family val="2"/>
    </font>
    <font>
      <sz val="12"/>
      <name val="Verdana"/>
      <family val="2"/>
    </font>
    <font>
      <b/>
      <strike/>
      <sz val="12"/>
      <color rgb="FFFF0000"/>
      <name val="Arial"/>
      <family val="2"/>
    </font>
    <font>
      <b/>
      <strike/>
      <sz val="12"/>
      <color theme="1"/>
      <name val="Arial"/>
      <family val="2"/>
    </font>
    <font>
      <strike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4"/>
      <color theme="5"/>
      <name val="Arial"/>
      <family val="2"/>
    </font>
    <font>
      <b/>
      <sz val="12"/>
      <color theme="5"/>
      <name val="Arial"/>
      <family val="2"/>
    </font>
    <font>
      <b/>
      <strike/>
      <sz val="12"/>
      <name val="Arial"/>
      <family val="2"/>
    </font>
    <font>
      <b/>
      <strike/>
      <u/>
      <sz val="12"/>
      <name val="Arial"/>
      <family val="2"/>
    </font>
    <font>
      <b/>
      <u/>
      <sz val="12"/>
      <color theme="5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505050"/>
      </left>
      <right style="thin">
        <color indexed="8"/>
      </right>
      <top style="medium">
        <color rgb="FF505050"/>
      </top>
      <bottom/>
      <diagonal/>
    </border>
    <border>
      <left style="thin">
        <color indexed="8"/>
      </left>
      <right style="thin">
        <color indexed="8"/>
      </right>
      <top style="medium">
        <color rgb="FF505050"/>
      </top>
      <bottom/>
      <diagonal/>
    </border>
    <border>
      <left style="thin">
        <color indexed="8"/>
      </left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rgb="FF505050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505050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50505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505050"/>
      </left>
      <right style="thin">
        <color indexed="64"/>
      </right>
      <top style="medium">
        <color rgb="FF505050"/>
      </top>
      <bottom style="medium">
        <color rgb="FF505050"/>
      </bottom>
      <diagonal/>
    </border>
    <border>
      <left style="thin">
        <color indexed="64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Protection="0">
      <alignment vertical="top" wrapText="1"/>
    </xf>
    <xf numFmtId="0" fontId="18" fillId="0" borderId="0" applyNumberFormat="0" applyFill="0" applyBorder="0" applyProtection="0">
      <alignment vertical="top" wrapText="1"/>
    </xf>
    <xf numFmtId="43" fontId="14" fillId="0" borderId="0" applyFont="0" applyFill="0" applyBorder="0" applyAlignment="0" applyProtection="0"/>
  </cellStyleXfs>
  <cellXfs count="360">
    <xf numFmtId="0" fontId="0" fillId="0" borderId="0" xfId="0"/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4" fillId="4" borderId="0" xfId="0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8" fillId="0" borderId="0" xfId="0" applyFont="1"/>
    <xf numFmtId="0" fontId="7" fillId="0" borderId="0" xfId="0" applyFont="1" applyAlignment="1" applyProtection="1">
      <alignment horizontal="left"/>
      <protection locked="0"/>
    </xf>
    <xf numFmtId="0" fontId="9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1" fillId="0" borderId="10" xfId="0" applyFont="1" applyBorder="1" applyAlignment="1">
      <alignment wrapText="1"/>
    </xf>
    <xf numFmtId="0" fontId="12" fillId="6" borderId="0" xfId="0" applyFont="1" applyFill="1"/>
    <xf numFmtId="0" fontId="13" fillId="6" borderId="0" xfId="0" applyFont="1" applyFill="1"/>
    <xf numFmtId="44" fontId="14" fillId="7" borderId="11" xfId="3" applyFont="1" applyFill="1" applyBorder="1" applyAlignment="1">
      <alignment horizontal="left" wrapText="1"/>
    </xf>
    <xf numFmtId="44" fontId="14" fillId="7" borderId="0" xfId="3" applyFont="1" applyFill="1" applyBorder="1" applyAlignment="1">
      <alignment horizontal="left" wrapText="1"/>
    </xf>
    <xf numFmtId="44" fontId="14" fillId="7" borderId="12" xfId="3" applyFont="1" applyFill="1" applyBorder="1" applyAlignment="1">
      <alignment horizontal="left" wrapText="1"/>
    </xf>
    <xf numFmtId="0" fontId="14" fillId="7" borderId="0" xfId="0" applyFont="1" applyFill="1" applyAlignment="1">
      <alignment horizontal="right"/>
    </xf>
    <xf numFmtId="0" fontId="4" fillId="0" borderId="10" xfId="0" applyFont="1" applyBorder="1" applyAlignment="1">
      <alignment wrapText="1"/>
    </xf>
    <xf numFmtId="0" fontId="15" fillId="0" borderId="0" xfId="0" applyFont="1"/>
    <xf numFmtId="44" fontId="14" fillId="9" borderId="12" xfId="3" applyFont="1" applyFill="1" applyBorder="1" applyAlignment="1">
      <alignment horizontal="left" wrapText="1"/>
    </xf>
    <xf numFmtId="44" fontId="14" fillId="4" borderId="0" xfId="3" applyFont="1" applyFill="1" applyBorder="1" applyAlignment="1">
      <alignment horizontal="left" wrapText="1"/>
    </xf>
    <xf numFmtId="0" fontId="15" fillId="0" borderId="10" xfId="0" applyFont="1" applyBorder="1" applyAlignment="1">
      <alignment wrapText="1"/>
    </xf>
    <xf numFmtId="10" fontId="14" fillId="4" borderId="0" xfId="3" applyNumberFormat="1" applyFont="1" applyFill="1" applyBorder="1" applyAlignment="1">
      <alignment horizontal="right" wrapText="1"/>
    </xf>
    <xf numFmtId="0" fontId="11" fillId="0" borderId="0" xfId="0" applyFont="1"/>
    <xf numFmtId="0" fontId="12" fillId="6" borderId="14" xfId="0" applyFont="1" applyFill="1" applyBorder="1" applyAlignment="1">
      <alignment wrapText="1"/>
    </xf>
    <xf numFmtId="0" fontId="13" fillId="6" borderId="10" xfId="0" applyFont="1" applyFill="1" applyBorder="1"/>
    <xf numFmtId="44" fontId="14" fillId="7" borderId="15" xfId="3" applyFont="1" applyFill="1" applyBorder="1" applyAlignment="1">
      <alignment horizontal="left" wrapText="1"/>
    </xf>
    <xf numFmtId="44" fontId="14" fillId="7" borderId="14" xfId="3" applyFont="1" applyFill="1" applyBorder="1" applyAlignment="1">
      <alignment horizontal="left" wrapText="1"/>
    </xf>
    <xf numFmtId="44" fontId="14" fillId="7" borderId="16" xfId="3" applyFont="1" applyFill="1" applyBorder="1" applyAlignment="1">
      <alignment horizontal="left" wrapText="1"/>
    </xf>
    <xf numFmtId="0" fontId="14" fillId="0" borderId="0" xfId="0" applyFont="1" applyAlignment="1">
      <alignment vertical="center" wrapText="1"/>
    </xf>
    <xf numFmtId="44" fontId="14" fillId="8" borderId="0" xfId="3" applyFont="1" applyFill="1" applyBorder="1" applyAlignment="1">
      <alignment horizontal="left" wrapText="1"/>
    </xf>
    <xf numFmtId="0" fontId="12" fillId="6" borderId="0" xfId="0" applyFont="1" applyFill="1" applyAlignment="1">
      <alignment wrapText="1"/>
    </xf>
    <xf numFmtId="0" fontId="14" fillId="4" borderId="0" xfId="0" applyFont="1" applyFill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44" fontId="7" fillId="10" borderId="18" xfId="0" applyNumberFormat="1" applyFont="1" applyFill="1" applyBorder="1"/>
    <xf numFmtId="164" fontId="7" fillId="4" borderId="0" xfId="0" applyNumberFormat="1" applyFont="1" applyFill="1"/>
    <xf numFmtId="164" fontId="7" fillId="4" borderId="0" xfId="0" applyNumberFormat="1" applyFont="1" applyFill="1" applyAlignment="1">
      <alignment horizontal="left" wrapText="1"/>
    </xf>
    <xf numFmtId="0" fontId="4" fillId="0" borderId="0" xfId="0" applyFont="1" applyProtection="1">
      <protection locked="0"/>
    </xf>
    <xf numFmtId="0" fontId="1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7" fillId="0" borderId="0" xfId="0" quotePrefix="1" applyFont="1" applyAlignment="1">
      <alignment horizontal="right" vertical="center"/>
    </xf>
    <xf numFmtId="0" fontId="14" fillId="0" borderId="20" xfId="4" applyFont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14" fillId="0" borderId="0" xfId="0" applyFont="1" applyAlignment="1" applyProtection="1">
      <alignment vertical="center" wrapText="1"/>
      <protection locked="0"/>
    </xf>
    <xf numFmtId="0" fontId="7" fillId="3" borderId="0" xfId="0" applyFont="1" applyFill="1" applyAlignment="1">
      <alignment vertical="center"/>
    </xf>
    <xf numFmtId="44" fontId="19" fillId="3" borderId="0" xfId="0" applyNumberFormat="1" applyFont="1" applyFill="1"/>
    <xf numFmtId="0" fontId="7" fillId="0" borderId="0" xfId="0" applyFont="1" applyAlignment="1">
      <alignment vertical="center"/>
    </xf>
    <xf numFmtId="44" fontId="7" fillId="4" borderId="0" xfId="0" applyNumberFormat="1" applyFont="1" applyFill="1"/>
    <xf numFmtId="0" fontId="7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vertical="center"/>
    </xf>
    <xf numFmtId="44" fontId="19" fillId="4" borderId="0" xfId="0" applyNumberFormat="1" applyFont="1" applyFill="1"/>
    <xf numFmtId="0" fontId="7" fillId="4" borderId="0" xfId="0" applyFont="1" applyFill="1" applyAlignment="1">
      <alignment horizontal="left" vertical="center"/>
    </xf>
    <xf numFmtId="0" fontId="17" fillId="4" borderId="0" xfId="0" applyFont="1" applyFill="1" applyAlignment="1">
      <alignment vertical="center"/>
    </xf>
    <xf numFmtId="0" fontId="7" fillId="4" borderId="0" xfId="0" quotePrefix="1" applyFont="1" applyFill="1" applyAlignment="1">
      <alignment horizontal="right" vertical="center"/>
    </xf>
    <xf numFmtId="0" fontId="14" fillId="4" borderId="0" xfId="4" applyFont="1" applyFill="1" applyBorder="1" applyAlignment="1">
      <alignment vertical="center" wrapText="1"/>
    </xf>
    <xf numFmtId="44" fontId="20" fillId="4" borderId="0" xfId="0" applyNumberFormat="1" applyFont="1" applyFill="1" applyProtection="1">
      <protection locked="0"/>
    </xf>
    <xf numFmtId="0" fontId="14" fillId="4" borderId="0" xfId="0" applyFont="1" applyFill="1" applyAlignment="1" applyProtection="1">
      <alignment vertical="center" wrapText="1"/>
      <protection locked="0"/>
    </xf>
    <xf numFmtId="0" fontId="21" fillId="5" borderId="7" xfId="0" applyFont="1" applyFill="1" applyBorder="1" applyAlignment="1">
      <alignment horizontal="center" vertical="top" wrapText="1"/>
    </xf>
    <xf numFmtId="0" fontId="14" fillId="5" borderId="7" xfId="0" applyFont="1" applyFill="1" applyBorder="1" applyAlignment="1">
      <alignment horizontal="center" vertical="top" wrapText="1"/>
    </xf>
    <xf numFmtId="0" fontId="21" fillId="5" borderId="8" xfId="0" applyFont="1" applyFill="1" applyBorder="1" applyAlignment="1">
      <alignment horizontal="center" vertical="top" wrapText="1"/>
    </xf>
    <xf numFmtId="0" fontId="21" fillId="5" borderId="9" xfId="0" applyFont="1" applyFill="1" applyBorder="1" applyAlignment="1">
      <alignment horizontal="center" vertical="top" wrapText="1"/>
    </xf>
    <xf numFmtId="0" fontId="14" fillId="5" borderId="8" xfId="0" applyFont="1" applyFill="1" applyBorder="1" applyAlignment="1">
      <alignment horizontal="center" vertical="top" wrapText="1"/>
    </xf>
    <xf numFmtId="0" fontId="14" fillId="5" borderId="9" xfId="0" applyFont="1" applyFill="1" applyBorder="1" applyAlignment="1">
      <alignment horizontal="center" vertical="top" wrapText="1"/>
    </xf>
    <xf numFmtId="0" fontId="7" fillId="4" borderId="0" xfId="0" applyFont="1" applyFill="1" applyAlignment="1">
      <alignment horizontal="left" vertical="top" wrapText="1"/>
    </xf>
    <xf numFmtId="49" fontId="8" fillId="0" borderId="0" xfId="5" applyNumberFormat="1" applyFont="1" applyFill="1" applyAlignment="1">
      <alignment horizontal="center" vertical="center"/>
    </xf>
    <xf numFmtId="165" fontId="18" fillId="0" borderId="0" xfId="5" applyNumberFormat="1" applyAlignment="1"/>
    <xf numFmtId="0" fontId="18" fillId="0" borderId="0" xfId="5" applyAlignment="1"/>
    <xf numFmtId="49" fontId="24" fillId="0" borderId="0" xfId="5" applyNumberFormat="1" applyFont="1" applyFill="1" applyBorder="1" applyAlignment="1">
      <alignment horizontal="center" vertical="center"/>
    </xf>
    <xf numFmtId="49" fontId="24" fillId="0" borderId="20" xfId="5" applyNumberFormat="1" applyFont="1" applyBorder="1" applyAlignment="1">
      <alignment horizontal="center" vertical="center"/>
    </xf>
    <xf numFmtId="0" fontId="24" fillId="0" borderId="20" xfId="5" applyFont="1" applyBorder="1" applyAlignment="1">
      <alignment horizontal="center" vertical="center" wrapText="1"/>
    </xf>
    <xf numFmtId="0" fontId="3" fillId="0" borderId="20" xfId="5" applyFont="1" applyBorder="1" applyAlignment="1">
      <alignment horizontal="center" vertical="center" wrapText="1"/>
    </xf>
    <xf numFmtId="166" fontId="24" fillId="0" borderId="20" xfId="6" applyNumberFormat="1" applyFont="1" applyBorder="1" applyAlignment="1">
      <alignment horizontal="center" vertical="center"/>
    </xf>
    <xf numFmtId="0" fontId="24" fillId="0" borderId="20" xfId="5" applyFont="1" applyBorder="1" applyAlignment="1">
      <alignment horizontal="center" vertical="center"/>
    </xf>
    <xf numFmtId="165" fontId="24" fillId="0" borderId="20" xfId="5" applyNumberFormat="1" applyFont="1" applyBorder="1" applyAlignment="1">
      <alignment horizontal="center" vertical="center"/>
    </xf>
    <xf numFmtId="49" fontId="25" fillId="12" borderId="21" xfId="5" applyNumberFormat="1" applyFont="1" applyFill="1" applyBorder="1" applyAlignment="1">
      <alignment horizontal="left" vertical="center"/>
    </xf>
    <xf numFmtId="0" fontId="26" fillId="12" borderId="21" xfId="5" applyFont="1" applyFill="1" applyBorder="1" applyAlignment="1">
      <alignment vertical="center" wrapText="1"/>
    </xf>
    <xf numFmtId="0" fontId="25" fillId="12" borderId="21" xfId="5" applyFont="1" applyFill="1" applyBorder="1" applyAlignment="1">
      <alignment horizontal="center" vertical="center" wrapText="1"/>
    </xf>
    <xf numFmtId="0" fontId="27" fillId="12" borderId="21" xfId="5" applyFont="1" applyFill="1" applyBorder="1" applyAlignment="1">
      <alignment horizontal="center" vertical="center" wrapText="1"/>
    </xf>
    <xf numFmtId="166" fontId="26" fillId="12" borderId="21" xfId="6" applyNumberFormat="1" applyFont="1" applyFill="1" applyBorder="1" applyAlignment="1">
      <alignment horizontal="center" vertical="center"/>
    </xf>
    <xf numFmtId="0" fontId="26" fillId="12" borderId="21" xfId="5" applyFont="1" applyFill="1" applyBorder="1" applyAlignment="1">
      <alignment horizontal="center" vertical="center"/>
    </xf>
    <xf numFmtId="165" fontId="26" fillId="12" borderId="21" xfId="5" applyNumberFormat="1" applyFont="1" applyFill="1" applyBorder="1" applyAlignment="1">
      <alignment horizontal="center" vertical="center"/>
    </xf>
    <xf numFmtId="49" fontId="28" fillId="0" borderId="21" xfId="5" applyNumberFormat="1" applyFont="1" applyBorder="1" applyAlignment="1">
      <alignment horizontal="center" vertical="center"/>
    </xf>
    <xf numFmtId="0" fontId="25" fillId="13" borderId="21" xfId="5" applyFont="1" applyFill="1" applyBorder="1" applyAlignment="1">
      <alignment vertical="center" wrapText="1"/>
    </xf>
    <xf numFmtId="0" fontId="25" fillId="13" borderId="21" xfId="5" applyFont="1" applyFill="1" applyBorder="1" applyAlignment="1">
      <alignment horizontal="center" vertical="center" wrapText="1"/>
    </xf>
    <xf numFmtId="166" fontId="26" fillId="13" borderId="21" xfId="6" applyNumberFormat="1" applyFont="1" applyFill="1" applyBorder="1" applyAlignment="1">
      <alignment horizontal="center" vertical="center"/>
    </xf>
    <xf numFmtId="0" fontId="26" fillId="13" borderId="21" xfId="5" applyFont="1" applyFill="1" applyBorder="1" applyAlignment="1">
      <alignment horizontal="center" vertical="center"/>
    </xf>
    <xf numFmtId="165" fontId="26" fillId="13" borderId="21" xfId="5" applyNumberFormat="1" applyFont="1" applyFill="1" applyBorder="1" applyAlignment="1">
      <alignment horizontal="center" vertical="center"/>
    </xf>
    <xf numFmtId="0" fontId="28" fillId="0" borderId="21" xfId="5" applyFont="1" applyFill="1" applyBorder="1" applyAlignment="1">
      <alignment vertical="center" wrapText="1"/>
    </xf>
    <xf numFmtId="0" fontId="3" fillId="0" borderId="21" xfId="5" applyFont="1" applyFill="1" applyBorder="1" applyAlignment="1">
      <alignment horizontal="center" vertical="center" wrapText="1"/>
    </xf>
    <xf numFmtId="166" fontId="28" fillId="0" borderId="21" xfId="6" applyNumberFormat="1" applyFont="1" applyFill="1" applyBorder="1" applyAlignment="1">
      <alignment horizontal="center" vertical="center"/>
    </xf>
    <xf numFmtId="0" fontId="8" fillId="0" borderId="21" xfId="5" applyFont="1" applyBorder="1" applyAlignment="1">
      <alignment horizontal="center" vertical="center"/>
    </xf>
    <xf numFmtId="165" fontId="8" fillId="0" borderId="21" xfId="5" applyNumberFormat="1" applyFont="1" applyBorder="1" applyAlignment="1">
      <alignment horizontal="center" vertical="center"/>
    </xf>
    <xf numFmtId="165" fontId="8" fillId="14" borderId="21" xfId="5" applyNumberFormat="1" applyFont="1" applyFill="1" applyBorder="1" applyAlignment="1">
      <alignment horizontal="center" vertical="center"/>
    </xf>
    <xf numFmtId="165" fontId="28" fillId="0" borderId="21" xfId="5" applyNumberFormat="1" applyFont="1" applyBorder="1" applyAlignment="1">
      <alignment horizontal="center" vertical="center"/>
    </xf>
    <xf numFmtId="0" fontId="3" fillId="4" borderId="21" xfId="5" applyFont="1" applyFill="1" applyBorder="1" applyAlignment="1">
      <alignment horizontal="center" vertical="center" wrapText="1"/>
    </xf>
    <xf numFmtId="0" fontId="28" fillId="0" borderId="21" xfId="5" applyFont="1" applyBorder="1" applyAlignment="1">
      <alignment horizontal="center" vertical="center"/>
    </xf>
    <xf numFmtId="165" fontId="8" fillId="4" borderId="21" xfId="5" applyNumberFormat="1" applyFont="1" applyFill="1" applyBorder="1" applyAlignment="1">
      <alignment horizontal="center" vertical="center"/>
    </xf>
    <xf numFmtId="0" fontId="30" fillId="4" borderId="21" xfId="5" applyFont="1" applyFill="1" applyBorder="1" applyAlignment="1">
      <alignment horizontal="center" vertical="center" wrapText="1"/>
    </xf>
    <xf numFmtId="165" fontId="31" fillId="4" borderId="21" xfId="5" applyNumberFormat="1" applyFont="1" applyFill="1" applyBorder="1" applyAlignment="1">
      <alignment horizontal="center" vertical="center"/>
    </xf>
    <xf numFmtId="0" fontId="3" fillId="0" borderId="21" xfId="5" applyFont="1" applyBorder="1" applyAlignment="1">
      <alignment horizontal="center" vertical="center" wrapText="1"/>
    </xf>
    <xf numFmtId="165" fontId="28" fillId="4" borderId="21" xfId="5" applyNumberFormat="1" applyFont="1" applyFill="1" applyBorder="1" applyAlignment="1">
      <alignment horizontal="center" vertical="center"/>
    </xf>
    <xf numFmtId="166" fontId="28" fillId="4" borderId="21" xfId="6" applyNumberFormat="1" applyFont="1" applyFill="1" applyBorder="1" applyAlignment="1">
      <alignment horizontal="center" vertical="center"/>
    </xf>
    <xf numFmtId="0" fontId="3" fillId="16" borderId="21" xfId="5" applyFont="1" applyFill="1" applyBorder="1" applyAlignment="1">
      <alignment horizontal="center" vertical="center" wrapText="1"/>
    </xf>
    <xf numFmtId="166" fontId="28" fillId="16" borderId="21" xfId="6" applyNumberFormat="1" applyFont="1" applyFill="1" applyBorder="1" applyAlignment="1">
      <alignment horizontal="center" vertical="center"/>
    </xf>
    <xf numFmtId="0" fontId="28" fillId="16" borderId="21" xfId="5" applyFont="1" applyFill="1" applyBorder="1" applyAlignment="1">
      <alignment horizontal="center" vertical="center"/>
    </xf>
    <xf numFmtId="165" fontId="28" fillId="16" borderId="21" xfId="5" applyNumberFormat="1" applyFont="1" applyFill="1" applyBorder="1" applyAlignment="1">
      <alignment horizontal="center" vertical="center"/>
    </xf>
    <xf numFmtId="165" fontId="33" fillId="16" borderId="21" xfId="5" applyNumberFormat="1" applyFont="1" applyFill="1" applyBorder="1" applyAlignment="1">
      <alignment horizontal="center" vertical="center"/>
    </xf>
    <xf numFmtId="0" fontId="28" fillId="4" borderId="21" xfId="5" applyFont="1" applyFill="1" applyBorder="1" applyAlignment="1">
      <alignment horizontal="center" vertical="center" wrapText="1"/>
    </xf>
    <xf numFmtId="0" fontId="34" fillId="13" borderId="21" xfId="5" applyFont="1" applyFill="1" applyBorder="1" applyAlignment="1">
      <alignment vertical="center" wrapText="1"/>
    </xf>
    <xf numFmtId="0" fontId="24" fillId="4" borderId="21" xfId="5" applyFont="1" applyFill="1" applyBorder="1" applyAlignment="1">
      <alignment horizontal="center" vertical="center" wrapText="1"/>
    </xf>
    <xf numFmtId="0" fontId="31" fillId="0" borderId="21" xfId="5" applyFont="1" applyFill="1" applyBorder="1" applyAlignment="1">
      <alignment vertical="center" wrapText="1"/>
    </xf>
    <xf numFmtId="165" fontId="28" fillId="14" borderId="21" xfId="5" applyNumberFormat="1" applyFont="1" applyFill="1" applyBorder="1" applyAlignment="1">
      <alignment horizontal="center" vertical="center"/>
    </xf>
    <xf numFmtId="0" fontId="28" fillId="4" borderId="21" xfId="5" applyFont="1" applyFill="1" applyBorder="1" applyAlignment="1">
      <alignment horizontal="center" vertical="center"/>
    </xf>
    <xf numFmtId="0" fontId="35" fillId="0" borderId="21" xfId="5" applyFont="1" applyBorder="1" applyAlignment="1">
      <alignment horizontal="center" vertical="center" wrapText="1"/>
    </xf>
    <xf numFmtId="49" fontId="24" fillId="0" borderId="21" xfId="5" applyNumberFormat="1" applyFont="1" applyBorder="1" applyAlignment="1">
      <alignment horizontal="center" vertical="center"/>
    </xf>
    <xf numFmtId="0" fontId="3" fillId="0" borderId="21" xfId="5" applyFont="1" applyBorder="1" applyAlignment="1">
      <alignment horizontal="right" vertical="center" wrapText="1"/>
    </xf>
    <xf numFmtId="0" fontId="27" fillId="0" borderId="21" xfId="5" applyFont="1" applyBorder="1" applyAlignment="1">
      <alignment horizontal="center" vertical="center" wrapText="1"/>
    </xf>
    <xf numFmtId="166" fontId="35" fillId="0" borderId="21" xfId="6" applyNumberFormat="1" applyFont="1" applyBorder="1" applyAlignment="1">
      <alignment horizontal="center" vertical="center"/>
    </xf>
    <xf numFmtId="0" fontId="24" fillId="0" borderId="21" xfId="5" applyFont="1" applyBorder="1" applyAlignment="1">
      <alignment horizontal="center" vertical="center"/>
    </xf>
    <xf numFmtId="165" fontId="24" fillId="0" borderId="21" xfId="5" applyNumberFormat="1" applyFont="1" applyFill="1" applyBorder="1" applyAlignment="1">
      <alignment horizontal="center" vertical="center"/>
    </xf>
    <xf numFmtId="165" fontId="24" fillId="0" borderId="21" xfId="5" applyNumberFormat="1" applyFont="1" applyBorder="1" applyAlignment="1">
      <alignment horizontal="center" vertical="center"/>
    </xf>
    <xf numFmtId="0" fontId="35" fillId="13" borderId="21" xfId="5" applyFont="1" applyFill="1" applyBorder="1" applyAlignment="1">
      <alignment horizontal="center" vertical="center" wrapText="1"/>
    </xf>
    <xf numFmtId="166" fontId="29" fillId="13" borderId="21" xfId="6" applyNumberFormat="1" applyFont="1" applyFill="1" applyBorder="1" applyAlignment="1">
      <alignment horizontal="center" vertical="center"/>
    </xf>
    <xf numFmtId="0" fontId="28" fillId="4" borderId="21" xfId="5" applyFont="1" applyFill="1" applyBorder="1" applyAlignment="1">
      <alignment vertical="center" wrapText="1"/>
    </xf>
    <xf numFmtId="0" fontId="35" fillId="4" borderId="21" xfId="5" applyFont="1" applyFill="1" applyBorder="1" applyAlignment="1">
      <alignment horizontal="center" vertical="center" wrapText="1"/>
    </xf>
    <xf numFmtId="0" fontId="3" fillId="0" borderId="21" xfId="5" applyFont="1" applyFill="1" applyBorder="1" applyAlignment="1">
      <alignment vertical="center" wrapText="1"/>
    </xf>
    <xf numFmtId="0" fontId="3" fillId="0" borderId="22" xfId="5" applyFont="1" applyFill="1" applyBorder="1" applyAlignment="1">
      <alignment horizontal="center" vertical="center" wrapText="1"/>
    </xf>
    <xf numFmtId="165" fontId="8" fillId="0" borderId="21" xfId="5" applyNumberFormat="1" applyFont="1" applyFill="1" applyBorder="1" applyAlignment="1">
      <alignment horizontal="center" vertical="center"/>
    </xf>
    <xf numFmtId="49" fontId="33" fillId="0" borderId="0" xfId="5" applyNumberFormat="1" applyFont="1" applyFill="1" applyBorder="1" applyAlignment="1">
      <alignment horizontal="center" vertical="center"/>
    </xf>
    <xf numFmtId="49" fontId="31" fillId="0" borderId="0" xfId="5" applyNumberFormat="1" applyFont="1" applyFill="1" applyBorder="1" applyAlignment="1">
      <alignment horizontal="center" vertical="center"/>
    </xf>
    <xf numFmtId="166" fontId="31" fillId="4" borderId="21" xfId="6" applyNumberFormat="1" applyFont="1" applyFill="1" applyBorder="1" applyAlignment="1">
      <alignment horizontal="center" vertical="center"/>
    </xf>
    <xf numFmtId="165" fontId="24" fillId="4" borderId="21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 vertical="center"/>
    </xf>
    <xf numFmtId="49" fontId="25" fillId="12" borderId="23" xfId="5" applyNumberFormat="1" applyFont="1" applyFill="1" applyBorder="1" applyAlignment="1">
      <alignment vertical="center"/>
    </xf>
    <xf numFmtId="49" fontId="25" fillId="12" borderId="20" xfId="5" applyNumberFormat="1" applyFont="1" applyFill="1" applyBorder="1" applyAlignment="1">
      <alignment vertical="center"/>
    </xf>
    <xf numFmtId="49" fontId="25" fillId="12" borderId="20" xfId="5" applyNumberFormat="1" applyFont="1" applyFill="1" applyBorder="1" applyAlignment="1">
      <alignment horizontal="center" vertical="center"/>
    </xf>
    <xf numFmtId="49" fontId="27" fillId="12" borderId="20" xfId="5" applyNumberFormat="1" applyFont="1" applyFill="1" applyBorder="1" applyAlignment="1">
      <alignment horizontal="center" vertical="center"/>
    </xf>
    <xf numFmtId="49" fontId="25" fillId="12" borderId="24" xfId="5" applyNumberFormat="1" applyFont="1" applyFill="1" applyBorder="1" applyAlignment="1">
      <alignment vertical="center"/>
    </xf>
    <xf numFmtId="49" fontId="28" fillId="0" borderId="0" xfId="5" applyNumberFormat="1" applyFont="1" applyFill="1" applyBorder="1" applyAlignment="1">
      <alignment horizontal="center" vertical="center"/>
    </xf>
    <xf numFmtId="0" fontId="3" fillId="13" borderId="21" xfId="5" applyFont="1" applyFill="1" applyBorder="1" applyAlignment="1">
      <alignment horizontal="center" vertical="center" wrapText="1"/>
    </xf>
    <xf numFmtId="166" fontId="28" fillId="13" borderId="21" xfId="6" applyNumberFormat="1" applyFont="1" applyFill="1" applyBorder="1" applyAlignment="1">
      <alignment horizontal="center" vertical="center"/>
    </xf>
    <xf numFmtId="166" fontId="35" fillId="4" borderId="21" xfId="6" applyNumberFormat="1" applyFont="1" applyFill="1" applyBorder="1" applyAlignment="1">
      <alignment horizontal="center" vertical="center"/>
    </xf>
    <xf numFmtId="0" fontId="3" fillId="0" borderId="21" xfId="5" applyFont="1" applyFill="1" applyBorder="1" applyAlignment="1">
      <alignment horizontal="right" vertical="center" wrapText="1"/>
    </xf>
    <xf numFmtId="0" fontId="27" fillId="0" borderId="21" xfId="5" applyFont="1" applyFill="1" applyBorder="1" applyAlignment="1">
      <alignment horizontal="center" vertical="center" wrapText="1"/>
    </xf>
    <xf numFmtId="166" fontId="24" fillId="0" borderId="21" xfId="6" applyNumberFormat="1" applyFont="1" applyFill="1" applyBorder="1" applyAlignment="1">
      <alignment horizontal="center" vertical="center"/>
    </xf>
    <xf numFmtId="0" fontId="24" fillId="0" borderId="21" xfId="5" applyFont="1" applyFill="1" applyBorder="1" applyAlignment="1">
      <alignment horizontal="center" vertical="center"/>
    </xf>
    <xf numFmtId="165" fontId="3" fillId="0" borderId="21" xfId="5" applyNumberFormat="1" applyFont="1" applyFill="1" applyBorder="1" applyAlignment="1">
      <alignment horizontal="center" vertical="center"/>
    </xf>
    <xf numFmtId="165" fontId="3" fillId="0" borderId="21" xfId="5" applyNumberFormat="1" applyFont="1" applyBorder="1" applyAlignment="1">
      <alignment horizontal="center" vertical="center"/>
    </xf>
    <xf numFmtId="0" fontId="3" fillId="16" borderId="21" xfId="5" applyFont="1" applyFill="1" applyBorder="1" applyAlignment="1">
      <alignment horizontal="right" vertical="center" wrapText="1"/>
    </xf>
    <xf numFmtId="0" fontId="27" fillId="16" borderId="21" xfId="5" applyFont="1" applyFill="1" applyBorder="1" applyAlignment="1">
      <alignment horizontal="center" vertical="center" wrapText="1"/>
    </xf>
    <xf numFmtId="166" fontId="24" fillId="16" borderId="21" xfId="6" applyNumberFormat="1" applyFont="1" applyFill="1" applyBorder="1" applyAlignment="1">
      <alignment horizontal="center" vertical="center"/>
    </xf>
    <xf numFmtId="0" fontId="24" fillId="16" borderId="21" xfId="5" applyFont="1" applyFill="1" applyBorder="1" applyAlignment="1">
      <alignment horizontal="center" vertical="center"/>
    </xf>
    <xf numFmtId="165" fontId="3" fillId="16" borderId="21" xfId="5" applyNumberFormat="1" applyFont="1" applyFill="1" applyBorder="1" applyAlignment="1">
      <alignment horizontal="center" vertical="center"/>
    </xf>
    <xf numFmtId="166" fontId="24" fillId="0" borderId="21" xfId="6" applyNumberFormat="1" applyFont="1" applyBorder="1" applyAlignment="1">
      <alignment horizontal="center" vertical="center"/>
    </xf>
    <xf numFmtId="0" fontId="24" fillId="0" borderId="21" xfId="5" applyFont="1" applyFill="1" applyBorder="1" applyAlignment="1">
      <alignment horizontal="right" vertical="center" wrapText="1"/>
    </xf>
    <xf numFmtId="0" fontId="24" fillId="0" borderId="21" xfId="5" applyFont="1" applyFill="1" applyBorder="1" applyAlignment="1">
      <alignment horizontal="center" vertical="center" wrapText="1"/>
    </xf>
    <xf numFmtId="0" fontId="8" fillId="0" borderId="21" xfId="5" applyFont="1" applyBorder="1" applyAlignment="1">
      <alignment vertical="center"/>
    </xf>
    <xf numFmtId="167" fontId="24" fillId="0" borderId="21" xfId="6" applyNumberFormat="1" applyFont="1" applyFill="1" applyBorder="1" applyAlignment="1">
      <alignment horizontal="center" vertical="center"/>
    </xf>
    <xf numFmtId="0" fontId="31" fillId="4" borderId="21" xfId="5" applyFont="1" applyFill="1" applyBorder="1" applyAlignment="1">
      <alignment vertical="center" wrapText="1"/>
    </xf>
    <xf numFmtId="0" fontId="28" fillId="16" borderId="21" xfId="5" applyFont="1" applyFill="1" applyBorder="1" applyAlignment="1">
      <alignment vertical="center" wrapText="1"/>
    </xf>
    <xf numFmtId="165" fontId="8" fillId="16" borderId="21" xfId="5" applyNumberFormat="1" applyFont="1" applyFill="1" applyBorder="1" applyAlignment="1">
      <alignment horizontal="center" vertical="center"/>
    </xf>
    <xf numFmtId="0" fontId="35" fillId="0" borderId="21" xfId="5" applyFont="1" applyFill="1" applyBorder="1" applyAlignment="1">
      <alignment horizontal="center" vertical="center" wrapText="1"/>
    </xf>
    <xf numFmtId="0" fontId="31" fillId="16" borderId="21" xfId="5" applyFont="1" applyFill="1" applyBorder="1" applyAlignment="1">
      <alignment vertical="center" wrapText="1"/>
    </xf>
    <xf numFmtId="0" fontId="28" fillId="16" borderId="21" xfId="5" applyFont="1" applyFill="1" applyBorder="1" applyAlignment="1">
      <alignment horizontal="center" vertical="center" wrapText="1"/>
    </xf>
    <xf numFmtId="165" fontId="37" fillId="0" borderId="21" xfId="5" applyNumberFormat="1" applyFont="1" applyFill="1" applyBorder="1" applyAlignment="1">
      <alignment horizontal="center" vertical="center"/>
    </xf>
    <xf numFmtId="165" fontId="37" fillId="0" borderId="21" xfId="5" applyNumberFormat="1" applyFont="1" applyBorder="1" applyAlignment="1">
      <alignment horizontal="center" vertical="center"/>
    </xf>
    <xf numFmtId="0" fontId="8" fillId="0" borderId="0" xfId="5" applyFont="1" applyAlignment="1">
      <alignment vertical="center"/>
    </xf>
    <xf numFmtId="0" fontId="22" fillId="6" borderId="0" xfId="5" applyFont="1" applyFill="1" applyAlignment="1">
      <alignment horizontal="right" vertical="center"/>
    </xf>
    <xf numFmtId="0" fontId="22" fillId="6" borderId="0" xfId="5" applyFont="1" applyFill="1" applyAlignment="1">
      <alignment horizontal="center" vertical="center"/>
    </xf>
    <xf numFmtId="0" fontId="38" fillId="6" borderId="0" xfId="5" applyFont="1" applyFill="1" applyAlignment="1">
      <alignment vertical="center"/>
    </xf>
    <xf numFmtId="165" fontId="22" fillId="6" borderId="0" xfId="5" applyNumberFormat="1" applyFont="1" applyFill="1" applyAlignment="1">
      <alignment vertical="center"/>
    </xf>
    <xf numFmtId="0" fontId="33" fillId="0" borderId="0" xfId="5" applyFont="1" applyAlignment="1">
      <alignment horizontal="center" vertical="center"/>
    </xf>
    <xf numFmtId="0" fontId="27" fillId="0" borderId="0" xfId="5" applyFont="1" applyAlignment="1">
      <alignment horizontal="center" vertical="center"/>
    </xf>
    <xf numFmtId="0" fontId="8" fillId="0" borderId="0" xfId="5" applyFont="1" applyAlignment="1">
      <alignment horizontal="right" vertical="center"/>
    </xf>
    <xf numFmtId="165" fontId="8" fillId="0" borderId="0" xfId="5" applyNumberFormat="1" applyFont="1" applyAlignment="1">
      <alignment vertical="center"/>
    </xf>
    <xf numFmtId="0" fontId="39" fillId="18" borderId="0" xfId="5" applyFont="1" applyFill="1" applyAlignment="1">
      <alignment horizontal="center"/>
    </xf>
    <xf numFmtId="0" fontId="40" fillId="18" borderId="0" xfId="5" applyFont="1" applyFill="1" applyAlignment="1"/>
    <xf numFmtId="0" fontId="26" fillId="18" borderId="0" xfId="5" applyFont="1" applyFill="1" applyAlignment="1"/>
    <xf numFmtId="0" fontId="8" fillId="0" borderId="0" xfId="5" applyFont="1" applyAlignment="1"/>
    <xf numFmtId="0" fontId="8" fillId="4" borderId="0" xfId="5" applyFont="1" applyFill="1" applyAlignment="1">
      <alignment horizontal="center"/>
    </xf>
    <xf numFmtId="0" fontId="39" fillId="19" borderId="0" xfId="5" applyFont="1" applyFill="1" applyAlignment="1">
      <alignment horizontal="center"/>
    </xf>
    <xf numFmtId="0" fontId="25" fillId="19" borderId="0" xfId="5" applyFont="1" applyFill="1" applyAlignment="1"/>
    <xf numFmtId="0" fontId="8" fillId="19" borderId="0" xfId="5" applyFont="1" applyFill="1" applyAlignment="1"/>
    <xf numFmtId="0" fontId="41" fillId="0" borderId="0" xfId="5" applyFont="1" applyAlignment="1"/>
    <xf numFmtId="0" fontId="41" fillId="0" borderId="0" xfId="5" applyFont="1" applyAlignment="1">
      <alignment horizontal="right"/>
    </xf>
    <xf numFmtId="0" fontId="41" fillId="4" borderId="0" xfId="5" applyFont="1" applyFill="1" applyAlignment="1"/>
    <xf numFmtId="0" fontId="41" fillId="4" borderId="0" xfId="5" applyFont="1" applyFill="1" applyAlignment="1">
      <alignment horizontal="center"/>
    </xf>
    <xf numFmtId="0" fontId="8" fillId="4" borderId="0" xfId="5" applyFont="1" applyFill="1" applyAlignment="1"/>
    <xf numFmtId="0" fontId="26" fillId="18" borderId="21" xfId="5" applyFont="1" applyFill="1" applyBorder="1" applyAlignment="1">
      <alignment horizontal="center" vertical="center"/>
    </xf>
    <xf numFmtId="0" fontId="25" fillId="18" borderId="21" xfId="5" applyFont="1" applyFill="1" applyBorder="1" applyAlignment="1">
      <alignment vertical="center"/>
    </xf>
    <xf numFmtId="0" fontId="25" fillId="18" borderId="21" xfId="5" applyFont="1" applyFill="1" applyBorder="1" applyAlignment="1">
      <alignment horizontal="center" vertical="center"/>
    </xf>
    <xf numFmtId="0" fontId="42" fillId="20" borderId="21" xfId="5" applyFont="1" applyFill="1" applyBorder="1" applyAlignment="1">
      <alignment horizontal="center"/>
    </xf>
    <xf numFmtId="0" fontId="3" fillId="20" borderId="21" xfId="5" applyFont="1" applyFill="1" applyBorder="1" applyAlignment="1"/>
    <xf numFmtId="0" fontId="42" fillId="20" borderId="21" xfId="5" applyFont="1" applyFill="1" applyBorder="1" applyAlignment="1"/>
    <xf numFmtId="0" fontId="43" fillId="20" borderId="21" xfId="5" applyFont="1" applyFill="1" applyBorder="1" applyAlignment="1">
      <alignment horizontal="center"/>
    </xf>
    <xf numFmtId="0" fontId="28" fillId="0" borderId="21" xfId="5" applyFont="1" applyBorder="1" applyAlignment="1">
      <alignment horizontal="center"/>
    </xf>
    <xf numFmtId="0" fontId="8" fillId="21" borderId="21" xfId="5" applyFont="1" applyFill="1" applyBorder="1" applyAlignment="1">
      <alignment horizontal="center"/>
    </xf>
    <xf numFmtId="0" fontId="28" fillId="21" borderId="21" xfId="5" applyFont="1" applyFill="1" applyBorder="1" applyAlignment="1">
      <alignment horizontal="center"/>
    </xf>
    <xf numFmtId="0" fontId="28" fillId="0" borderId="21" xfId="5" applyFont="1" applyFill="1" applyBorder="1" applyAlignment="1">
      <alignment horizontal="center"/>
    </xf>
    <xf numFmtId="0" fontId="28" fillId="4" borderId="21" xfId="5" applyFont="1" applyFill="1" applyBorder="1" applyAlignment="1">
      <alignment horizontal="center"/>
    </xf>
    <xf numFmtId="0" fontId="8" fillId="4" borderId="21" xfId="5" applyFont="1" applyFill="1" applyBorder="1" applyAlignment="1">
      <alignment horizontal="center"/>
    </xf>
    <xf numFmtId="0" fontId="8" fillId="0" borderId="21" xfId="5" applyFont="1" applyFill="1" applyBorder="1" applyAlignment="1">
      <alignment horizontal="center"/>
    </xf>
    <xf numFmtId="0" fontId="3" fillId="22" borderId="21" xfId="5" applyFont="1" applyFill="1" applyBorder="1" applyAlignment="1"/>
    <xf numFmtId="0" fontId="42" fillId="22" borderId="21" xfId="5" applyFont="1" applyFill="1" applyBorder="1" applyAlignment="1"/>
    <xf numFmtId="0" fontId="43" fillId="22" borderId="21" xfId="5" applyFont="1" applyFill="1" applyBorder="1" applyAlignment="1">
      <alignment horizontal="center"/>
    </xf>
    <xf numFmtId="0" fontId="25" fillId="18" borderId="21" xfId="5" applyFont="1" applyFill="1" applyBorder="1" applyAlignment="1"/>
    <xf numFmtId="0" fontId="44" fillId="18" borderId="21" xfId="5" applyFont="1" applyFill="1" applyBorder="1" applyAlignment="1"/>
    <xf numFmtId="0" fontId="45" fillId="18" borderId="21" xfId="5" applyFont="1" applyFill="1" applyBorder="1" applyAlignment="1">
      <alignment horizontal="center"/>
    </xf>
    <xf numFmtId="0" fontId="3" fillId="17" borderId="21" xfId="5" applyFont="1" applyFill="1" applyBorder="1" applyAlignment="1"/>
    <xf numFmtId="0" fontId="42" fillId="17" borderId="21" xfId="5" applyFont="1" applyFill="1" applyBorder="1" applyAlignment="1"/>
    <xf numFmtId="0" fontId="43" fillId="17" borderId="21" xfId="5" applyFont="1" applyFill="1" applyBorder="1" applyAlignment="1">
      <alignment horizontal="center"/>
    </xf>
    <xf numFmtId="0" fontId="3" fillId="20" borderId="0" xfId="5" applyFont="1" applyFill="1" applyBorder="1" applyAlignment="1">
      <alignment horizontal="center"/>
    </xf>
    <xf numFmtId="0" fontId="3" fillId="20" borderId="0" xfId="5" applyFont="1" applyFill="1" applyBorder="1" applyAlignment="1">
      <alignment horizontal="right"/>
    </xf>
    <xf numFmtId="0" fontId="43" fillId="20" borderId="0" xfId="5" applyFont="1" applyFill="1" applyBorder="1" applyAlignment="1">
      <alignment horizontal="center"/>
    </xf>
    <xf numFmtId="0" fontId="8" fillId="4" borderId="0" xfId="5" applyFont="1" applyFill="1" applyBorder="1" applyAlignment="1">
      <alignment horizontal="center"/>
    </xf>
    <xf numFmtId="0" fontId="3" fillId="23" borderId="0" xfId="5" applyFont="1" applyFill="1" applyBorder="1" applyAlignment="1">
      <alignment horizontal="center"/>
    </xf>
    <xf numFmtId="0" fontId="3" fillId="4" borderId="0" xfId="5" applyFont="1" applyFill="1" applyBorder="1" applyAlignment="1">
      <alignment horizontal="center"/>
    </xf>
    <xf numFmtId="0" fontId="35" fillId="4" borderId="0" xfId="5" applyFont="1" applyFill="1" applyBorder="1" applyAlignment="1">
      <alignment horizontal="center"/>
    </xf>
    <xf numFmtId="0" fontId="39" fillId="0" borderId="0" xfId="5" applyFont="1" applyFill="1" applyAlignment="1">
      <alignment horizontal="center"/>
    </xf>
    <xf numFmtId="0" fontId="3" fillId="4" borderId="0" xfId="5" applyFont="1" applyFill="1" applyBorder="1" applyAlignment="1"/>
    <xf numFmtId="0" fontId="43" fillId="4" borderId="0" xfId="5" applyFont="1" applyFill="1" applyBorder="1" applyAlignment="1">
      <alignment horizontal="center"/>
    </xf>
    <xf numFmtId="0" fontId="28" fillId="4" borderId="0" xfId="5" applyFont="1" applyFill="1" applyBorder="1" applyAlignment="1">
      <alignment horizontal="center"/>
    </xf>
    <xf numFmtId="0" fontId="39" fillId="0" borderId="0" xfId="5" applyFont="1" applyAlignment="1">
      <alignment horizontal="center"/>
    </xf>
    <xf numFmtId="0" fontId="8" fillId="24" borderId="0" xfId="5" applyFont="1" applyFill="1" applyAlignment="1"/>
    <xf numFmtId="0" fontId="8" fillId="25" borderId="21" xfId="5" applyFont="1" applyFill="1" applyBorder="1" applyAlignment="1"/>
    <xf numFmtId="0" fontId="8" fillId="0" borderId="21" xfId="5" applyFont="1" applyBorder="1" applyAlignment="1"/>
    <xf numFmtId="0" fontId="33" fillId="0" borderId="21" xfId="5" applyFont="1" applyBorder="1" applyAlignment="1"/>
    <xf numFmtId="0" fontId="3" fillId="10" borderId="21" xfId="5" applyFont="1" applyFill="1" applyBorder="1" applyAlignment="1">
      <alignment horizontal="center" vertical="center" wrapText="1"/>
    </xf>
    <xf numFmtId="49" fontId="24" fillId="0" borderId="0" xfId="5" applyNumberFormat="1" applyFont="1" applyBorder="1" applyAlignment="1">
      <alignment horizontal="center" vertical="center"/>
    </xf>
    <xf numFmtId="0" fontId="3" fillId="0" borderId="0" xfId="5" applyFont="1" applyBorder="1" applyAlignment="1">
      <alignment horizontal="right" vertical="center" wrapText="1"/>
    </xf>
    <xf numFmtId="0" fontId="3" fillId="0" borderId="0" xfId="5" applyFont="1" applyBorder="1" applyAlignment="1">
      <alignment horizontal="center" vertical="center" wrapText="1"/>
    </xf>
    <xf numFmtId="0" fontId="27" fillId="0" borderId="0" xfId="5" applyFont="1" applyBorder="1" applyAlignment="1">
      <alignment horizontal="center" vertical="center" wrapText="1"/>
    </xf>
    <xf numFmtId="166" fontId="35" fillId="4" borderId="0" xfId="6" applyNumberFormat="1" applyFont="1" applyFill="1" applyBorder="1" applyAlignment="1">
      <alignment horizontal="center" vertical="center"/>
    </xf>
    <xf numFmtId="0" fontId="24" fillId="0" borderId="0" xfId="5" applyFont="1" applyBorder="1" applyAlignment="1">
      <alignment horizontal="center" vertical="center"/>
    </xf>
    <xf numFmtId="165" fontId="24" fillId="0" borderId="0" xfId="5" applyNumberFormat="1" applyFont="1" applyFill="1" applyBorder="1" applyAlignment="1">
      <alignment horizontal="center" vertical="center"/>
    </xf>
    <xf numFmtId="165" fontId="24" fillId="0" borderId="0" xfId="5" applyNumberFormat="1" applyFont="1" applyBorder="1" applyAlignment="1">
      <alignment horizontal="center" vertical="center"/>
    </xf>
    <xf numFmtId="49" fontId="8" fillId="26" borderId="0" xfId="5" applyNumberFormat="1" applyFont="1" applyFill="1" applyAlignment="1">
      <alignment horizontal="center" vertical="center"/>
    </xf>
    <xf numFmtId="0" fontId="47" fillId="27" borderId="0" xfId="5" applyFont="1" applyFill="1" applyBorder="1" applyAlignment="1"/>
    <xf numFmtId="0" fontId="8" fillId="27" borderId="0" xfId="5" applyFont="1" applyFill="1" applyBorder="1" applyAlignment="1">
      <alignment horizontal="center"/>
    </xf>
    <xf numFmtId="0" fontId="28" fillId="28" borderId="21" xfId="5" applyFont="1" applyFill="1" applyBorder="1" applyAlignment="1">
      <alignment horizontal="center"/>
    </xf>
    <xf numFmtId="0" fontId="33" fillId="0" borderId="0" xfId="5" applyFont="1" applyAlignment="1"/>
    <xf numFmtId="0" fontId="33" fillId="23" borderId="0" xfId="5" applyFont="1" applyFill="1" applyBorder="1" applyAlignment="1">
      <alignment horizontal="center"/>
    </xf>
    <xf numFmtId="0" fontId="8" fillId="27" borderId="0" xfId="5" applyFont="1" applyFill="1" applyAlignment="1"/>
    <xf numFmtId="0" fontId="33" fillId="27" borderId="0" xfId="5" applyFont="1" applyFill="1" applyAlignment="1"/>
    <xf numFmtId="0" fontId="33" fillId="27" borderId="0" xfId="5" applyFont="1" applyFill="1" applyBorder="1" applyAlignment="1">
      <alignment horizontal="center"/>
    </xf>
    <xf numFmtId="0" fontId="29" fillId="17" borderId="21" xfId="5" applyFont="1" applyFill="1" applyBorder="1" applyAlignment="1">
      <alignment horizontal="center"/>
    </xf>
    <xf numFmtId="165" fontId="28" fillId="0" borderId="21" xfId="5" applyNumberFormat="1" applyFont="1" applyFill="1" applyBorder="1" applyAlignment="1">
      <alignment horizontal="center" vertical="center"/>
    </xf>
    <xf numFmtId="0" fontId="35" fillId="16" borderId="21" xfId="5" applyFont="1" applyFill="1" applyBorder="1" applyAlignment="1">
      <alignment horizontal="center" vertical="center" wrapText="1"/>
    </xf>
    <xf numFmtId="0" fontId="3" fillId="16" borderId="21" xfId="5" applyFont="1" applyFill="1" applyBorder="1" applyAlignment="1">
      <alignment vertical="center" wrapText="1"/>
    </xf>
    <xf numFmtId="165" fontId="25" fillId="12" borderId="21" xfId="5" applyNumberFormat="1" applyFont="1" applyFill="1" applyBorder="1" applyAlignment="1">
      <alignment horizontal="center" vertical="center"/>
    </xf>
    <xf numFmtId="0" fontId="8" fillId="16" borderId="21" xfId="5" applyFont="1" applyFill="1" applyBorder="1" applyAlignment="1">
      <alignment horizontal="center" vertical="center"/>
    </xf>
    <xf numFmtId="0" fontId="18" fillId="0" borderId="0" xfId="5" applyAlignment="1">
      <alignment vertical="center"/>
    </xf>
    <xf numFmtId="166" fontId="28" fillId="21" borderId="21" xfId="6" applyNumberFormat="1" applyFont="1" applyFill="1" applyBorder="1" applyAlignment="1">
      <alignment horizontal="center" vertical="center"/>
    </xf>
    <xf numFmtId="0" fontId="28" fillId="21" borderId="21" xfId="5" applyFont="1" applyFill="1" applyBorder="1" applyAlignment="1">
      <alignment horizontal="center" vertical="center"/>
    </xf>
    <xf numFmtId="165" fontId="28" fillId="21" borderId="21" xfId="5" applyNumberFormat="1" applyFont="1" applyFill="1" applyBorder="1" applyAlignment="1">
      <alignment horizontal="center" vertical="center"/>
    </xf>
    <xf numFmtId="165" fontId="33" fillId="21" borderId="21" xfId="5" applyNumberFormat="1" applyFont="1" applyFill="1" applyBorder="1" applyAlignment="1">
      <alignment horizontal="center" vertical="center"/>
    </xf>
    <xf numFmtId="165" fontId="8" fillId="21" borderId="21" xfId="5" applyNumberFormat="1" applyFont="1" applyFill="1" applyBorder="1" applyAlignment="1">
      <alignment horizontal="center" vertical="center"/>
    </xf>
    <xf numFmtId="0" fontId="24" fillId="4" borderId="21" xfId="5" applyFont="1" applyFill="1" applyBorder="1" applyAlignment="1">
      <alignment horizontal="center" vertical="center"/>
    </xf>
    <xf numFmtId="49" fontId="31" fillId="26" borderId="0" xfId="5" applyNumberFormat="1" applyFont="1" applyFill="1" applyBorder="1" applyAlignment="1">
      <alignment horizontal="center" vertical="center"/>
    </xf>
    <xf numFmtId="165" fontId="1" fillId="0" borderId="21" xfId="5" applyNumberFormat="1" applyFont="1" applyBorder="1" applyAlignment="1">
      <alignment horizontal="center" vertical="center"/>
    </xf>
    <xf numFmtId="0" fontId="8" fillId="0" borderId="21" xfId="5" applyFont="1" applyBorder="1" applyAlignment="1">
      <alignment horizontal="right" vertical="center"/>
    </xf>
    <xf numFmtId="0" fontId="8" fillId="4" borderId="21" xfId="5" applyFont="1" applyFill="1" applyBorder="1" applyAlignment="1">
      <alignment horizontal="center" vertical="center"/>
    </xf>
    <xf numFmtId="0" fontId="3" fillId="4" borderId="21" xfId="5" applyFont="1" applyFill="1" applyBorder="1" applyAlignment="1">
      <alignment vertical="center" wrapText="1"/>
    </xf>
    <xf numFmtId="44" fontId="14" fillId="8" borderId="0" xfId="1" applyFont="1" applyFill="1" applyBorder="1" applyAlignment="1">
      <alignment horizontal="left" wrapText="1"/>
    </xf>
    <xf numFmtId="44" fontId="7" fillId="10" borderId="19" xfId="0" applyNumberFormat="1" applyFont="1" applyFill="1" applyBorder="1"/>
    <xf numFmtId="0" fontId="14" fillId="0" borderId="0" xfId="0" applyFont="1"/>
    <xf numFmtId="0" fontId="14" fillId="4" borderId="0" xfId="0" applyFont="1" applyFill="1"/>
    <xf numFmtId="0" fontId="14" fillId="4" borderId="0" xfId="0" applyFont="1" applyFill="1" applyAlignment="1">
      <alignment horizontal="left" wrapText="1"/>
    </xf>
    <xf numFmtId="0" fontId="14" fillId="0" borderId="0" xfId="0" applyFont="1" applyAlignment="1">
      <alignment horizontal="right"/>
    </xf>
    <xf numFmtId="0" fontId="28" fillId="0" borderId="0" xfId="0" applyFont="1"/>
    <xf numFmtId="0" fontId="28" fillId="0" borderId="0" xfId="0" applyFont="1" applyProtection="1">
      <protection locked="0"/>
    </xf>
    <xf numFmtId="0" fontId="47" fillId="2" borderId="0" xfId="2" applyNumberFormat="1" applyFont="1" applyAlignment="1"/>
    <xf numFmtId="0" fontId="7" fillId="5" borderId="4" xfId="0" applyFont="1" applyFill="1" applyBorder="1" applyAlignment="1">
      <alignment horizontal="center" vertical="top" wrapText="1"/>
    </xf>
    <xf numFmtId="0" fontId="14" fillId="5" borderId="5" xfId="0" applyFont="1" applyFill="1" applyBorder="1" applyAlignment="1">
      <alignment horizontal="center" vertical="top" wrapText="1"/>
    </xf>
    <xf numFmtId="0" fontId="14" fillId="5" borderId="6" xfId="0" applyFont="1" applyFill="1" applyBorder="1" applyAlignment="1">
      <alignment horizontal="center" vertical="top" wrapText="1"/>
    </xf>
    <xf numFmtId="0" fontId="14" fillId="4" borderId="0" xfId="0" applyFont="1" applyFill="1" applyAlignment="1">
      <alignment horizontal="left" vertical="top" wrapText="1"/>
    </xf>
    <xf numFmtId="0" fontId="21" fillId="4" borderId="0" xfId="0" applyFont="1" applyFill="1" applyAlignment="1">
      <alignment horizontal="left" vertical="top" wrapText="1"/>
    </xf>
    <xf numFmtId="44" fontId="14" fillId="7" borderId="11" xfId="1" applyFont="1" applyFill="1" applyBorder="1" applyAlignment="1">
      <alignment horizontal="left" wrapText="1"/>
    </xf>
    <xf numFmtId="44" fontId="14" fillId="7" borderId="0" xfId="1" applyFont="1" applyFill="1" applyBorder="1" applyAlignment="1">
      <alignment horizontal="left" wrapText="1"/>
    </xf>
    <xf numFmtId="44" fontId="14" fillId="7" borderId="12" xfId="1" applyFont="1" applyFill="1" applyBorder="1" applyAlignment="1">
      <alignment horizontal="left" wrapText="1"/>
    </xf>
    <xf numFmtId="44" fontId="14" fillId="9" borderId="12" xfId="1" applyFont="1" applyFill="1" applyBorder="1" applyAlignment="1">
      <alignment horizontal="left" wrapText="1"/>
    </xf>
    <xf numFmtId="44" fontId="14" fillId="4" borderId="0" xfId="1" applyFont="1" applyFill="1" applyBorder="1" applyAlignment="1">
      <alignment horizontal="left" wrapText="1"/>
    </xf>
    <xf numFmtId="44" fontId="14" fillId="0" borderId="0" xfId="0" applyNumberFormat="1" applyFont="1"/>
    <xf numFmtId="44" fontId="14" fillId="4" borderId="0" xfId="0" applyNumberFormat="1" applyFont="1" applyFill="1"/>
    <xf numFmtId="44" fontId="14" fillId="4" borderId="0" xfId="0" applyNumberFormat="1" applyFont="1" applyFill="1" applyAlignment="1">
      <alignment horizontal="left" wrapText="1"/>
    </xf>
    <xf numFmtId="0" fontId="14" fillId="0" borderId="0" xfId="0" applyFont="1" applyProtection="1">
      <protection locked="0"/>
    </xf>
    <xf numFmtId="0" fontId="14" fillId="4" borderId="0" xfId="0" applyFont="1" applyFill="1" applyProtection="1">
      <protection locked="0"/>
    </xf>
    <xf numFmtId="0" fontId="14" fillId="4" borderId="0" xfId="0" applyFont="1" applyFill="1" applyAlignment="1" applyProtection="1">
      <alignment horizontal="left" wrapText="1"/>
      <protection locked="0"/>
    </xf>
    <xf numFmtId="44" fontId="46" fillId="2" borderId="0" xfId="2" applyNumberFormat="1" applyFont="1" applyAlignment="1" applyProtection="1">
      <protection locked="0"/>
    </xf>
    <xf numFmtId="44" fontId="14" fillId="8" borderId="15" xfId="3" applyFont="1" applyFill="1" applyBorder="1" applyAlignment="1">
      <alignment horizontal="left" wrapText="1"/>
    </xf>
    <xf numFmtId="44" fontId="14" fillId="8" borderId="15" xfId="1" applyFont="1" applyFill="1" applyBorder="1" applyAlignment="1">
      <alignment horizontal="left" wrapText="1"/>
    </xf>
    <xf numFmtId="165" fontId="3" fillId="0" borderId="21" xfId="5" applyNumberFormat="1" applyFont="1" applyBorder="1" applyAlignment="1">
      <alignment horizontal="center" vertical="center" wrapText="1"/>
    </xf>
    <xf numFmtId="165" fontId="22" fillId="6" borderId="0" xfId="5" applyNumberFormat="1" applyFont="1" applyFill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 wrapText="1"/>
    </xf>
    <xf numFmtId="44" fontId="14" fillId="4" borderId="0" xfId="1" applyFont="1" applyFill="1" applyBorder="1" applyAlignment="1">
      <alignment horizontal="left" vertical="center" wrapText="1"/>
    </xf>
    <xf numFmtId="0" fontId="14" fillId="0" borderId="0" xfId="0" applyFont="1" applyAlignment="1">
      <alignment horizontal="right" vertical="center"/>
    </xf>
    <xf numFmtId="0" fontId="4" fillId="0" borderId="1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49" fontId="25" fillId="29" borderId="21" xfId="5" applyNumberFormat="1" applyFont="1" applyFill="1" applyBorder="1" applyAlignment="1">
      <alignment horizontal="left" vertical="center"/>
    </xf>
    <xf numFmtId="0" fontId="26" fillId="29" borderId="21" xfId="5" applyFont="1" applyFill="1" applyBorder="1" applyAlignment="1">
      <alignment vertical="center" wrapText="1"/>
    </xf>
    <xf numFmtId="0" fontId="25" fillId="29" borderId="21" xfId="5" applyFont="1" applyFill="1" applyBorder="1" applyAlignment="1">
      <alignment horizontal="center" vertical="center" wrapText="1"/>
    </xf>
    <xf numFmtId="0" fontId="27" fillId="29" borderId="21" xfId="5" applyFont="1" applyFill="1" applyBorder="1" applyAlignment="1">
      <alignment horizontal="center" vertical="center" wrapText="1"/>
    </xf>
    <xf numFmtId="166" fontId="26" fillId="29" borderId="21" xfId="6" applyNumberFormat="1" applyFont="1" applyFill="1" applyBorder="1" applyAlignment="1">
      <alignment horizontal="center" vertical="center"/>
    </xf>
    <xf numFmtId="0" fontId="26" fillId="29" borderId="21" xfId="5" applyFont="1" applyFill="1" applyBorder="1" applyAlignment="1">
      <alignment horizontal="center" vertical="center"/>
    </xf>
    <xf numFmtId="165" fontId="26" fillId="29" borderId="21" xfId="5" applyNumberFormat="1" applyFont="1" applyFill="1" applyBorder="1" applyAlignment="1">
      <alignment horizontal="center" vertical="center"/>
    </xf>
    <xf numFmtId="165" fontId="25" fillId="29" borderId="21" xfId="5" applyNumberFormat="1" applyFont="1" applyFill="1" applyBorder="1" applyAlignment="1">
      <alignment horizontal="center" vertical="center"/>
    </xf>
    <xf numFmtId="49" fontId="3" fillId="0" borderId="21" xfId="5" applyNumberFormat="1" applyFont="1" applyBorder="1" applyAlignment="1">
      <alignment horizontal="center" vertical="center"/>
    </xf>
    <xf numFmtId="49" fontId="28" fillId="0" borderId="21" xfId="5" applyNumberFormat="1" applyFont="1" applyFill="1" applyBorder="1" applyAlignment="1">
      <alignment horizontal="center" vertical="center"/>
    </xf>
    <xf numFmtId="0" fontId="3" fillId="0" borderId="21" xfId="5" applyFont="1" applyBorder="1" applyAlignment="1">
      <alignment horizontal="center" vertical="center"/>
    </xf>
    <xf numFmtId="165" fontId="3" fillId="4" borderId="21" xfId="5" applyNumberFormat="1" applyFont="1" applyFill="1" applyBorder="1" applyAlignment="1">
      <alignment horizontal="center" vertical="center" wrapText="1"/>
    </xf>
    <xf numFmtId="0" fontId="28" fillId="0" borderId="21" xfId="5" applyFont="1" applyBorder="1" applyAlignment="1">
      <alignment vertical="center" wrapText="1"/>
    </xf>
    <xf numFmtId="44" fontId="46" fillId="2" borderId="0" xfId="2" applyNumberFormat="1" applyFont="1" applyAlignment="1" applyProtection="1">
      <alignment vertical="center"/>
      <protection locked="0"/>
    </xf>
    <xf numFmtId="0" fontId="56" fillId="0" borderId="0" xfId="0" applyFont="1"/>
    <xf numFmtId="165" fontId="18" fillId="0" borderId="0" xfId="5" applyNumberFormat="1" applyAlignment="1">
      <alignment horizontal="left" wrapText="1"/>
    </xf>
    <xf numFmtId="165" fontId="18" fillId="15" borderId="0" xfId="5" applyNumberFormat="1" applyFill="1" applyAlignment="1">
      <alignment horizontal="left" wrapText="1"/>
    </xf>
    <xf numFmtId="165" fontId="18" fillId="15" borderId="0" xfId="5" applyNumberFormat="1" applyFill="1" applyAlignment="1">
      <alignment horizontal="left" vertical="center" wrapText="1"/>
    </xf>
    <xf numFmtId="165" fontId="52" fillId="15" borderId="0" xfId="5" applyNumberFormat="1" applyFont="1" applyFill="1" applyAlignment="1">
      <alignment horizontal="left" vertical="center" wrapText="1"/>
    </xf>
    <xf numFmtId="165" fontId="18" fillId="0" borderId="0" xfId="5" applyNumberFormat="1" applyFill="1" applyAlignment="1">
      <alignment horizontal="left" wrapText="1"/>
    </xf>
    <xf numFmtId="165" fontId="18" fillId="4" borderId="0" xfId="5" applyNumberFormat="1" applyFill="1" applyAlignment="1">
      <alignment horizontal="left" wrapText="1"/>
    </xf>
    <xf numFmtId="165" fontId="18" fillId="23" borderId="0" xfId="5" applyNumberFormat="1" applyFill="1" applyAlignment="1">
      <alignment horizontal="left" wrapText="1"/>
    </xf>
    <xf numFmtId="49" fontId="3" fillId="17" borderId="21" xfId="5" applyNumberFormat="1" applyFont="1" applyFill="1" applyBorder="1" applyAlignment="1">
      <alignment horizontal="center" vertical="center"/>
    </xf>
    <xf numFmtId="165" fontId="58" fillId="4" borderId="21" xfId="5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50" fillId="0" borderId="0" xfId="0" applyFont="1" applyAlignment="1" applyProtection="1">
      <alignment horizontal="right" vertical="center"/>
      <protection locked="0"/>
    </xf>
    <xf numFmtId="44" fontId="51" fillId="4" borderId="0" xfId="0" applyNumberFormat="1" applyFont="1" applyFill="1" applyAlignment="1" applyProtection="1">
      <alignment horizontal="left" vertical="center" wrapText="1"/>
      <protection locked="0"/>
    </xf>
    <xf numFmtId="44" fontId="16" fillId="2" borderId="0" xfId="2" applyNumberFormat="1" applyFont="1" applyBorder="1" applyAlignment="1">
      <alignment horizontal="left" vertical="top" wrapText="1"/>
    </xf>
    <xf numFmtId="44" fontId="16" fillId="2" borderId="13" xfId="2" applyNumberFormat="1" applyFont="1" applyBorder="1" applyAlignment="1">
      <alignment horizontal="left" vertical="top" wrapText="1"/>
    </xf>
    <xf numFmtId="44" fontId="46" fillId="2" borderId="0" xfId="2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22" fillId="11" borderId="0" xfId="5" applyFont="1" applyFill="1" applyAlignment="1">
      <alignment horizontal="center" vertical="center" wrapText="1"/>
    </xf>
    <xf numFmtId="0" fontId="22" fillId="11" borderId="0" xfId="5" applyFont="1" applyFill="1" applyAlignment="1">
      <alignment horizontal="center" vertical="center"/>
    </xf>
    <xf numFmtId="0" fontId="23" fillId="0" borderId="0" xfId="5" applyFont="1" applyFill="1" applyAlignment="1">
      <alignment horizontal="left" vertical="center" wrapText="1"/>
    </xf>
    <xf numFmtId="0" fontId="22" fillId="12" borderId="0" xfId="5" applyFont="1" applyFill="1" applyAlignment="1">
      <alignment horizontal="center" vertical="center" wrapText="1"/>
    </xf>
    <xf numFmtId="165" fontId="3" fillId="4" borderId="27" xfId="5" applyNumberFormat="1" applyFont="1" applyFill="1" applyBorder="1" applyAlignment="1">
      <alignment horizontal="center" vertical="center" wrapText="1"/>
    </xf>
    <xf numFmtId="165" fontId="3" fillId="4" borderId="14" xfId="5" applyNumberFormat="1" applyFont="1" applyFill="1" applyBorder="1" applyAlignment="1">
      <alignment horizontal="center" vertical="center" wrapText="1"/>
    </xf>
    <xf numFmtId="165" fontId="3" fillId="4" borderId="26" xfId="5" applyNumberFormat="1" applyFont="1" applyFill="1" applyBorder="1" applyAlignment="1">
      <alignment horizontal="center" vertical="center" wrapText="1"/>
    </xf>
    <xf numFmtId="165" fontId="8" fillId="4" borderId="27" xfId="5" applyNumberFormat="1" applyFont="1" applyFill="1" applyBorder="1" applyAlignment="1">
      <alignment horizontal="center" vertical="center"/>
    </xf>
    <xf numFmtId="165" fontId="8" fillId="4" borderId="14" xfId="5" applyNumberFormat="1" applyFont="1" applyFill="1" applyBorder="1" applyAlignment="1">
      <alignment horizontal="center" vertical="center"/>
    </xf>
    <xf numFmtId="165" fontId="8" fillId="4" borderId="26" xfId="5" applyNumberFormat="1" applyFont="1" applyFill="1" applyBorder="1" applyAlignment="1">
      <alignment horizontal="center" vertical="center"/>
    </xf>
    <xf numFmtId="165" fontId="8" fillId="14" borderId="27" xfId="5" applyNumberFormat="1" applyFont="1" applyFill="1" applyBorder="1" applyAlignment="1">
      <alignment horizontal="center" vertical="center"/>
    </xf>
    <xf numFmtId="165" fontId="8" fillId="14" borderId="14" xfId="5" applyNumberFormat="1" applyFont="1" applyFill="1" applyBorder="1" applyAlignment="1">
      <alignment horizontal="center" vertical="center"/>
    </xf>
    <xf numFmtId="165" fontId="8" fillId="14" borderId="26" xfId="5" applyNumberFormat="1" applyFont="1" applyFill="1" applyBorder="1" applyAlignment="1">
      <alignment horizontal="center" vertical="center"/>
    </xf>
    <xf numFmtId="166" fontId="28" fillId="4" borderId="27" xfId="6" applyNumberFormat="1" applyFont="1" applyFill="1" applyBorder="1" applyAlignment="1">
      <alignment horizontal="center" vertical="center"/>
    </xf>
    <xf numFmtId="166" fontId="28" fillId="4" borderId="14" xfId="6" applyNumberFormat="1" applyFont="1" applyFill="1" applyBorder="1" applyAlignment="1">
      <alignment horizontal="center" vertical="center"/>
    </xf>
    <xf numFmtId="166" fontId="28" fillId="4" borderId="26" xfId="6" applyNumberFormat="1" applyFont="1" applyFill="1" applyBorder="1" applyAlignment="1">
      <alignment horizontal="center" vertical="center"/>
    </xf>
    <xf numFmtId="0" fontId="8" fillId="4" borderId="27" xfId="5" applyFont="1" applyFill="1" applyBorder="1" applyAlignment="1">
      <alignment horizontal="center" vertical="center"/>
    </xf>
    <xf numFmtId="0" fontId="8" fillId="4" borderId="14" xfId="5" applyFont="1" applyFill="1" applyBorder="1" applyAlignment="1">
      <alignment horizontal="center" vertical="center"/>
    </xf>
    <xf numFmtId="0" fontId="8" fillId="4" borderId="26" xfId="5" applyFont="1" applyFill="1" applyBorder="1" applyAlignment="1">
      <alignment horizontal="center" vertical="center"/>
    </xf>
    <xf numFmtId="0" fontId="25" fillId="18" borderId="22" xfId="5" applyFont="1" applyFill="1" applyBorder="1" applyAlignment="1">
      <alignment horizontal="center" vertical="center" wrapText="1"/>
    </xf>
    <xf numFmtId="0" fontId="25" fillId="18" borderId="25" xfId="5" applyFont="1" applyFill="1" applyBorder="1" applyAlignment="1">
      <alignment horizontal="center" vertical="center" wrapText="1"/>
    </xf>
  </cellXfs>
  <cellStyles count="7">
    <cellStyle name="Comma 2" xfId="6" xr:uid="{2CD1503C-17ED-47FD-8269-B7D4FF2442D2}"/>
    <cellStyle name="Currency" xfId="1" builtinId="4"/>
    <cellStyle name="Currency 2" xfId="3" xr:uid="{9AF87086-39CB-4797-B896-E8B5BBA7736B}"/>
    <cellStyle name="Neutral" xfId="2" builtinId="28"/>
    <cellStyle name="Normal" xfId="0" builtinId="0"/>
    <cellStyle name="Normal 2" xfId="4" xr:uid="{391D0F6A-2EE3-4E69-9015-47E7A125BC8B}"/>
    <cellStyle name="Normal 3" xfId="5" xr:uid="{0E06FB83-9250-4509-923D-70CE1BA262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52918</xdr:colOff>
      <xdr:row>0</xdr:row>
      <xdr:rowOff>137584</xdr:rowOff>
    </xdr:from>
    <xdr:to>
      <xdr:col>8</xdr:col>
      <xdr:colOff>93895</xdr:colOff>
      <xdr:row>4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E58CF1-8BC2-4AED-A017-A946F3CA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7793" y="137584"/>
          <a:ext cx="5533727" cy="8149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3DD23-9BD0-4B81-A972-9B34AA59102B}">
  <sheetPr>
    <pageSetUpPr fitToPage="1"/>
  </sheetPr>
  <dimension ref="A1:K180"/>
  <sheetViews>
    <sheetView view="pageBreakPreview" topLeftCell="A53" zoomScaleNormal="110" zoomScaleSheetLayoutView="100" workbookViewId="0">
      <selection activeCell="D158" sqref="D158"/>
    </sheetView>
  </sheetViews>
  <sheetFormatPr defaultColWidth="16.1796875" defaultRowHeight="15.75" customHeight="1" x14ac:dyDescent="0.15"/>
  <cols>
    <col min="1" max="1" width="5.1484375" style="3" customWidth="1"/>
    <col min="2" max="2" width="56.63671875" style="3" customWidth="1"/>
    <col min="3" max="5" width="16.91796875" style="270" customWidth="1"/>
    <col min="6" max="6" width="1.8359375" style="271" customWidth="1"/>
    <col min="7" max="7" width="17.52734375" style="272" customWidth="1"/>
    <col min="8" max="8" width="1.9609375" style="271" customWidth="1"/>
    <col min="9" max="9" width="1.46875" style="271" customWidth="1"/>
    <col min="10" max="10" width="1.8359375" style="273" customWidth="1"/>
    <col min="11" max="11" width="82.50390625" style="6" customWidth="1"/>
    <col min="12" max="16384" width="16.1796875" style="3"/>
  </cols>
  <sheetData>
    <row r="1" spans="1:11" ht="15.75" customHeight="1" thickBot="1" x14ac:dyDescent="0.2">
      <c r="A1" s="1" t="s">
        <v>0</v>
      </c>
      <c r="B1" s="1"/>
      <c r="C1" s="2"/>
    </row>
    <row r="2" spans="1:11" ht="15.75" customHeight="1" x14ac:dyDescent="0.15">
      <c r="A2" s="334" t="s">
        <v>107</v>
      </c>
      <c r="B2" s="334"/>
      <c r="C2" s="334"/>
      <c r="K2" s="335" t="s">
        <v>1</v>
      </c>
    </row>
    <row r="3" spans="1:11" ht="15.75" customHeight="1" x14ac:dyDescent="0.15">
      <c r="A3" s="7"/>
      <c r="B3" s="8"/>
      <c r="C3" s="274"/>
      <c r="K3" s="336"/>
    </row>
    <row r="4" spans="1:11" ht="15.75" customHeight="1" x14ac:dyDescent="0.15">
      <c r="A4" s="9" t="s">
        <v>2</v>
      </c>
      <c r="B4" s="10" t="s">
        <v>3</v>
      </c>
      <c r="C4" s="275"/>
      <c r="K4" s="336"/>
    </row>
    <row r="5" spans="1:11" ht="15.75" customHeight="1" x14ac:dyDescent="0.15">
      <c r="B5" s="11" t="s">
        <v>104</v>
      </c>
      <c r="C5" s="275"/>
      <c r="K5" s="336"/>
    </row>
    <row r="6" spans="1:11" ht="15.75" customHeight="1" x14ac:dyDescent="0.15">
      <c r="A6" s="338"/>
      <c r="B6" s="11"/>
      <c r="C6" s="275"/>
      <c r="K6" s="336"/>
    </row>
    <row r="7" spans="1:11" ht="15.75" customHeight="1" x14ac:dyDescent="0.15">
      <c r="A7" s="338"/>
      <c r="B7" s="12" t="s">
        <v>104</v>
      </c>
      <c r="C7" s="275"/>
      <c r="K7" s="336"/>
    </row>
    <row r="8" spans="1:11" ht="15.75" customHeight="1" thickBot="1" x14ac:dyDescent="0.2">
      <c r="A8" s="338"/>
      <c r="B8" s="12" t="s">
        <v>104</v>
      </c>
      <c r="C8" s="275"/>
      <c r="K8" s="337"/>
    </row>
    <row r="9" spans="1:11" ht="15.75" customHeight="1" thickBot="1" x14ac:dyDescent="0.2">
      <c r="A9" s="9" t="s">
        <v>104</v>
      </c>
      <c r="B9" s="13" t="s">
        <v>105</v>
      </c>
      <c r="C9" s="276" t="s">
        <v>1170</v>
      </c>
      <c r="D9" s="276"/>
    </row>
    <row r="10" spans="1:11" ht="16.5" customHeight="1" x14ac:dyDescent="0.15">
      <c r="A10" s="338"/>
      <c r="B10" s="3" t="s">
        <v>104</v>
      </c>
      <c r="C10" s="277"/>
      <c r="D10" s="278"/>
      <c r="E10" s="279"/>
      <c r="F10" s="280"/>
      <c r="G10" s="280"/>
      <c r="H10" s="280"/>
      <c r="I10" s="280"/>
    </row>
    <row r="11" spans="1:11" ht="30" customHeight="1" x14ac:dyDescent="0.15">
      <c r="A11" s="338"/>
      <c r="B11" s="318" t="s">
        <v>1271</v>
      </c>
      <c r="C11" s="62" t="s">
        <v>5</v>
      </c>
      <c r="D11" s="64" t="s">
        <v>1195</v>
      </c>
      <c r="E11" s="65" t="s">
        <v>7</v>
      </c>
      <c r="F11" s="281"/>
      <c r="G11" s="68" t="s">
        <v>106</v>
      </c>
      <c r="H11" s="281"/>
      <c r="I11" s="281"/>
    </row>
    <row r="12" spans="1:11" ht="16.5" customHeight="1" x14ac:dyDescent="0.15">
      <c r="A12" s="338"/>
      <c r="C12" s="63" t="s">
        <v>8</v>
      </c>
      <c r="D12" s="66" t="s">
        <v>8</v>
      </c>
      <c r="E12" s="67" t="s">
        <v>9</v>
      </c>
      <c r="F12" s="280"/>
      <c r="G12" s="68" t="s">
        <v>10</v>
      </c>
      <c r="H12" s="280"/>
      <c r="I12" s="280"/>
      <c r="K12" s="14" t="s">
        <v>11</v>
      </c>
    </row>
    <row r="13" spans="1:11" ht="12.75" x14ac:dyDescent="0.15">
      <c r="A13" s="15"/>
      <c r="B13" s="16" t="s">
        <v>12</v>
      </c>
      <c r="C13" s="17">
        <f>SUM(C14:C17)</f>
        <v>43406.924544000001</v>
      </c>
      <c r="D13" s="18">
        <f>SUM(D14:D17)</f>
        <v>197621.77996800002</v>
      </c>
      <c r="E13" s="19">
        <f t="shared" ref="E13:E23" si="0">SUM(C13:D13)</f>
        <v>241028.70451200003</v>
      </c>
      <c r="F13" s="18"/>
      <c r="G13" s="18"/>
      <c r="H13" s="18"/>
      <c r="I13" s="18"/>
      <c r="J13" s="20"/>
      <c r="K13" s="21"/>
    </row>
    <row r="14" spans="1:11" s="22" customFormat="1" ht="12.75" customHeight="1" x14ac:dyDescent="0.15">
      <c r="B14" s="3" t="s">
        <v>13</v>
      </c>
      <c r="C14" s="294" t="s">
        <v>651</v>
      </c>
      <c r="D14" s="34" t="s">
        <v>651</v>
      </c>
      <c r="E14" s="23">
        <f t="shared" si="0"/>
        <v>0</v>
      </c>
      <c r="F14" s="24"/>
      <c r="G14" s="331"/>
      <c r="H14" s="331"/>
      <c r="I14" s="331"/>
      <c r="J14" s="332"/>
      <c r="K14" s="25"/>
    </row>
    <row r="15" spans="1:11" ht="12.75" customHeight="1" x14ac:dyDescent="0.15">
      <c r="B15" s="3" t="s">
        <v>14</v>
      </c>
      <c r="C15" s="294" t="s">
        <v>651</v>
      </c>
      <c r="D15" s="34" t="s">
        <v>651</v>
      </c>
      <c r="E15" s="23">
        <f>SUM(C15:D15)</f>
        <v>0</v>
      </c>
      <c r="F15" s="26"/>
      <c r="G15" s="331"/>
      <c r="H15" s="331"/>
      <c r="I15" s="331"/>
      <c r="J15" s="332"/>
      <c r="K15" s="21"/>
    </row>
    <row r="16" spans="1:11" ht="12.75" customHeight="1" x14ac:dyDescent="0.15">
      <c r="B16" s="27" t="s">
        <v>1190</v>
      </c>
      <c r="C16" s="294" t="s">
        <v>651</v>
      </c>
      <c r="D16" s="34" t="s">
        <v>651</v>
      </c>
      <c r="E16" s="23">
        <f t="shared" si="0"/>
        <v>0</v>
      </c>
      <c r="F16" s="24"/>
      <c r="G16" s="331"/>
      <c r="H16" s="331"/>
      <c r="I16" s="331"/>
      <c r="J16" s="332"/>
      <c r="K16" s="21"/>
    </row>
    <row r="17" spans="1:11" ht="12.75" customHeight="1" x14ac:dyDescent="0.15">
      <c r="B17" s="27" t="s">
        <v>15</v>
      </c>
      <c r="C17" s="294">
        <f>'LR-Breakdown'!I546</f>
        <v>43406.924544000001</v>
      </c>
      <c r="D17" s="34">
        <f>'LR-Breakdown'!I205</f>
        <v>197621.77996800002</v>
      </c>
      <c r="E17" s="23">
        <f>SUM(C17:D17)</f>
        <v>241028.70451200003</v>
      </c>
      <c r="F17" s="24"/>
      <c r="G17" s="331"/>
      <c r="H17" s="331"/>
      <c r="I17" s="331"/>
      <c r="J17" s="332"/>
      <c r="K17" s="21"/>
    </row>
    <row r="18" spans="1:11" s="22" customFormat="1" ht="12.75" customHeight="1" x14ac:dyDescent="0.15">
      <c r="A18" s="28"/>
      <c r="B18" s="29" t="s">
        <v>16</v>
      </c>
      <c r="C18" s="30">
        <f>SUM(C19:C23)</f>
        <v>64191.596799999999</v>
      </c>
      <c r="D18" s="31">
        <f>SUM(D19:D23)</f>
        <v>290983.12959999999</v>
      </c>
      <c r="E18" s="32">
        <f t="shared" si="0"/>
        <v>355174.72639999999</v>
      </c>
      <c r="F18" s="18"/>
      <c r="G18" s="18"/>
      <c r="H18" s="18"/>
      <c r="I18" s="18"/>
      <c r="J18" s="20"/>
      <c r="K18" s="25"/>
    </row>
    <row r="19" spans="1:11" ht="12.75" customHeight="1" x14ac:dyDescent="0.15">
      <c r="B19" s="33" t="s">
        <v>17</v>
      </c>
      <c r="C19" s="294" t="s">
        <v>156</v>
      </c>
      <c r="D19" s="34" t="s">
        <v>156</v>
      </c>
      <c r="E19" s="23">
        <f t="shared" si="0"/>
        <v>0</v>
      </c>
      <c r="F19" s="24"/>
      <c r="G19" s="331"/>
      <c r="H19" s="331"/>
      <c r="I19" s="331"/>
      <c r="J19" s="332"/>
      <c r="K19" s="21"/>
    </row>
    <row r="20" spans="1:11" s="22" customFormat="1" ht="12.75" customHeight="1" x14ac:dyDescent="0.15">
      <c r="A20" s="3"/>
      <c r="B20" s="3" t="s">
        <v>18</v>
      </c>
      <c r="C20" s="294">
        <f>'LR-Breakdown'!I545</f>
        <v>40191.596799999999</v>
      </c>
      <c r="D20" s="34">
        <f>'LR-Breakdown'!I204</f>
        <v>182983.12960000001</v>
      </c>
      <c r="E20" s="23">
        <f t="shared" si="0"/>
        <v>223174.72640000001</v>
      </c>
      <c r="F20" s="24"/>
      <c r="G20" s="331"/>
      <c r="H20" s="331"/>
      <c r="I20" s="331"/>
      <c r="J20" s="332"/>
      <c r="K20" s="25"/>
    </row>
    <row r="21" spans="1:11" ht="13.5" x14ac:dyDescent="0.15">
      <c r="B21" s="33" t="s">
        <v>19</v>
      </c>
      <c r="C21" s="294" t="s">
        <v>651</v>
      </c>
      <c r="D21" s="34" t="s">
        <v>651</v>
      </c>
      <c r="E21" s="23">
        <f t="shared" si="0"/>
        <v>0</v>
      </c>
      <c r="F21" s="24"/>
      <c r="G21" s="331"/>
      <c r="H21" s="331"/>
      <c r="I21" s="331"/>
      <c r="J21" s="332"/>
      <c r="K21" s="21"/>
    </row>
    <row r="22" spans="1:11" ht="12.75" customHeight="1" x14ac:dyDescent="0.15">
      <c r="B22" s="33" t="s">
        <v>20</v>
      </c>
      <c r="C22" s="294">
        <f>'LR-Breakdown'!I540</f>
        <v>24000</v>
      </c>
      <c r="D22" s="34">
        <f>'LR-Breakdown'!I199</f>
        <v>108000</v>
      </c>
      <c r="E22" s="23">
        <f t="shared" si="0"/>
        <v>132000</v>
      </c>
      <c r="F22" s="24"/>
      <c r="G22" s="331"/>
      <c r="H22" s="331"/>
      <c r="I22" s="331"/>
      <c r="J22" s="332"/>
      <c r="K22" s="21"/>
    </row>
    <row r="23" spans="1:11" ht="12.75" customHeight="1" x14ac:dyDescent="0.15">
      <c r="B23" s="33" t="s">
        <v>21</v>
      </c>
      <c r="C23" s="294" t="s">
        <v>651</v>
      </c>
      <c r="D23" s="34" t="s">
        <v>651</v>
      </c>
      <c r="E23" s="23">
        <f t="shared" si="0"/>
        <v>0</v>
      </c>
      <c r="F23" s="24"/>
      <c r="G23" s="331"/>
      <c r="H23" s="331"/>
      <c r="I23" s="331"/>
      <c r="J23" s="332"/>
      <c r="K23" s="21"/>
    </row>
    <row r="24" spans="1:11" ht="12.75" customHeight="1" x14ac:dyDescent="0.15">
      <c r="A24" s="35"/>
      <c r="B24" s="16" t="s">
        <v>22</v>
      </c>
      <c r="C24" s="17">
        <f>SUM(C25:C29)</f>
        <v>20720</v>
      </c>
      <c r="D24" s="18">
        <f>SUM(D25:D29)</f>
        <v>129275</v>
      </c>
      <c r="E24" s="19">
        <f>SUM(C24:D24)</f>
        <v>149995</v>
      </c>
      <c r="F24" s="18"/>
      <c r="G24" s="18"/>
      <c r="H24" s="18"/>
      <c r="I24" s="18"/>
      <c r="J24" s="20"/>
      <c r="K24" s="21"/>
    </row>
    <row r="25" spans="1:11" ht="12.75" customHeight="1" x14ac:dyDescent="0.15">
      <c r="A25" s="4"/>
      <c r="B25" s="33" t="s">
        <v>23</v>
      </c>
      <c r="C25" s="294" t="s">
        <v>651</v>
      </c>
      <c r="D25" s="34" t="s">
        <v>651</v>
      </c>
      <c r="E25" s="23">
        <f>SUM(C25:D25)</f>
        <v>0</v>
      </c>
      <c r="F25" s="24"/>
      <c r="G25" s="331"/>
      <c r="H25" s="331"/>
      <c r="I25" s="331"/>
      <c r="J25" s="332"/>
      <c r="K25" s="21"/>
    </row>
    <row r="26" spans="1:11" ht="12.75" customHeight="1" x14ac:dyDescent="0.15">
      <c r="A26" s="4"/>
      <c r="B26" s="33" t="s">
        <v>24</v>
      </c>
      <c r="C26" s="294">
        <f>'LR-Breakdown'!I214+'LR-Breakdown'!I216+'LR-Breakdown'!I217+'LR-Breakdown'!I274+'LR-Breakdown'!I328+'LR-Breakdown'!I357+'LR-Breakdown'!I395+'LR-Breakdown'!I429+'LR-Breakdown'!I453+'LR-Breakdown'!I489</f>
        <v>17650</v>
      </c>
      <c r="D26" s="34">
        <f>'LR-Breakdown'!I7+'LR-Breakdown'!I70+'LR-Breakdown'!I164+'LR-Breakdown'!I58</f>
        <v>91000</v>
      </c>
      <c r="E26" s="23">
        <f t="shared" ref="E26:E29" si="1">SUM(C26:D26)</f>
        <v>108650</v>
      </c>
      <c r="F26" s="24"/>
      <c r="G26" s="331"/>
      <c r="H26" s="331"/>
      <c r="I26" s="331"/>
      <c r="J26" s="332"/>
      <c r="K26" s="21"/>
    </row>
    <row r="27" spans="1:11" ht="13.5" x14ac:dyDescent="0.15">
      <c r="A27" s="4"/>
      <c r="B27" s="33" t="s">
        <v>25</v>
      </c>
      <c r="C27" s="294">
        <f>'LR-Breakdown'!I215+'LR-Breakdown'!I275+'LR-Breakdown'!I329+'LR-Breakdown'!I358+'LR-Breakdown'!I396+'LR-Breakdown'!I430+'LR-Breakdown'!I454+'LR-Breakdown'!I490</f>
        <v>3070</v>
      </c>
      <c r="D27" s="34">
        <f>'LR-Breakdown'!I8+'LR-Breakdown'!I165</f>
        <v>11075</v>
      </c>
      <c r="E27" s="23">
        <f t="shared" si="1"/>
        <v>14145</v>
      </c>
      <c r="F27" s="24"/>
      <c r="G27" s="331"/>
      <c r="H27" s="331"/>
      <c r="I27" s="331"/>
      <c r="J27" s="332"/>
      <c r="K27" s="21"/>
    </row>
    <row r="28" spans="1:11" ht="12.75" customHeight="1" x14ac:dyDescent="0.15">
      <c r="A28" s="4"/>
      <c r="B28" s="33" t="s">
        <v>26</v>
      </c>
      <c r="C28" s="294" t="s">
        <v>156</v>
      </c>
      <c r="D28" s="34">
        <f>'LR-Breakdown'!I10+'LR-Breakdown'!I11+'LR-Breakdown'!I13</f>
        <v>27200</v>
      </c>
      <c r="E28" s="23">
        <f t="shared" si="1"/>
        <v>27200</v>
      </c>
      <c r="F28" s="24"/>
      <c r="G28" s="331"/>
      <c r="H28" s="331"/>
      <c r="I28" s="331"/>
      <c r="J28" s="332"/>
      <c r="K28" s="21"/>
    </row>
    <row r="29" spans="1:11" ht="12.75" customHeight="1" x14ac:dyDescent="0.15">
      <c r="A29" s="4"/>
      <c r="B29" s="33" t="s">
        <v>27</v>
      </c>
      <c r="C29" s="294" t="s">
        <v>651</v>
      </c>
      <c r="D29" s="34" t="s">
        <v>651</v>
      </c>
      <c r="E29" s="23">
        <f t="shared" si="1"/>
        <v>0</v>
      </c>
      <c r="F29" s="24"/>
      <c r="G29" s="331"/>
      <c r="H29" s="331"/>
      <c r="I29" s="331"/>
      <c r="J29" s="332"/>
      <c r="K29" s="21"/>
    </row>
    <row r="30" spans="1:11" ht="12.75" customHeight="1" x14ac:dyDescent="0.15">
      <c r="A30" s="35"/>
      <c r="B30" s="16" t="s">
        <v>28</v>
      </c>
      <c r="C30" s="17">
        <f>SUM(C31:C35)</f>
        <v>1500</v>
      </c>
      <c r="D30" s="18">
        <f>SUM(D31:D35)</f>
        <v>0</v>
      </c>
      <c r="E30" s="19">
        <f>SUM(C30:D30)</f>
        <v>1500</v>
      </c>
      <c r="F30" s="18"/>
      <c r="G30" s="18"/>
      <c r="H30" s="18"/>
      <c r="I30" s="18"/>
      <c r="J30" s="20"/>
      <c r="K30" s="21"/>
    </row>
    <row r="31" spans="1:11" ht="12.75" customHeight="1" x14ac:dyDescent="0.15">
      <c r="B31" s="33" t="s">
        <v>29</v>
      </c>
      <c r="C31" s="294">
        <f>'LR-Breakdown'!I219</f>
        <v>1500</v>
      </c>
      <c r="D31" s="34" t="s">
        <v>156</v>
      </c>
      <c r="E31" s="23">
        <f t="shared" ref="E31:E35" si="2">SUM(C31:D31)</f>
        <v>1500</v>
      </c>
      <c r="F31" s="24"/>
      <c r="G31" s="331"/>
      <c r="H31" s="331"/>
      <c r="I31" s="331"/>
      <c r="J31" s="332"/>
      <c r="K31" s="21"/>
    </row>
    <row r="32" spans="1:11" ht="12.75" customHeight="1" x14ac:dyDescent="0.15">
      <c r="B32" s="33" t="s">
        <v>30</v>
      </c>
      <c r="C32" s="294" t="s">
        <v>156</v>
      </c>
      <c r="D32" s="34" t="s">
        <v>156</v>
      </c>
      <c r="E32" s="23">
        <f t="shared" si="2"/>
        <v>0</v>
      </c>
      <c r="F32" s="24"/>
      <c r="G32" s="331"/>
      <c r="H32" s="331"/>
      <c r="I32" s="331"/>
      <c r="J32" s="332"/>
      <c r="K32" s="21"/>
    </row>
    <row r="33" spans="1:11" ht="13.5" x14ac:dyDescent="0.15">
      <c r="B33" s="33" t="s">
        <v>31</v>
      </c>
      <c r="C33" s="294" t="s">
        <v>156</v>
      </c>
      <c r="D33" s="34" t="s">
        <v>156</v>
      </c>
      <c r="E33" s="23">
        <f t="shared" si="2"/>
        <v>0</v>
      </c>
      <c r="F33" s="24"/>
      <c r="G33" s="331"/>
      <c r="H33" s="331"/>
      <c r="I33" s="331"/>
      <c r="J33" s="332"/>
      <c r="K33" s="21"/>
    </row>
    <row r="34" spans="1:11" ht="12.75" customHeight="1" x14ac:dyDescent="0.15">
      <c r="B34" s="33" t="s">
        <v>32</v>
      </c>
      <c r="C34" s="294" t="s">
        <v>156</v>
      </c>
      <c r="D34" s="34" t="s">
        <v>156</v>
      </c>
      <c r="E34" s="23">
        <f t="shared" si="2"/>
        <v>0</v>
      </c>
      <c r="F34" s="24"/>
      <c r="G34" s="331"/>
      <c r="H34" s="331"/>
      <c r="I34" s="331"/>
      <c r="J34" s="332"/>
      <c r="K34" s="21"/>
    </row>
    <row r="35" spans="1:11" ht="12.75" customHeight="1" x14ac:dyDescent="0.15">
      <c r="B35" s="33" t="s">
        <v>33</v>
      </c>
      <c r="C35" s="294" t="s">
        <v>156</v>
      </c>
      <c r="D35" s="34" t="s">
        <v>156</v>
      </c>
      <c r="E35" s="23">
        <f t="shared" si="2"/>
        <v>0</v>
      </c>
      <c r="F35" s="24"/>
      <c r="G35" s="331"/>
      <c r="H35" s="331"/>
      <c r="I35" s="331"/>
      <c r="J35" s="332"/>
      <c r="K35" s="21"/>
    </row>
    <row r="36" spans="1:11" ht="12.75" customHeight="1" x14ac:dyDescent="0.15">
      <c r="A36" s="35"/>
      <c r="B36" s="16" t="s">
        <v>34</v>
      </c>
      <c r="C36" s="282">
        <f>SUM(C37:C37)</f>
        <v>0</v>
      </c>
      <c r="D36" s="283">
        <f>SUM(D37:D37)</f>
        <v>0</v>
      </c>
      <c r="E36" s="284">
        <f>SUM(C36:D36)</f>
        <v>0</v>
      </c>
      <c r="F36" s="283"/>
      <c r="G36" s="283"/>
      <c r="H36" s="283"/>
      <c r="I36" s="283"/>
      <c r="J36" s="20"/>
      <c r="K36" s="21"/>
    </row>
    <row r="37" spans="1:11" ht="12.75" customHeight="1" x14ac:dyDescent="0.15">
      <c r="A37" s="4"/>
      <c r="B37" s="33" t="s">
        <v>35</v>
      </c>
      <c r="C37" s="295" t="s">
        <v>156</v>
      </c>
      <c r="D37" s="268" t="s">
        <v>156</v>
      </c>
      <c r="E37" s="285">
        <f t="shared" ref="E37" si="3">SUM(C37:D37)</f>
        <v>0</v>
      </c>
      <c r="F37" s="286"/>
      <c r="G37" s="331"/>
      <c r="H37" s="331"/>
      <c r="I37" s="331"/>
      <c r="J37" s="332"/>
      <c r="K37" s="21"/>
    </row>
    <row r="38" spans="1:11" ht="12.75" customHeight="1" x14ac:dyDescent="0.15">
      <c r="A38" s="35"/>
      <c r="B38" s="16" t="s">
        <v>36</v>
      </c>
      <c r="C38" s="17">
        <f>SUM(C39:C43)</f>
        <v>5540</v>
      </c>
      <c r="D38" s="18">
        <f>SUM(D39:D43)</f>
        <v>0</v>
      </c>
      <c r="E38" s="19">
        <f>SUM(C38:D38)</f>
        <v>5540</v>
      </c>
      <c r="F38" s="18"/>
      <c r="G38" s="18"/>
      <c r="H38" s="18"/>
      <c r="I38" s="18"/>
      <c r="J38" s="20"/>
      <c r="K38" s="21"/>
    </row>
    <row r="39" spans="1:11" ht="12.75" customHeight="1" x14ac:dyDescent="0.15">
      <c r="B39" s="33" t="s">
        <v>37</v>
      </c>
      <c r="C39" s="294" t="s">
        <v>156</v>
      </c>
      <c r="D39" s="34" t="s">
        <v>156</v>
      </c>
      <c r="E39" s="23">
        <f t="shared" ref="E39:E43" si="4">SUM(C39:D39)</f>
        <v>0</v>
      </c>
      <c r="F39" s="24"/>
      <c r="G39" s="331"/>
      <c r="H39" s="331"/>
      <c r="I39" s="331"/>
      <c r="J39" s="332"/>
      <c r="K39" s="21"/>
    </row>
    <row r="40" spans="1:11" ht="12.75" customHeight="1" x14ac:dyDescent="0.15">
      <c r="B40" s="33" t="s">
        <v>38</v>
      </c>
      <c r="C40" s="294" t="s">
        <v>156</v>
      </c>
      <c r="D40" s="34" t="s">
        <v>156</v>
      </c>
      <c r="E40" s="23">
        <f t="shared" si="4"/>
        <v>0</v>
      </c>
      <c r="F40" s="24"/>
      <c r="G40" s="331"/>
      <c r="H40" s="331"/>
      <c r="I40" s="331"/>
      <c r="J40" s="332"/>
      <c r="K40" s="21"/>
    </row>
    <row r="41" spans="1:11" ht="13.5" x14ac:dyDescent="0.15">
      <c r="B41" s="33" t="s">
        <v>39</v>
      </c>
      <c r="C41" s="294" t="s">
        <v>156</v>
      </c>
      <c r="D41" s="34" t="s">
        <v>156</v>
      </c>
      <c r="E41" s="23">
        <f t="shared" si="4"/>
        <v>0</v>
      </c>
      <c r="F41" s="24"/>
      <c r="G41" s="331"/>
      <c r="H41" s="331"/>
      <c r="I41" s="331"/>
      <c r="J41" s="332"/>
      <c r="K41" s="21"/>
    </row>
    <row r="42" spans="1:11" ht="12.75" customHeight="1" x14ac:dyDescent="0.15">
      <c r="B42" s="33" t="s">
        <v>40</v>
      </c>
      <c r="C42" s="294" t="s">
        <v>156</v>
      </c>
      <c r="D42" s="34" t="s">
        <v>156</v>
      </c>
      <c r="E42" s="23">
        <f t="shared" si="4"/>
        <v>0</v>
      </c>
      <c r="F42" s="24"/>
      <c r="G42" s="331"/>
      <c r="H42" s="331"/>
      <c r="I42" s="331"/>
      <c r="J42" s="332"/>
      <c r="K42" s="21"/>
    </row>
    <row r="43" spans="1:11" ht="12.75" customHeight="1" x14ac:dyDescent="0.15">
      <c r="B43" s="33" t="s">
        <v>1137</v>
      </c>
      <c r="C43" s="294">
        <f>'LR-Breakdown'!I528</f>
        <v>5540</v>
      </c>
      <c r="D43" s="34" t="s">
        <v>156</v>
      </c>
      <c r="E43" s="23">
        <f t="shared" si="4"/>
        <v>5540</v>
      </c>
      <c r="F43" s="24"/>
      <c r="G43" s="331" t="s">
        <v>788</v>
      </c>
      <c r="H43" s="331"/>
      <c r="I43" s="331"/>
      <c r="J43" s="332"/>
      <c r="K43" s="21"/>
    </row>
    <row r="44" spans="1:11" ht="12.75" customHeight="1" x14ac:dyDescent="0.15">
      <c r="A44" s="35"/>
      <c r="B44" s="16" t="s">
        <v>41</v>
      </c>
      <c r="C44" s="17">
        <f>SUM(C45:C50)</f>
        <v>137586</v>
      </c>
      <c r="D44" s="18">
        <f>SUM(D45:D50)</f>
        <v>447884</v>
      </c>
      <c r="E44" s="19">
        <f>SUM(C44:D44)</f>
        <v>585470</v>
      </c>
      <c r="F44" s="18"/>
      <c r="G44" s="18"/>
      <c r="H44" s="18"/>
      <c r="I44" s="18"/>
      <c r="J44" s="20"/>
      <c r="K44" s="21"/>
    </row>
    <row r="45" spans="1:11" ht="13.5" x14ac:dyDescent="0.15">
      <c r="A45" s="4"/>
      <c r="B45" s="4" t="s">
        <v>42</v>
      </c>
      <c r="C45" s="294" t="s">
        <v>651</v>
      </c>
      <c r="D45" s="34" t="s">
        <v>156</v>
      </c>
      <c r="E45" s="23">
        <f t="shared" ref="E45:E50" si="5">SUM(C45:D45)</f>
        <v>0</v>
      </c>
      <c r="F45" s="24"/>
      <c r="G45" s="331"/>
      <c r="H45" s="331"/>
      <c r="I45" s="331"/>
      <c r="J45" s="332"/>
      <c r="K45" s="21"/>
    </row>
    <row r="46" spans="1:11" ht="12.75" customHeight="1" x14ac:dyDescent="0.15">
      <c r="A46" s="4"/>
      <c r="B46" s="4" t="s">
        <v>43</v>
      </c>
      <c r="C46" s="294">
        <f>'LR-Breakdown'!I222+'LR-Breakdown'!I225+'LR-Breakdown'!I279+'LR-Breakdown'!I332</f>
        <v>4280</v>
      </c>
      <c r="D46" s="34" t="s">
        <v>156</v>
      </c>
      <c r="E46" s="23">
        <f t="shared" si="5"/>
        <v>4280</v>
      </c>
      <c r="F46" s="24"/>
      <c r="G46" s="331"/>
      <c r="H46" s="331"/>
      <c r="I46" s="331"/>
      <c r="J46" s="332"/>
      <c r="K46" s="21"/>
    </row>
    <row r="47" spans="1:11" ht="12.75" customHeight="1" x14ac:dyDescent="0.15">
      <c r="A47" s="4"/>
      <c r="B47" s="4" t="s">
        <v>44</v>
      </c>
      <c r="C47" s="294">
        <f>'LR-Breakdown'!I242+'LR-Breakdown'!I244+'LR-Breakdown'!I245+'LR-Breakdown'!I247+'LR-Breakdown'!I249+'LR-Breakdown'!I250+'LR-Breakdown'!I302+'LR-Breakdown'!I304+'LR-Breakdown'!I305+'LR-Breakdown'!I344+'LR-Breakdown'!I374+'LR-Breakdown'!I411+'LR-Breakdown'!I446+'LR-Breakdown'!I512+'LR-Breakdown'!I307</f>
        <v>99600</v>
      </c>
      <c r="D47" s="34">
        <f>'LR-Breakdown'!I36+'LR-Breakdown'!I39+'LR-Breakdown'!I40+'LR-Breakdown'!I94+'LR-Breakdown'!I95+'LR-Breakdown'!I96</f>
        <v>181280</v>
      </c>
      <c r="E47" s="23">
        <f t="shared" si="5"/>
        <v>280880</v>
      </c>
      <c r="F47" s="24"/>
      <c r="G47" s="331"/>
      <c r="H47" s="331"/>
      <c r="I47" s="331"/>
      <c r="J47" s="332"/>
      <c r="K47" s="21"/>
    </row>
    <row r="48" spans="1:11" ht="12.75" customHeight="1" x14ac:dyDescent="0.15">
      <c r="A48" s="4"/>
      <c r="B48" s="4" t="s">
        <v>1177</v>
      </c>
      <c r="C48" s="294" t="s">
        <v>156</v>
      </c>
      <c r="D48" s="34">
        <f>'LR-Breakdown'!I76</f>
        <v>47600</v>
      </c>
      <c r="E48" s="23">
        <f t="shared" si="5"/>
        <v>47600</v>
      </c>
      <c r="F48" s="24"/>
      <c r="G48" s="331"/>
      <c r="H48" s="331"/>
      <c r="I48" s="331"/>
      <c r="J48" s="332"/>
      <c r="K48" s="21"/>
    </row>
    <row r="49" spans="1:11" ht="12.75" customHeight="1" x14ac:dyDescent="0.15">
      <c r="A49" s="4"/>
      <c r="B49" s="4" t="s">
        <v>45</v>
      </c>
      <c r="C49" s="294">
        <f>'LR-Breakdown'!I232+'LR-Breakdown'!I289</f>
        <v>1500</v>
      </c>
      <c r="D49" s="34">
        <f>'LR-Breakdown'!I19+'LR-Breakdown'!I80</f>
        <v>11680</v>
      </c>
      <c r="E49" s="23">
        <f t="shared" si="5"/>
        <v>13180</v>
      </c>
      <c r="F49" s="24"/>
      <c r="G49" s="331"/>
      <c r="H49" s="331"/>
      <c r="I49" s="331"/>
      <c r="J49" s="332"/>
      <c r="K49" s="21"/>
    </row>
    <row r="50" spans="1:11" ht="12.75" customHeight="1" x14ac:dyDescent="0.15">
      <c r="A50" s="4"/>
      <c r="B50" s="4" t="s">
        <v>46</v>
      </c>
      <c r="C50" s="294">
        <f>'LR-Breakdown'!I243+'LR-Breakdown'!I246+'LR-Breakdown'!I248+'LR-Breakdown'!I303+'LR-Breakdown'!I306+'LR-Breakdown'!I345+'LR-Breakdown'!I375+'LR-Breakdown'!I412</f>
        <v>32206</v>
      </c>
      <c r="D50" s="34">
        <f>'LR-Breakdown'!I37+'LR-Breakdown'!I38+'LR-Breakdown'!I97</f>
        <v>207324</v>
      </c>
      <c r="E50" s="23">
        <f t="shared" si="5"/>
        <v>239530</v>
      </c>
      <c r="F50" s="24"/>
      <c r="G50" s="331"/>
      <c r="H50" s="331"/>
      <c r="I50" s="331"/>
      <c r="J50" s="332"/>
      <c r="K50" s="21"/>
    </row>
    <row r="51" spans="1:11" ht="12.75" customHeight="1" x14ac:dyDescent="0.15">
      <c r="A51" s="35"/>
      <c r="B51" s="16" t="s">
        <v>47</v>
      </c>
      <c r="C51" s="17">
        <f>SUM(C52:C57)</f>
        <v>1730</v>
      </c>
      <c r="D51" s="18">
        <f>SUM(D52:D57)</f>
        <v>15091</v>
      </c>
      <c r="E51" s="19">
        <f>+D51+C51</f>
        <v>16821</v>
      </c>
      <c r="F51" s="18"/>
      <c r="G51" s="18"/>
      <c r="H51" s="18"/>
      <c r="I51" s="18"/>
      <c r="J51" s="20"/>
      <c r="K51" s="21"/>
    </row>
    <row r="52" spans="1:11" ht="13.5" x14ac:dyDescent="0.15">
      <c r="B52" s="33" t="s">
        <v>48</v>
      </c>
      <c r="C52" s="294" t="s">
        <v>156</v>
      </c>
      <c r="D52" s="34" t="s">
        <v>156</v>
      </c>
      <c r="E52" s="23">
        <f t="shared" ref="E52:E57" si="6">SUM(C52:D52)</f>
        <v>0</v>
      </c>
      <c r="F52" s="24"/>
      <c r="G52" s="331"/>
      <c r="H52" s="331"/>
      <c r="I52" s="331"/>
      <c r="J52" s="332"/>
      <c r="K52" s="21"/>
    </row>
    <row r="53" spans="1:11" ht="12.75" customHeight="1" x14ac:dyDescent="0.15">
      <c r="B53" s="33" t="s">
        <v>49</v>
      </c>
      <c r="C53" s="294" t="s">
        <v>156</v>
      </c>
      <c r="D53" s="34" t="s">
        <v>156</v>
      </c>
      <c r="E53" s="23">
        <f t="shared" si="6"/>
        <v>0</v>
      </c>
      <c r="F53" s="24"/>
      <c r="G53" s="331"/>
      <c r="H53" s="331"/>
      <c r="I53" s="331"/>
      <c r="J53" s="332"/>
      <c r="K53" s="21"/>
    </row>
    <row r="54" spans="1:11" ht="12.75" customHeight="1" x14ac:dyDescent="0.15">
      <c r="B54" s="33" t="s">
        <v>50</v>
      </c>
      <c r="C54" s="294">
        <f>'LR-Breakdown'!I240+'LR-Breakdown'!I300+'LR-Breakdown'!I342+'LR-Breakdown'!I372+'LR-Breakdown'!I409+'LR-Breakdown'!I441+'LR-Breakdown'!I468+'LR-Breakdown'!I506</f>
        <v>1730</v>
      </c>
      <c r="D54" s="34">
        <f>'LR-Breakdown'!I34+'LR-Breakdown'!I90+'LR-Breakdown'!I178</f>
        <v>15091</v>
      </c>
      <c r="E54" s="23">
        <f t="shared" si="6"/>
        <v>16821</v>
      </c>
      <c r="F54" s="24"/>
      <c r="G54" s="331"/>
      <c r="H54" s="331"/>
      <c r="I54" s="331"/>
      <c r="J54" s="332"/>
      <c r="K54" s="21"/>
    </row>
    <row r="55" spans="1:11" ht="12.75" customHeight="1" x14ac:dyDescent="0.15">
      <c r="B55" s="33" t="s">
        <v>51</v>
      </c>
      <c r="C55" s="294" t="s">
        <v>156</v>
      </c>
      <c r="D55" s="34" t="s">
        <v>156</v>
      </c>
      <c r="E55" s="23">
        <f t="shared" si="6"/>
        <v>0</v>
      </c>
      <c r="F55" s="24"/>
      <c r="G55" s="331"/>
      <c r="H55" s="331"/>
      <c r="I55" s="331"/>
      <c r="J55" s="332"/>
      <c r="K55" s="21"/>
    </row>
    <row r="56" spans="1:11" ht="12.75" customHeight="1" x14ac:dyDescent="0.15">
      <c r="B56" s="33" t="s">
        <v>52</v>
      </c>
      <c r="C56" s="294" t="s">
        <v>156</v>
      </c>
      <c r="D56" s="34" t="s">
        <v>156</v>
      </c>
      <c r="E56" s="23">
        <f t="shared" si="6"/>
        <v>0</v>
      </c>
      <c r="F56" s="24"/>
      <c r="G56" s="331"/>
      <c r="H56" s="331"/>
      <c r="I56" s="331"/>
      <c r="J56" s="332"/>
      <c r="K56" s="21"/>
    </row>
    <row r="57" spans="1:11" ht="12.75" customHeight="1" x14ac:dyDescent="0.15">
      <c r="B57" s="33" t="s">
        <v>53</v>
      </c>
      <c r="C57" s="294" t="s">
        <v>156</v>
      </c>
      <c r="D57" s="34" t="s">
        <v>156</v>
      </c>
      <c r="E57" s="23">
        <f t="shared" si="6"/>
        <v>0</v>
      </c>
      <c r="F57" s="24"/>
      <c r="G57" s="331"/>
      <c r="H57" s="331"/>
      <c r="I57" s="331"/>
      <c r="J57" s="332"/>
      <c r="K57" s="21"/>
    </row>
    <row r="58" spans="1:11" ht="12.75" customHeight="1" x14ac:dyDescent="0.15">
      <c r="A58" s="35"/>
      <c r="B58" s="16" t="s">
        <v>54</v>
      </c>
      <c r="C58" s="17">
        <f>SUM(C59:C67)</f>
        <v>17124</v>
      </c>
      <c r="D58" s="18">
        <f>SUM(D59:D67)</f>
        <v>151315</v>
      </c>
      <c r="E58" s="19">
        <f>SUM(C58:D58)</f>
        <v>168439</v>
      </c>
      <c r="F58" s="18"/>
      <c r="G58" s="18"/>
      <c r="H58" s="18"/>
      <c r="I58" s="18"/>
      <c r="J58" s="20"/>
      <c r="K58" s="21"/>
    </row>
    <row r="59" spans="1:11" ht="13.5" x14ac:dyDescent="0.15">
      <c r="A59" s="4"/>
      <c r="B59" s="33" t="s">
        <v>55</v>
      </c>
      <c r="C59" s="294" t="s">
        <v>156</v>
      </c>
      <c r="D59" s="34" t="s">
        <v>156</v>
      </c>
      <c r="E59" s="23">
        <f t="shared" ref="E59:E67" si="7">SUM(C59:D59)</f>
        <v>0</v>
      </c>
      <c r="F59" s="24"/>
      <c r="G59" s="331"/>
      <c r="H59" s="331"/>
      <c r="I59" s="331"/>
      <c r="J59" s="332"/>
      <c r="K59" s="21"/>
    </row>
    <row r="60" spans="1:11" ht="12.75" customHeight="1" x14ac:dyDescent="0.15">
      <c r="A60" s="4"/>
      <c r="B60" s="33" t="s">
        <v>56</v>
      </c>
      <c r="C60" s="294" t="s">
        <v>156</v>
      </c>
      <c r="D60" s="34" t="s">
        <v>156</v>
      </c>
      <c r="E60" s="23">
        <f t="shared" si="7"/>
        <v>0</v>
      </c>
      <c r="F60" s="24"/>
      <c r="G60" s="331"/>
      <c r="H60" s="331"/>
      <c r="I60" s="331"/>
      <c r="J60" s="332"/>
      <c r="K60" s="21"/>
    </row>
    <row r="61" spans="1:11" ht="12.75" customHeight="1" x14ac:dyDescent="0.15">
      <c r="A61" s="4"/>
      <c r="B61" s="33" t="s">
        <v>57</v>
      </c>
      <c r="C61" s="294">
        <f>'LR-Breakdown'!I254</f>
        <v>1254</v>
      </c>
      <c r="D61" s="34">
        <f>'LR-Breakdown'!I50+'LR-Breakdown'!I52</f>
        <v>108960</v>
      </c>
      <c r="E61" s="23">
        <f t="shared" si="7"/>
        <v>110214</v>
      </c>
      <c r="F61" s="24"/>
      <c r="G61" s="331"/>
      <c r="H61" s="331"/>
      <c r="I61" s="331"/>
      <c r="J61" s="332"/>
      <c r="K61" s="21"/>
    </row>
    <row r="62" spans="1:11" ht="12.75" customHeight="1" x14ac:dyDescent="0.15">
      <c r="A62" s="4"/>
      <c r="B62" s="33" t="s">
        <v>58</v>
      </c>
      <c r="C62" s="294" t="s">
        <v>156</v>
      </c>
      <c r="D62" s="34" t="s">
        <v>156</v>
      </c>
      <c r="E62" s="23">
        <f t="shared" si="7"/>
        <v>0</v>
      </c>
      <c r="F62" s="24"/>
      <c r="G62" s="331"/>
      <c r="H62" s="331"/>
      <c r="I62" s="331"/>
      <c r="J62" s="332"/>
      <c r="K62" s="21"/>
    </row>
    <row r="63" spans="1:11" ht="12.75" customHeight="1" x14ac:dyDescent="0.15">
      <c r="A63" s="4"/>
      <c r="B63" s="33" t="s">
        <v>59</v>
      </c>
      <c r="C63" s="294" t="s">
        <v>156</v>
      </c>
      <c r="D63" s="34" t="s">
        <v>156</v>
      </c>
      <c r="E63" s="23">
        <f t="shared" si="7"/>
        <v>0</v>
      </c>
      <c r="F63" s="24"/>
      <c r="G63" s="331"/>
      <c r="H63" s="331"/>
      <c r="I63" s="331"/>
      <c r="J63" s="332"/>
      <c r="K63" s="21"/>
    </row>
    <row r="64" spans="1:11" ht="12.75" customHeight="1" x14ac:dyDescent="0.15">
      <c r="A64" s="4"/>
      <c r="B64" s="33" t="s">
        <v>60</v>
      </c>
      <c r="C64" s="294" t="s">
        <v>651</v>
      </c>
      <c r="D64" s="34" t="s">
        <v>651</v>
      </c>
      <c r="E64" s="23">
        <f t="shared" si="7"/>
        <v>0</v>
      </c>
      <c r="F64" s="24"/>
      <c r="G64" s="331"/>
      <c r="H64" s="331"/>
      <c r="I64" s="331"/>
      <c r="J64" s="332"/>
      <c r="K64" s="21"/>
    </row>
    <row r="65" spans="1:11" ht="12.75" customHeight="1" x14ac:dyDescent="0.15">
      <c r="A65" s="4"/>
      <c r="B65" s="33" t="s">
        <v>61</v>
      </c>
      <c r="C65" s="294">
        <f>'LR-Breakdown'!I471+'LR-Breakdown'!I470</f>
        <v>15870</v>
      </c>
      <c r="D65" s="34" t="s">
        <v>156</v>
      </c>
      <c r="E65" s="23">
        <f t="shared" si="7"/>
        <v>15870</v>
      </c>
      <c r="F65" s="24"/>
      <c r="G65" s="331"/>
      <c r="H65" s="331"/>
      <c r="I65" s="331"/>
      <c r="J65" s="332"/>
      <c r="K65" s="21"/>
    </row>
    <row r="66" spans="1:11" ht="12.75" customHeight="1" x14ac:dyDescent="0.15">
      <c r="A66" s="4"/>
      <c r="B66" s="33" t="s">
        <v>1178</v>
      </c>
      <c r="C66" s="294" t="s">
        <v>156</v>
      </c>
      <c r="D66" s="34">
        <f>'LR-Breakdown'!I92</f>
        <v>35955</v>
      </c>
      <c r="E66" s="23">
        <f t="shared" si="7"/>
        <v>35955</v>
      </c>
      <c r="F66" s="24"/>
      <c r="G66" s="331"/>
      <c r="H66" s="331"/>
      <c r="I66" s="331"/>
      <c r="J66" s="332"/>
      <c r="K66" s="21"/>
    </row>
    <row r="67" spans="1:11" ht="12.75" customHeight="1" x14ac:dyDescent="0.15">
      <c r="A67" s="4"/>
      <c r="B67" s="33" t="s">
        <v>1179</v>
      </c>
      <c r="C67" s="294" t="s">
        <v>156</v>
      </c>
      <c r="D67" s="34">
        <f>'LR-Breakdown'!I51+'LR-Breakdown'!I53</f>
        <v>6400</v>
      </c>
      <c r="E67" s="23">
        <f t="shared" si="7"/>
        <v>6400</v>
      </c>
      <c r="F67" s="24"/>
      <c r="G67" s="331"/>
      <c r="H67" s="331"/>
      <c r="I67" s="331"/>
      <c r="J67" s="332"/>
      <c r="K67" s="21"/>
    </row>
    <row r="68" spans="1:11" ht="12.75" customHeight="1" x14ac:dyDescent="0.15">
      <c r="A68" s="35"/>
      <c r="B68" s="16" t="s">
        <v>62</v>
      </c>
      <c r="C68" s="17">
        <f>SUM(C69:C79)</f>
        <v>110199.51</v>
      </c>
      <c r="D68" s="18">
        <f>SUM(D69:D79)</f>
        <v>678938.17</v>
      </c>
      <c r="E68" s="19">
        <f>SUM(C68:D68)</f>
        <v>789137.68</v>
      </c>
      <c r="F68" s="18"/>
      <c r="G68" s="18"/>
      <c r="H68" s="18"/>
      <c r="I68" s="18"/>
      <c r="J68" s="20"/>
      <c r="K68" s="21"/>
    </row>
    <row r="69" spans="1:11" ht="13.5" x14ac:dyDescent="0.15">
      <c r="B69" s="33" t="s">
        <v>63</v>
      </c>
      <c r="C69" s="294" t="s">
        <v>651</v>
      </c>
      <c r="D69" s="34" t="s">
        <v>156</v>
      </c>
      <c r="E69" s="23">
        <f t="shared" ref="E69:E79" si="8">SUM(C69:D69)</f>
        <v>0</v>
      </c>
      <c r="F69" s="24"/>
      <c r="G69" s="331"/>
      <c r="H69" s="331"/>
      <c r="I69" s="331"/>
      <c r="J69" s="332"/>
      <c r="K69" s="21"/>
    </row>
    <row r="70" spans="1:11" ht="12.75" customHeight="1" x14ac:dyDescent="0.15">
      <c r="B70" s="33" t="s">
        <v>64</v>
      </c>
      <c r="C70" s="294">
        <f>'LR-Breakdown'!I230+'LR-Breakdown'!I231+'LR-Breakdown'!I290+'LR-Breakdown'!I462+'LR-Breakdown'!I463+'LR-Breakdown'!I291</f>
        <v>14972</v>
      </c>
      <c r="D70" s="34">
        <f>'LR-Breakdown'!I20+'LR-Breakdown'!I81+'LR-Breakdown'!I82</f>
        <v>78400</v>
      </c>
      <c r="E70" s="23">
        <f t="shared" si="8"/>
        <v>93372</v>
      </c>
      <c r="F70" s="24"/>
      <c r="G70" s="331"/>
      <c r="H70" s="331"/>
      <c r="I70" s="331"/>
      <c r="J70" s="332"/>
      <c r="K70" s="21"/>
    </row>
    <row r="71" spans="1:11" ht="12.75" customHeight="1" x14ac:dyDescent="0.15">
      <c r="B71" s="33" t="s">
        <v>65</v>
      </c>
      <c r="C71" s="294">
        <f>'LR-Breakdown'!I229+'LR-Breakdown'!I288+'LR-Breakdown'!I335+'LR-Breakdown'!I366+'LR-Breakdown'!I403+'LR-Breakdown'!I436+'LR-Breakdown'!I461+'LR-Breakdown'!I501</f>
        <v>2165.02</v>
      </c>
      <c r="D71" s="34">
        <f>'LR-Breakdown'!I18+'LR-Breakdown'!I79+'LR-Breakdown'!I171</f>
        <v>71242.5</v>
      </c>
      <c r="E71" s="23">
        <f t="shared" si="8"/>
        <v>73407.520000000004</v>
      </c>
      <c r="F71" s="24"/>
      <c r="G71" s="331"/>
      <c r="H71" s="331"/>
      <c r="I71" s="331"/>
      <c r="J71" s="332"/>
      <c r="K71" s="21"/>
    </row>
    <row r="72" spans="1:11" ht="12.75" customHeight="1" x14ac:dyDescent="0.15">
      <c r="B72" s="33" t="s">
        <v>66</v>
      </c>
      <c r="C72" s="294" t="s">
        <v>651</v>
      </c>
      <c r="D72" s="34" t="s">
        <v>651</v>
      </c>
      <c r="E72" s="23">
        <f t="shared" si="8"/>
        <v>0</v>
      </c>
      <c r="F72" s="24"/>
      <c r="G72" s="331"/>
      <c r="H72" s="331"/>
      <c r="I72" s="331"/>
      <c r="J72" s="332"/>
      <c r="K72" s="21"/>
    </row>
    <row r="73" spans="1:11" ht="12.75" customHeight="1" x14ac:dyDescent="0.15">
      <c r="B73" s="33" t="s">
        <v>1180</v>
      </c>
      <c r="C73" s="294">
        <f>'LR-Breakdown'!I456+'LR-Breakdown'!I457+'LR-Breakdown'!I458+'LR-Breakdown'!I459+'LR-Breakdown'!I494+'LR-Breakdown'!I495+'LR-Breakdown'!I496+'LR-Breakdown'!I497</f>
        <v>11370.279999999999</v>
      </c>
      <c r="D73" s="34" t="s">
        <v>156</v>
      </c>
      <c r="E73" s="23">
        <f t="shared" si="8"/>
        <v>11370.279999999999</v>
      </c>
      <c r="F73" s="24"/>
      <c r="G73" s="331"/>
      <c r="H73" s="331"/>
      <c r="I73" s="331"/>
      <c r="J73" s="332"/>
      <c r="K73" s="21"/>
    </row>
    <row r="74" spans="1:11" ht="12.75" customHeight="1" x14ac:dyDescent="0.15">
      <c r="B74" s="33" t="s">
        <v>1181</v>
      </c>
      <c r="C74" s="294">
        <f>'LR-Breakdown'!I221+'LR-Breakdown'!I223+'LR-Breakdown'!I224+'LR-Breakdown'!I280+'LR-Breakdown'!I281+'LR-Breakdown'!I282+'LR-Breakdown'!I283+'LR-Breakdown'!I284+'LR-Breakdown'!I285+'LR-Breakdown'!I286+'LR-Breakdown'!I360+'LR-Breakdown'!I361+'LR-Breakdown'!I362+'LR-Breakdown'!I363+'LR-Breakdown'!I364+'LR-Breakdown'!I398+'LR-Breakdown'!I399+'LR-Breakdown'!I400+'LR-Breakdown'!I401+'LR-Breakdown'!I432+'LR-Breakdown'!I433+'LR-Breakdown'!I434</f>
        <v>39703.93</v>
      </c>
      <c r="D74" s="34">
        <f>'LR-Breakdown'!I28+'LR-Breakdown'!I29+'LR-Breakdown'!I30+'LR-Breakdown'!I72+'LR-Breakdown'!I73+'LR-Breakdown'!I74+'LR-Breakdown'!I75+'LR-Breakdown'!I77</f>
        <v>97371.27</v>
      </c>
      <c r="E74" s="23">
        <f t="shared" si="8"/>
        <v>137075.20000000001</v>
      </c>
      <c r="F74" s="24"/>
      <c r="G74" s="331"/>
      <c r="H74" s="331"/>
      <c r="I74" s="331"/>
      <c r="J74" s="332"/>
      <c r="K74" s="21"/>
    </row>
    <row r="75" spans="1:11" ht="12.75" customHeight="1" x14ac:dyDescent="0.15">
      <c r="B75" s="33" t="s">
        <v>67</v>
      </c>
      <c r="C75" s="294" t="s">
        <v>156</v>
      </c>
      <c r="D75" s="34" t="s">
        <v>156</v>
      </c>
      <c r="E75" s="23">
        <f t="shared" si="8"/>
        <v>0</v>
      </c>
      <c r="F75" s="24"/>
      <c r="G75" s="331"/>
      <c r="H75" s="331"/>
      <c r="I75" s="331"/>
      <c r="J75" s="332"/>
      <c r="K75" s="21"/>
    </row>
    <row r="76" spans="1:11" ht="12.75" customHeight="1" x14ac:dyDescent="0.15">
      <c r="B76" s="33" t="s">
        <v>1182</v>
      </c>
      <c r="C76" s="294">
        <f>'LR-Breakdown'!I220+'LR-Breakdown'!I226+'LR-Breakdown'!I227+'LR-Breakdown'!I278+'LR-Breakdown'!I331+'LR-Breakdown'!I333+'LR-Breakdown'!I492+'LR-Breakdown'!I493</f>
        <v>8067.28</v>
      </c>
      <c r="D76" s="34">
        <f>'LR-Breakdown'!I12+'LR-Breakdown'!I14+'LR-Breakdown'!I15+'LR-Breakdown'!I16+'LR-Breakdown'!I167+'LR-Breakdown'!I168+'LR-Breakdown'!I169+'LR-Breakdown'!I192</f>
        <v>44992.4</v>
      </c>
      <c r="E76" s="23">
        <f t="shared" si="8"/>
        <v>53059.68</v>
      </c>
      <c r="F76" s="24"/>
      <c r="G76" s="331"/>
      <c r="H76" s="331"/>
      <c r="I76" s="331"/>
      <c r="J76" s="332"/>
      <c r="K76" s="21"/>
    </row>
    <row r="77" spans="1:11" ht="12.75" customHeight="1" x14ac:dyDescent="0.15">
      <c r="B77" s="33" t="s">
        <v>68</v>
      </c>
      <c r="C77" s="294">
        <f>'LR-Breakdown'!I234+'LR-Breakdown'!I235+'LR-Breakdown'!I237+'LR-Breakdown'!I238+'LR-Breakdown'!I294+'LR-Breakdown'!I295+'LR-Breakdown'!I296+'LR-Breakdown'!I298+'LR-Breakdown'!I299+'LR-Breakdown'!I338+'LR-Breakdown'!I340+'LR-Breakdown'!I341+'LR-Breakdown'!I368+'LR-Breakdown'!I369+'LR-Breakdown'!I371+'LR-Breakdown'!I405+'LR-Breakdown'!I406+'LR-Breakdown'!I408+'LR-Breakdown'!I440+'LR-Breakdown'!I465+'LR-Breakdown'!I467+'LR-Breakdown'!I504+'LR-Breakdown'!I505</f>
        <v>20869.5</v>
      </c>
      <c r="D77" s="34">
        <f>'LR-Breakdown'!I22+'LR-Breakdown'!I23+'LR-Breakdown'!I24+'LR-Breakdown'!I25+'LR-Breakdown'!I26+'LR-Breakdown'!I27+'LR-Breakdown'!I31+'LR-Breakdown'!I32+'LR-Breakdown'!I87+'LR-Breakdown'!I88+'LR-Breakdown'!I175+'LR-Breakdown'!I176+'LR-Breakdown'!I177+'LR-Breakdown'!I189+'LR-Breakdown'!I190+'LR-Breakdown'!I191</f>
        <v>337280</v>
      </c>
      <c r="E77" s="23">
        <f t="shared" si="8"/>
        <v>358149.5</v>
      </c>
      <c r="F77" s="24"/>
      <c r="G77" s="331"/>
      <c r="H77" s="331"/>
      <c r="I77" s="331"/>
      <c r="J77" s="332"/>
      <c r="K77" s="21"/>
    </row>
    <row r="78" spans="1:11" ht="12.75" customHeight="1" x14ac:dyDescent="0.15">
      <c r="B78" s="33" t="s">
        <v>1183</v>
      </c>
      <c r="C78" s="294">
        <f>'LR-Breakdown'!I236+'LR-Breakdown'!I297+'LR-Breakdown'!I339+'LR-Breakdown'!I370+'LR-Breakdown'!I407+'LR-Breakdown'!I439+'LR-Breakdown'!I466+'LR-Breakdown'!I503</f>
        <v>13051.5</v>
      </c>
      <c r="D78" s="34">
        <f>'LR-Breakdown'!I85+'LR-Breakdown'!I174</f>
        <v>49652</v>
      </c>
      <c r="E78" s="23">
        <f t="shared" si="8"/>
        <v>62703.5</v>
      </c>
      <c r="F78" s="24"/>
      <c r="G78" s="331"/>
      <c r="H78" s="331"/>
      <c r="I78" s="331"/>
      <c r="J78" s="332"/>
      <c r="K78" s="21"/>
    </row>
    <row r="79" spans="1:11" ht="12.75" customHeight="1" x14ac:dyDescent="0.15">
      <c r="B79" s="33" t="s">
        <v>69</v>
      </c>
      <c r="C79" s="294" t="s">
        <v>156</v>
      </c>
      <c r="D79" s="34" t="s">
        <v>156</v>
      </c>
      <c r="E79" s="23">
        <f t="shared" si="8"/>
        <v>0</v>
      </c>
      <c r="F79" s="24"/>
      <c r="G79" s="331"/>
      <c r="H79" s="331"/>
      <c r="I79" s="331"/>
      <c r="J79" s="332"/>
      <c r="K79" s="21"/>
    </row>
    <row r="80" spans="1:11" ht="12.75" customHeight="1" x14ac:dyDescent="0.15">
      <c r="A80" s="35"/>
      <c r="B80" s="16" t="s">
        <v>70</v>
      </c>
      <c r="C80" s="17">
        <f>SUM(C81:C88)</f>
        <v>15380.45</v>
      </c>
      <c r="D80" s="18">
        <f>SUM(D81:D88)</f>
        <v>41615.949999999997</v>
      </c>
      <c r="E80" s="19">
        <f>SUM(C80:D80)</f>
        <v>56996.399999999994</v>
      </c>
      <c r="F80" s="18"/>
      <c r="G80" s="18"/>
      <c r="H80" s="18"/>
      <c r="I80" s="18"/>
      <c r="J80" s="20"/>
      <c r="K80" s="21"/>
    </row>
    <row r="81" spans="1:11" ht="12.75" customHeight="1" x14ac:dyDescent="0.15">
      <c r="A81" s="4"/>
      <c r="B81" s="4" t="s">
        <v>71</v>
      </c>
      <c r="C81" s="294">
        <f>'LR-Breakdown'!I336+'LR-Breakdown'!I437+'LR-Breakdown'!I499+'LR-Breakdown'!I500+'LR-Breakdown'!I292</f>
        <v>8560.4500000000007</v>
      </c>
      <c r="D81" s="34">
        <f>'LR-Breakdown'!I172</f>
        <v>12250.95</v>
      </c>
      <c r="E81" s="23">
        <f t="shared" ref="E81:E88" si="9">SUM(C81:D81)</f>
        <v>20811.400000000001</v>
      </c>
      <c r="F81" s="24"/>
      <c r="G81" s="331"/>
      <c r="H81" s="331"/>
      <c r="I81" s="331"/>
      <c r="J81" s="332"/>
      <c r="K81" s="21"/>
    </row>
    <row r="82" spans="1:11" ht="12.75" customHeight="1" x14ac:dyDescent="0.15">
      <c r="A82" s="4"/>
      <c r="B82" s="4" t="s">
        <v>72</v>
      </c>
      <c r="C82" s="294" t="s">
        <v>156</v>
      </c>
      <c r="D82" s="34" t="s">
        <v>156</v>
      </c>
      <c r="E82" s="23">
        <f t="shared" si="9"/>
        <v>0</v>
      </c>
      <c r="F82" s="24"/>
      <c r="G82" s="331"/>
      <c r="H82" s="331"/>
      <c r="I82" s="331"/>
      <c r="J82" s="332"/>
      <c r="K82" s="21"/>
    </row>
    <row r="83" spans="1:11" ht="12.75" customHeight="1" x14ac:dyDescent="0.15">
      <c r="A83" s="4"/>
      <c r="B83" s="4" t="s">
        <v>73</v>
      </c>
      <c r="C83" s="294">
        <f>'LR-Breakdown'!I258+'LR-Breakdown'!I310+'LR-Breakdown'!I348+'LR-Breakdown'!I443+'LR-Breakdown'!I517</f>
        <v>720</v>
      </c>
      <c r="D83" s="34">
        <f>'LR-Breakdown'!I181+'LR-Breakdown'!I57</f>
        <v>3350</v>
      </c>
      <c r="E83" s="23">
        <f t="shared" si="9"/>
        <v>4070</v>
      </c>
      <c r="F83" s="24"/>
      <c r="G83" s="331"/>
      <c r="H83" s="331"/>
      <c r="I83" s="331"/>
      <c r="J83" s="332"/>
      <c r="K83" s="21"/>
    </row>
    <row r="84" spans="1:11" ht="12.75" customHeight="1" x14ac:dyDescent="0.15">
      <c r="A84" s="4"/>
      <c r="B84" s="4" t="s">
        <v>74</v>
      </c>
      <c r="C84" s="294">
        <f>'LR-Breakdown'!I376</f>
        <v>4500</v>
      </c>
      <c r="D84" s="34" t="s">
        <v>156</v>
      </c>
      <c r="E84" s="23">
        <f t="shared" si="9"/>
        <v>4500</v>
      </c>
      <c r="F84" s="24"/>
      <c r="G84" s="331"/>
      <c r="H84" s="331"/>
      <c r="I84" s="331"/>
      <c r="J84" s="332"/>
      <c r="K84" s="21"/>
    </row>
    <row r="85" spans="1:11" ht="12.75" customHeight="1" x14ac:dyDescent="0.15">
      <c r="A85" s="4"/>
      <c r="B85" s="4" t="s">
        <v>75</v>
      </c>
      <c r="C85" s="294" t="s">
        <v>156</v>
      </c>
      <c r="D85" s="34" t="s">
        <v>156</v>
      </c>
      <c r="E85" s="23">
        <f t="shared" si="9"/>
        <v>0</v>
      </c>
      <c r="F85" s="24"/>
      <c r="G85" s="331"/>
      <c r="H85" s="331"/>
      <c r="I85" s="331"/>
      <c r="J85" s="332"/>
      <c r="K85" s="21"/>
    </row>
    <row r="86" spans="1:11" ht="12.75" customHeight="1" x14ac:dyDescent="0.15">
      <c r="A86" s="4"/>
      <c r="B86" s="4" t="s">
        <v>1184</v>
      </c>
      <c r="C86" s="294">
        <f>'LR-Breakdown'!I378+'LR-Breakdown'!I414</f>
        <v>900</v>
      </c>
      <c r="D86" s="34">
        <f>'LR-Breakdown'!I123</f>
        <v>18920</v>
      </c>
      <c r="E86" s="23">
        <f t="shared" si="9"/>
        <v>19820</v>
      </c>
      <c r="F86" s="24"/>
      <c r="G86" s="331"/>
      <c r="H86" s="331"/>
      <c r="I86" s="331"/>
      <c r="J86" s="332"/>
      <c r="K86" s="21"/>
    </row>
    <row r="87" spans="1:11" ht="12.75" customHeight="1" x14ac:dyDescent="0.15">
      <c r="A87" s="4"/>
      <c r="B87" s="4" t="s">
        <v>1185</v>
      </c>
      <c r="C87" s="294">
        <f>'LR-Breakdown'!I518+'LR-Breakdown'!I239</f>
        <v>700</v>
      </c>
      <c r="D87" s="34">
        <f>'LR-Breakdown'!I182</f>
        <v>7095</v>
      </c>
      <c r="E87" s="23">
        <f t="shared" si="9"/>
        <v>7795</v>
      </c>
      <c r="F87" s="24"/>
      <c r="G87" s="331"/>
      <c r="H87" s="331"/>
      <c r="I87" s="331"/>
      <c r="J87" s="332"/>
      <c r="K87" s="21"/>
    </row>
    <row r="88" spans="1:11" ht="12.75" customHeight="1" x14ac:dyDescent="0.15">
      <c r="A88" s="4"/>
      <c r="B88" s="4" t="s">
        <v>76</v>
      </c>
      <c r="C88" s="294" t="s">
        <v>156</v>
      </c>
      <c r="D88" s="34" t="s">
        <v>156</v>
      </c>
      <c r="E88" s="23">
        <f t="shared" si="9"/>
        <v>0</v>
      </c>
      <c r="F88" s="24"/>
      <c r="G88" s="331"/>
      <c r="H88" s="331"/>
      <c r="I88" s="331"/>
      <c r="J88" s="332"/>
      <c r="K88" s="21"/>
    </row>
    <row r="89" spans="1:11" ht="12.75" customHeight="1" x14ac:dyDescent="0.15">
      <c r="A89" s="35"/>
      <c r="B89" s="16" t="s">
        <v>77</v>
      </c>
      <c r="C89" s="282">
        <f>SUM(C90:C90)</f>
        <v>3000</v>
      </c>
      <c r="D89" s="283">
        <f>SUM(D90:D90)</f>
        <v>36000</v>
      </c>
      <c r="E89" s="284">
        <f>SUM(C89:D89)</f>
        <v>39000</v>
      </c>
      <c r="F89" s="283"/>
      <c r="G89" s="283"/>
      <c r="H89" s="283"/>
      <c r="I89" s="283"/>
      <c r="J89" s="20"/>
      <c r="K89" s="21"/>
    </row>
    <row r="90" spans="1:11" ht="12.75" customHeight="1" x14ac:dyDescent="0.15">
      <c r="B90" s="33" t="s">
        <v>78</v>
      </c>
      <c r="C90" s="295">
        <f>'LR-Breakdown'!I252+'LR-Breakdown'!I312+'LR-Breakdown'!I514</f>
        <v>3000</v>
      </c>
      <c r="D90" s="268">
        <f>'LR-Breakdown'!I42</f>
        <v>36000</v>
      </c>
      <c r="E90" s="285">
        <f t="shared" ref="E90:E117" si="10">SUM(C90:D90)</f>
        <v>39000</v>
      </c>
      <c r="F90" s="286"/>
      <c r="G90" s="331"/>
      <c r="H90" s="331"/>
      <c r="I90" s="331"/>
      <c r="J90" s="332"/>
      <c r="K90" s="21"/>
    </row>
    <row r="91" spans="1:11" ht="12.75" customHeight="1" x14ac:dyDescent="0.15">
      <c r="A91" s="35"/>
      <c r="B91" s="16" t="s">
        <v>79</v>
      </c>
      <c r="C91" s="17">
        <f>SUM(C92:C92)</f>
        <v>10155</v>
      </c>
      <c r="D91" s="18">
        <f>SUM(D92:D92)</f>
        <v>75350</v>
      </c>
      <c r="E91" s="19">
        <f>SUM(C91:D91)</f>
        <v>85505</v>
      </c>
      <c r="F91" s="18"/>
      <c r="G91" s="18"/>
      <c r="H91" s="18"/>
      <c r="I91" s="18"/>
      <c r="J91" s="20"/>
      <c r="K91" s="21"/>
    </row>
    <row r="92" spans="1:11" ht="12.75" customHeight="1" x14ac:dyDescent="0.15">
      <c r="A92" s="4"/>
      <c r="B92" s="4" t="s">
        <v>80</v>
      </c>
      <c r="C92" s="294">
        <f>'LR-Breakdown'!I256+'LR-Breakdown'!I257+'LR-Breakdown'!I309+'LR-Breakdown'!I311+'LR-Breakdown'!I347+'LR-Breakdown'!I349+'LR-Breakdown'!I387+'LR-Breakdown'!I422+'LR-Breakdown'!I444+'LR-Breakdown'!I474+'LR-Breakdown'!I475+'LR-Breakdown'!I476+'LR-Breakdown'!I477+'LR-Breakdown'!I478+'LR-Breakdown'!I516+'LR-Breakdown'!I527</f>
        <v>10155</v>
      </c>
      <c r="D92" s="34">
        <f>'LR-Breakdown'!I55+'LR-Breakdown'!I56+'LR-Breakdown'!I180</f>
        <v>75350</v>
      </c>
      <c r="E92" s="23">
        <f t="shared" ref="E92" si="11">SUM(C92:D92)</f>
        <v>85505</v>
      </c>
      <c r="F92" s="24"/>
      <c r="G92" s="331"/>
      <c r="H92" s="331"/>
      <c r="I92" s="331"/>
      <c r="J92" s="332"/>
      <c r="K92" s="21"/>
    </row>
    <row r="93" spans="1:11" ht="12.75" customHeight="1" x14ac:dyDescent="0.15">
      <c r="A93" s="35"/>
      <c r="B93" s="16" t="s">
        <v>81</v>
      </c>
      <c r="C93" s="17">
        <f>SUM(C94:C94)</f>
        <v>0</v>
      </c>
      <c r="D93" s="18">
        <f>SUM(D94:D94)</f>
        <v>0</v>
      </c>
      <c r="E93" s="19">
        <f>SUM(C93:D93)</f>
        <v>0</v>
      </c>
      <c r="F93" s="18"/>
      <c r="G93" s="18"/>
      <c r="H93" s="18"/>
      <c r="I93" s="18"/>
      <c r="J93" s="20"/>
      <c r="K93" s="21"/>
    </row>
    <row r="94" spans="1:11" ht="12.75" customHeight="1" x14ac:dyDescent="0.15">
      <c r="B94" s="3" t="s">
        <v>82</v>
      </c>
      <c r="C94" s="294" t="s">
        <v>156</v>
      </c>
      <c r="D94" s="34" t="s">
        <v>156</v>
      </c>
      <c r="E94" s="23">
        <f t="shared" ref="E94" si="12">SUM(C94:D94)</f>
        <v>0</v>
      </c>
      <c r="F94" s="24"/>
      <c r="G94" s="331"/>
      <c r="H94" s="331"/>
      <c r="I94" s="331"/>
      <c r="J94" s="332"/>
      <c r="K94" s="21"/>
    </row>
    <row r="95" spans="1:11" ht="12.75" customHeight="1" x14ac:dyDescent="0.15">
      <c r="A95" s="35"/>
      <c r="B95" s="16" t="s">
        <v>83</v>
      </c>
      <c r="C95" s="282">
        <f>SUM(C96:C96)</f>
        <v>0</v>
      </c>
      <c r="D95" s="283">
        <f>SUM(D96:D96)</f>
        <v>0</v>
      </c>
      <c r="E95" s="284">
        <f>+D95+C95</f>
        <v>0</v>
      </c>
      <c r="F95" s="283"/>
      <c r="G95" s="283"/>
      <c r="H95" s="283"/>
      <c r="I95" s="283"/>
      <c r="J95" s="20"/>
      <c r="K95" s="21"/>
    </row>
    <row r="96" spans="1:11" ht="12.75" customHeight="1" x14ac:dyDescent="0.15">
      <c r="A96" s="4"/>
      <c r="B96" s="36" t="s">
        <v>84</v>
      </c>
      <c r="C96" s="295" t="s">
        <v>450</v>
      </c>
      <c r="D96" s="268" t="s">
        <v>450</v>
      </c>
      <c r="E96" s="285">
        <f t="shared" si="10"/>
        <v>0</v>
      </c>
      <c r="F96" s="286"/>
      <c r="G96" s="331"/>
      <c r="H96" s="331"/>
      <c r="I96" s="331"/>
      <c r="J96" s="332"/>
      <c r="K96" s="21"/>
    </row>
    <row r="97" spans="1:11" ht="12.75" customHeight="1" x14ac:dyDescent="0.15">
      <c r="A97" s="35"/>
      <c r="B97" s="16" t="s">
        <v>85</v>
      </c>
      <c r="C97" s="17">
        <f>SUM(C98:C104)</f>
        <v>105570</v>
      </c>
      <c r="D97" s="18">
        <f>SUM(D98:D104)</f>
        <v>398860</v>
      </c>
      <c r="E97" s="19">
        <f>+D97+C97</f>
        <v>504430</v>
      </c>
      <c r="F97" s="18"/>
      <c r="G97" s="18"/>
      <c r="H97" s="18"/>
      <c r="I97" s="18"/>
      <c r="J97" s="20"/>
      <c r="K97" s="21"/>
    </row>
    <row r="98" spans="1:11" ht="12.75" customHeight="1" x14ac:dyDescent="0.15">
      <c r="A98" s="4"/>
      <c r="B98" s="4" t="s">
        <v>1186</v>
      </c>
      <c r="C98" s="294">
        <f>'LR-Breakdown'!I381+'LR-Breakdown'!I382+'LR-Breakdown'!I383+'LR-Breakdown'!I384+'LR-Breakdown'!I385+'LR-Breakdown'!I417+'LR-Breakdown'!I418+'LR-Breakdown'!I419+'LR-Breakdown'!I420+'LR-Breakdown'!I485+'LR-Breakdown'!I508+'LR-Breakdown'!I509+'LR-Breakdown'!I510</f>
        <v>11960</v>
      </c>
      <c r="D98" s="34">
        <f>'LR-Breakdown'!I44+'LR-Breakdown'!I45+'LR-Breakdown'!I47+'LR-Breakdown'!I48+'LR-Breakdown'!I103+'LR-Breakdown'!I106+'LR-Breakdown'!I109+'LR-Breakdown'!I112+'LR-Breakdown'!I115+'LR-Breakdown'!I116+'LR-Breakdown'!I117+'LR-Breakdown'!I118+'LR-Breakdown'!I119</f>
        <v>247285</v>
      </c>
      <c r="E98" s="23">
        <f>SUM(C98:D98)</f>
        <v>259245</v>
      </c>
      <c r="F98" s="24"/>
      <c r="G98" s="331"/>
      <c r="H98" s="331"/>
      <c r="I98" s="331"/>
      <c r="J98" s="332"/>
      <c r="K98" s="21"/>
    </row>
    <row r="99" spans="1:11" ht="12.75" customHeight="1" x14ac:dyDescent="0.15">
      <c r="A99" s="4"/>
      <c r="B99" s="4" t="s">
        <v>1187</v>
      </c>
      <c r="C99" s="294" t="s">
        <v>156</v>
      </c>
      <c r="D99" s="34" t="s">
        <v>651</v>
      </c>
      <c r="E99" s="23">
        <f t="shared" ref="E99:E101" si="13">SUM(C99:D99)</f>
        <v>0</v>
      </c>
      <c r="F99" s="24"/>
      <c r="G99" s="331"/>
      <c r="H99" s="331"/>
      <c r="I99" s="331"/>
      <c r="J99" s="332"/>
      <c r="K99" s="21"/>
    </row>
    <row r="100" spans="1:11" ht="13.5" x14ac:dyDescent="0.15">
      <c r="A100" s="4"/>
      <c r="B100" s="4" t="s">
        <v>1188</v>
      </c>
      <c r="C100" s="294" t="s">
        <v>156</v>
      </c>
      <c r="D100" s="34" t="s">
        <v>651</v>
      </c>
      <c r="E100" s="23">
        <f t="shared" si="13"/>
        <v>0</v>
      </c>
      <c r="F100" s="24"/>
      <c r="G100" s="331"/>
      <c r="H100" s="331"/>
      <c r="I100" s="331"/>
      <c r="J100" s="332"/>
      <c r="K100" s="21"/>
    </row>
    <row r="101" spans="1:11" ht="12.75" customHeight="1" x14ac:dyDescent="0.15">
      <c r="A101" s="4"/>
      <c r="B101" s="4" t="s">
        <v>86</v>
      </c>
      <c r="C101" s="294" t="s">
        <v>651</v>
      </c>
      <c r="D101" s="34" t="s">
        <v>651</v>
      </c>
      <c r="E101" s="23">
        <f t="shared" si="13"/>
        <v>0</v>
      </c>
      <c r="F101" s="24"/>
      <c r="G101" s="331"/>
      <c r="H101" s="331"/>
      <c r="I101" s="331"/>
      <c r="J101" s="332"/>
      <c r="K101" s="21"/>
    </row>
    <row r="102" spans="1:11" ht="12.75" customHeight="1" x14ac:dyDescent="0.15">
      <c r="A102" s="4"/>
      <c r="B102" s="4" t="s">
        <v>87</v>
      </c>
      <c r="C102" s="294">
        <f>'LR-Breakdown'!I539</f>
        <v>17700</v>
      </c>
      <c r="D102" s="34">
        <f>'LR-Breakdown'!I198</f>
        <v>142975</v>
      </c>
      <c r="E102" s="23">
        <f>SUM(C102:D102)</f>
        <v>160675</v>
      </c>
      <c r="F102" s="24"/>
      <c r="G102" s="331"/>
      <c r="H102" s="331"/>
      <c r="I102" s="331"/>
      <c r="J102" s="332"/>
      <c r="K102" s="21"/>
    </row>
    <row r="103" spans="1:11" ht="12.75" customHeight="1" x14ac:dyDescent="0.15">
      <c r="A103" s="4"/>
      <c r="B103" s="4" t="s">
        <v>88</v>
      </c>
      <c r="C103" s="294">
        <f>'LR-Breakdown'!I270</f>
        <v>75910</v>
      </c>
      <c r="D103" s="34" t="s">
        <v>156</v>
      </c>
      <c r="E103" s="23">
        <f>SUM(C103:D103)</f>
        <v>75910</v>
      </c>
      <c r="F103" s="24"/>
      <c r="G103" s="331"/>
      <c r="H103" s="331"/>
      <c r="I103" s="331"/>
      <c r="J103" s="332"/>
      <c r="K103" s="21"/>
    </row>
    <row r="104" spans="1:11" ht="12.75" customHeight="1" x14ac:dyDescent="0.15">
      <c r="A104" s="4"/>
      <c r="B104" s="4" t="s">
        <v>89</v>
      </c>
      <c r="C104" s="294" t="s">
        <v>651</v>
      </c>
      <c r="D104" s="34">
        <f>'LR-Breakdown'!I89</f>
        <v>8600</v>
      </c>
      <c r="E104" s="23">
        <f>SUM(C104:D104)</f>
        <v>8600</v>
      </c>
      <c r="F104" s="24"/>
      <c r="G104" s="331"/>
      <c r="H104" s="331"/>
      <c r="I104" s="331"/>
      <c r="J104" s="332"/>
      <c r="K104" s="21"/>
    </row>
    <row r="105" spans="1:11" ht="12.75" x14ac:dyDescent="0.15">
      <c r="A105" s="35"/>
      <c r="B105" s="16" t="s">
        <v>90</v>
      </c>
      <c r="C105" s="17">
        <f>SUM(C106:C115)</f>
        <v>49890</v>
      </c>
      <c r="D105" s="18">
        <f>SUM(D106:D115)</f>
        <v>138960</v>
      </c>
      <c r="E105" s="19">
        <f>+D105+C105</f>
        <v>188850</v>
      </c>
      <c r="F105" s="18"/>
      <c r="G105" s="18"/>
      <c r="H105" s="18"/>
      <c r="I105" s="18"/>
      <c r="J105" s="20"/>
      <c r="K105" s="21"/>
    </row>
    <row r="106" spans="1:11" ht="12.75" customHeight="1" x14ac:dyDescent="0.15">
      <c r="B106" s="4" t="s">
        <v>91</v>
      </c>
      <c r="C106" s="294">
        <f>'LR-Breakdown'!I267+'LR-Breakdown'!I322+'LR-Breakdown'!I481+'LR-Breakdown'!I522</f>
        <v>23790</v>
      </c>
      <c r="D106" s="34">
        <f>'LR-Breakdown'!I64+'LR-Breakdown'!I65</f>
        <v>42520</v>
      </c>
      <c r="E106" s="23">
        <f>SUM(C106:D106)</f>
        <v>66310</v>
      </c>
      <c r="F106" s="24"/>
      <c r="G106" s="331"/>
      <c r="H106" s="331"/>
      <c r="I106" s="331"/>
      <c r="J106" s="332"/>
      <c r="K106" s="21"/>
    </row>
    <row r="107" spans="1:11" ht="12.75" customHeight="1" x14ac:dyDescent="0.15">
      <c r="B107" s="4" t="s">
        <v>1174</v>
      </c>
      <c r="C107" s="294">
        <f>'LR-Breakdown'!I264+'LR-Breakdown'!I265+'LR-Breakdown'!I318+'LR-Breakdown'!I319+'LR-Breakdown'!I320+'LR-Breakdown'!I351+'LR-Breakdown'!I352+'LR-Breakdown'!I390+'LR-Breakdown'!I425+'LR-Breakdown'!I448+'LR-Breakdown'!I480+'LR-Breakdown'!I520+'LR-Breakdown'!I521</f>
        <v>15600</v>
      </c>
      <c r="D107" s="34">
        <f>'LR-Breakdown'!I186</f>
        <v>720</v>
      </c>
      <c r="E107" s="23">
        <f>SUM(C107:D107)</f>
        <v>16320</v>
      </c>
      <c r="F107" s="24"/>
      <c r="G107" s="331"/>
      <c r="H107" s="331"/>
      <c r="I107" s="331"/>
      <c r="J107" s="332"/>
      <c r="K107" s="21"/>
    </row>
    <row r="108" spans="1:11" ht="12.75" customHeight="1" x14ac:dyDescent="0.15">
      <c r="B108" s="4" t="s">
        <v>1176</v>
      </c>
      <c r="C108" s="294">
        <f>'LR-Breakdown'!I261+'LR-Breakdown'!I262+'LR-Breakdown'!I263+'LR-Breakdown'!I315+'LR-Breakdown'!I316+'LR-Breakdown'!I317+'LR-Breakdown'!I389+'LR-Breakdown'!I424</f>
        <v>2900</v>
      </c>
      <c r="D108" s="34">
        <f>'LR-Breakdown'!I61+'LR-Breakdown'!I62+'LR-Breakdown'!I63+'LR-Breakdown'!I66+'LR-Breakdown'!I99+'LR-Breakdown'!I100+'LR-Breakdown'!I184+'LR-Breakdown'!I185</f>
        <v>63420</v>
      </c>
      <c r="E108" s="23">
        <f>SUM(C108:D108)</f>
        <v>66320</v>
      </c>
      <c r="F108" s="24"/>
      <c r="G108" s="331"/>
      <c r="H108" s="331"/>
      <c r="I108" s="331"/>
      <c r="J108" s="332"/>
      <c r="K108" s="21"/>
    </row>
    <row r="109" spans="1:11" ht="12.75" customHeight="1" x14ac:dyDescent="0.15">
      <c r="B109" s="4" t="s">
        <v>92</v>
      </c>
      <c r="C109" s="294" t="s">
        <v>156</v>
      </c>
      <c r="D109" s="34" t="s">
        <v>156</v>
      </c>
      <c r="E109" s="23">
        <f t="shared" ref="E109:E113" si="14">SUM(C109:D109)</f>
        <v>0</v>
      </c>
      <c r="F109" s="24"/>
      <c r="G109" s="331"/>
      <c r="H109" s="331"/>
      <c r="I109" s="331"/>
      <c r="J109" s="332"/>
      <c r="K109" s="21"/>
    </row>
    <row r="110" spans="1:11" ht="13.5" x14ac:dyDescent="0.15">
      <c r="B110" s="4" t="s">
        <v>93</v>
      </c>
      <c r="C110" s="294" t="s">
        <v>450</v>
      </c>
      <c r="D110" s="34" t="s">
        <v>450</v>
      </c>
      <c r="E110" s="23">
        <f t="shared" si="14"/>
        <v>0</v>
      </c>
      <c r="F110" s="24"/>
      <c r="G110" s="331"/>
      <c r="H110" s="331"/>
      <c r="I110" s="331"/>
      <c r="J110" s="332"/>
      <c r="K110" s="21"/>
    </row>
    <row r="111" spans="1:11" ht="12.75" customHeight="1" x14ac:dyDescent="0.15">
      <c r="B111" s="4" t="s">
        <v>94</v>
      </c>
      <c r="C111" s="294" t="s">
        <v>651</v>
      </c>
      <c r="D111" s="34" t="s">
        <v>651</v>
      </c>
      <c r="E111" s="23">
        <f t="shared" si="14"/>
        <v>0</v>
      </c>
      <c r="F111" s="24"/>
      <c r="G111" s="331"/>
      <c r="H111" s="331"/>
      <c r="I111" s="331"/>
      <c r="J111" s="332"/>
      <c r="K111" s="21"/>
    </row>
    <row r="112" spans="1:11" ht="12.75" customHeight="1" x14ac:dyDescent="0.15">
      <c r="B112" s="4" t="s">
        <v>95</v>
      </c>
      <c r="C112" s="294" t="s">
        <v>156</v>
      </c>
      <c r="D112" s="34">
        <f>'LR-Breakdown'!I142</f>
        <v>24500</v>
      </c>
      <c r="E112" s="23">
        <f>SUM(C112:D112)</f>
        <v>24500</v>
      </c>
      <c r="F112" s="24"/>
      <c r="G112" s="331"/>
      <c r="H112" s="331"/>
      <c r="I112" s="331"/>
      <c r="J112" s="332"/>
      <c r="K112" s="21"/>
    </row>
    <row r="113" spans="1:11" ht="12.75" customHeight="1" x14ac:dyDescent="0.15">
      <c r="B113" s="4" t="s">
        <v>96</v>
      </c>
      <c r="C113" s="294" t="s">
        <v>156</v>
      </c>
      <c r="D113" s="34" t="s">
        <v>156</v>
      </c>
      <c r="E113" s="23">
        <f t="shared" si="14"/>
        <v>0</v>
      </c>
      <c r="F113" s="24"/>
      <c r="G113" s="331"/>
      <c r="H113" s="331"/>
      <c r="I113" s="331"/>
      <c r="J113" s="332"/>
      <c r="K113" s="21"/>
    </row>
    <row r="114" spans="1:11" ht="13.5" x14ac:dyDescent="0.15">
      <c r="A114" s="4"/>
      <c r="B114" s="33" t="s">
        <v>1175</v>
      </c>
      <c r="C114" s="294">
        <f>'LR-Breakdown'!I268+'LR-Breakdown'!I323+'LR-Breakdown'!I324+'LR-Breakdown'!I353+'LR-Breakdown'!I391+'LR-Breakdown'!I449+'LR-Breakdown'!I482+'LR-Breakdown'!I483+'LR-Breakdown'!I523+'LR-Breakdown'!I524</f>
        <v>4600</v>
      </c>
      <c r="D114" s="34">
        <f>'LR-Breakdown'!I187</f>
        <v>7800</v>
      </c>
      <c r="E114" s="23">
        <f>SUM(C114:D114)</f>
        <v>12400</v>
      </c>
      <c r="F114" s="24"/>
      <c r="G114" s="331"/>
      <c r="H114" s="331"/>
      <c r="I114" s="331"/>
      <c r="J114" s="332"/>
      <c r="K114" s="21"/>
    </row>
    <row r="115" spans="1:11" ht="12.75" customHeight="1" x14ac:dyDescent="0.15">
      <c r="B115" s="4" t="s">
        <v>1135</v>
      </c>
      <c r="C115" s="294">
        <f>'LR-Breakdown'!I266+'LR-Breakdown'!I321</f>
        <v>3000</v>
      </c>
      <c r="D115" s="34" t="s">
        <v>156</v>
      </c>
      <c r="E115" s="23">
        <f>SUM(C115:D115)</f>
        <v>3000</v>
      </c>
      <c r="F115" s="24"/>
      <c r="G115" s="331" t="s">
        <v>788</v>
      </c>
      <c r="H115" s="331"/>
      <c r="I115" s="331"/>
      <c r="J115" s="332"/>
      <c r="K115" s="21"/>
    </row>
    <row r="116" spans="1:11" ht="12.75" customHeight="1" x14ac:dyDescent="0.15">
      <c r="A116" s="35"/>
      <c r="B116" s="16" t="s">
        <v>97</v>
      </c>
      <c r="C116" s="282">
        <f>SUM(C117:C117)</f>
        <v>0</v>
      </c>
      <c r="D116" s="283">
        <f>SUM(D117:D117)</f>
        <v>66000</v>
      </c>
      <c r="E116" s="284">
        <f>+D116+C116</f>
        <v>66000</v>
      </c>
      <c r="F116" s="283"/>
      <c r="G116" s="283"/>
      <c r="H116" s="283"/>
      <c r="I116" s="283"/>
      <c r="J116" s="20"/>
      <c r="K116" s="21"/>
    </row>
    <row r="117" spans="1:11" ht="12.75" customHeight="1" x14ac:dyDescent="0.15">
      <c r="B117" s="33" t="s">
        <v>1134</v>
      </c>
      <c r="C117" s="295" t="s">
        <v>651</v>
      </c>
      <c r="D117" s="268">
        <f>'LR-Breakdown'!I161</f>
        <v>66000</v>
      </c>
      <c r="E117" s="285">
        <f t="shared" si="10"/>
        <v>66000</v>
      </c>
      <c r="F117" s="286"/>
      <c r="G117" s="331"/>
      <c r="H117" s="331"/>
      <c r="I117" s="331"/>
      <c r="J117" s="332"/>
      <c r="K117" s="21"/>
    </row>
    <row r="118" spans="1:11" ht="12.75" customHeight="1" x14ac:dyDescent="0.15">
      <c r="A118" s="35"/>
      <c r="B118" s="16" t="s">
        <v>98</v>
      </c>
      <c r="C118" s="282">
        <f>SUM(C119:C119)</f>
        <v>0</v>
      </c>
      <c r="D118" s="283">
        <f>SUM(D119:D119)</f>
        <v>0</v>
      </c>
      <c r="E118" s="284">
        <f>+D118+C118</f>
        <v>0</v>
      </c>
      <c r="F118" s="283"/>
      <c r="G118" s="283"/>
      <c r="H118" s="283"/>
      <c r="I118" s="283"/>
      <c r="J118" s="20"/>
      <c r="K118" s="21"/>
    </row>
    <row r="119" spans="1:11" ht="12.75" customHeight="1" x14ac:dyDescent="0.15">
      <c r="A119" s="4"/>
      <c r="B119" s="33" t="s">
        <v>99</v>
      </c>
      <c r="C119" s="295" t="s">
        <v>156</v>
      </c>
      <c r="D119" s="268" t="s">
        <v>156</v>
      </c>
      <c r="E119" s="285">
        <f t="shared" ref="E119" si="15">SUM(C119:D119)</f>
        <v>0</v>
      </c>
      <c r="F119" s="286"/>
      <c r="G119" s="331"/>
      <c r="H119" s="331"/>
      <c r="I119" s="331"/>
      <c r="J119" s="332"/>
      <c r="K119" s="21"/>
    </row>
    <row r="120" spans="1:11" s="303" customFormat="1" ht="30" customHeight="1" thickBot="1" x14ac:dyDescent="0.2">
      <c r="A120" s="328"/>
      <c r="B120" s="328"/>
      <c r="C120" s="33" t="s">
        <v>5</v>
      </c>
      <c r="D120" s="33" t="s">
        <v>1195</v>
      </c>
      <c r="E120" s="44" t="s">
        <v>9</v>
      </c>
      <c r="F120" s="298"/>
      <c r="G120" s="299"/>
      <c r="H120" s="300"/>
      <c r="I120" s="300"/>
      <c r="J120" s="301"/>
      <c r="K120" s="302"/>
    </row>
    <row r="121" spans="1:11" ht="12.75" customHeight="1" thickBot="1" x14ac:dyDescent="0.2">
      <c r="A121" s="37"/>
      <c r="B121" s="38" t="s">
        <v>100</v>
      </c>
      <c r="C121" s="39">
        <f>SUM(C118+C116+C105+C97+C95+C93+C91+C89+C80+C68+C58+C51+C44+C38+C24+C18+C13+C36+C30)</f>
        <v>585993.48134399997</v>
      </c>
      <c r="D121" s="39">
        <f>SUM(D118+D116+D105+D97+D95+D93+D91+D89+D80+D68+D58+D51+D44+D38+D24+D18+D13+D36+D30)</f>
        <v>2667894.0295680002</v>
      </c>
      <c r="E121" s="269">
        <f>SUM(C121:D121)</f>
        <v>3253887.5109120002</v>
      </c>
      <c r="F121" s="40"/>
      <c r="G121" s="41"/>
      <c r="H121" s="286"/>
      <c r="I121" s="286"/>
      <c r="K121" s="21"/>
    </row>
    <row r="122" spans="1:11" ht="12.75" hidden="1" x14ac:dyDescent="0.15">
      <c r="E122" s="287">
        <f>SUM(E118+E116+E105+E97+E95+E93+E91+E89+E80+E68+E58+E51+E44+E38+E36+E30+E24+E18+E13)</f>
        <v>3253887.5109120002</v>
      </c>
      <c r="F122" s="288"/>
      <c r="G122" s="289"/>
      <c r="H122" s="286"/>
      <c r="I122" s="286"/>
      <c r="K122" s="21"/>
    </row>
    <row r="123" spans="1:11" ht="12.75" customHeight="1" x14ac:dyDescent="0.15">
      <c r="H123" s="286"/>
      <c r="I123" s="286"/>
      <c r="K123" s="21"/>
    </row>
    <row r="124" spans="1:11" ht="12.75" customHeight="1" x14ac:dyDescent="0.15">
      <c r="A124" s="42"/>
      <c r="B124" s="42"/>
      <c r="C124" s="290"/>
      <c r="D124" s="290"/>
      <c r="E124" s="290"/>
      <c r="F124" s="291"/>
      <c r="G124" s="292"/>
      <c r="H124" s="286"/>
      <c r="I124" s="286"/>
      <c r="K124" s="21"/>
    </row>
    <row r="125" spans="1:11" ht="12.75" x14ac:dyDescent="0.15">
      <c r="A125" s="42"/>
      <c r="B125" s="42"/>
      <c r="C125" s="290"/>
      <c r="D125" s="290"/>
      <c r="E125" s="329"/>
      <c r="F125" s="330"/>
      <c r="G125" s="330"/>
      <c r="H125" s="286"/>
      <c r="I125" s="286"/>
      <c r="K125" s="21"/>
    </row>
    <row r="126" spans="1:11" ht="12.75" customHeight="1" x14ac:dyDescent="0.15">
      <c r="A126" s="37" t="s">
        <v>101</v>
      </c>
      <c r="B126" s="43"/>
      <c r="C126" s="290"/>
      <c r="D126" s="290"/>
      <c r="E126" s="329"/>
      <c r="F126" s="330"/>
      <c r="G126" s="330"/>
      <c r="H126" s="286"/>
      <c r="I126" s="286"/>
      <c r="K126" s="21"/>
    </row>
    <row r="127" spans="1:11" ht="12.75" customHeight="1" x14ac:dyDescent="0.15">
      <c r="A127" s="37" t="s">
        <v>5</v>
      </c>
      <c r="B127" s="44"/>
      <c r="C127" s="290"/>
      <c r="D127" s="290"/>
      <c r="E127" s="290"/>
      <c r="F127" s="291"/>
      <c r="G127" s="292"/>
      <c r="H127" s="286"/>
      <c r="I127" s="286"/>
      <c r="K127" s="21"/>
    </row>
    <row r="128" spans="1:11" ht="12.75" customHeight="1" x14ac:dyDescent="0.15">
      <c r="A128" s="45">
        <v>1</v>
      </c>
      <c r="B128" s="46" t="str">
        <f>'LR-Breakdown'!C554</f>
        <v>Paint building exterior front</v>
      </c>
      <c r="C128" s="290"/>
      <c r="D128" s="333">
        <f>'LR-Breakdown'!D554</f>
        <v>118750</v>
      </c>
      <c r="E128" s="290"/>
      <c r="F128" s="291"/>
      <c r="G128" s="292"/>
      <c r="H128" s="286"/>
      <c r="I128" s="286"/>
      <c r="K128" s="21"/>
    </row>
    <row r="129" spans="1:11" ht="12.75" customHeight="1" x14ac:dyDescent="0.15">
      <c r="A129" s="45">
        <v>2</v>
      </c>
      <c r="B129" s="46" t="str">
        <f>'LR-Breakdown'!C555</f>
        <v>Paint railings at front guestroom balconies</v>
      </c>
      <c r="C129" s="290"/>
      <c r="D129" s="333"/>
      <c r="E129" s="290"/>
      <c r="F129" s="291"/>
      <c r="G129" s="292"/>
      <c r="H129" s="286"/>
      <c r="I129" s="286"/>
      <c r="K129" s="21"/>
    </row>
    <row r="130" spans="1:11" ht="12.75" x14ac:dyDescent="0.15">
      <c r="A130" s="45">
        <v>3</v>
      </c>
      <c r="B130" s="46" t="str">
        <f>'LR-Breakdown'!C556</f>
        <v xml:space="preserve">Paint fence at front courtyard </v>
      </c>
      <c r="C130" s="290"/>
      <c r="D130" s="333"/>
      <c r="E130" s="290"/>
      <c r="F130" s="291"/>
      <c r="G130" s="292"/>
      <c r="H130" s="286"/>
      <c r="I130" s="286"/>
      <c r="K130" s="21"/>
    </row>
    <row r="131" spans="1:11" ht="12.75" customHeight="1" x14ac:dyDescent="0.15">
      <c r="A131" s="45">
        <v>4</v>
      </c>
      <c r="B131" s="46" t="str">
        <f>'LR-Breakdown'!C557</f>
        <v xml:space="preserve">Restripe parking areas - TBD. Price not available at time of bid. </v>
      </c>
      <c r="C131" s="290"/>
      <c r="D131" s="293" t="s">
        <v>4</v>
      </c>
      <c r="E131" s="290"/>
      <c r="F131" s="291"/>
      <c r="G131" s="292"/>
      <c r="H131" s="286"/>
      <c r="I131" s="286"/>
      <c r="K131" s="21"/>
    </row>
    <row r="132" spans="1:11" ht="12.75" customHeight="1" x14ac:dyDescent="0.15">
      <c r="A132" s="45">
        <v>5</v>
      </c>
      <c r="B132" s="46" t="str">
        <f>'LR-Breakdown'!C558</f>
        <v xml:space="preserve">Install new OF  flooring at elevators </v>
      </c>
      <c r="C132" s="290"/>
      <c r="D132" s="293">
        <f>'LR-Breakdown'!D558</f>
        <v>2437.5</v>
      </c>
      <c r="E132" s="290"/>
      <c r="F132" s="291"/>
      <c r="G132" s="292"/>
      <c r="H132" s="286"/>
      <c r="I132" s="286"/>
      <c r="K132" s="21"/>
    </row>
    <row r="133" spans="1:11" ht="12.75" customHeight="1" x14ac:dyDescent="0.15">
      <c r="A133" s="45">
        <v>6</v>
      </c>
      <c r="B133" s="46" t="str">
        <f>'LR-Breakdown'!C559</f>
        <v>Install new OF elevator panels</v>
      </c>
      <c r="C133" s="290"/>
      <c r="D133" s="293">
        <f>'LR-Breakdown'!D559</f>
        <v>6750</v>
      </c>
      <c r="E133" s="290"/>
      <c r="F133" s="291"/>
      <c r="G133" s="292"/>
      <c r="H133" s="286"/>
      <c r="I133" s="286"/>
      <c r="K133" s="21"/>
    </row>
    <row r="134" spans="1:11" ht="12.75" customHeight="1" x14ac:dyDescent="0.15">
      <c r="A134" s="45">
        <v>7</v>
      </c>
      <c r="B134" s="46" t="str">
        <f>'LR-Breakdown'!C560</f>
        <v>Install new OF ceiling at elevators</v>
      </c>
      <c r="C134" s="290"/>
      <c r="D134" s="293">
        <f>'LR-Breakdown'!D560</f>
        <v>3375</v>
      </c>
      <c r="E134" s="290"/>
      <c r="F134" s="291"/>
      <c r="G134" s="292"/>
      <c r="H134" s="286"/>
      <c r="I134" s="286"/>
      <c r="K134" s="21"/>
    </row>
    <row r="135" spans="1:11" ht="12.75" x14ac:dyDescent="0.15">
      <c r="A135" s="45">
        <v>8</v>
      </c>
      <c r="B135" s="46" t="str">
        <f>'LR-Breakdown'!C561</f>
        <v>Install new OF lighting at elevators</v>
      </c>
      <c r="C135" s="290"/>
      <c r="D135" s="293">
        <f>'LR-Breakdown'!D561</f>
        <v>1687.5</v>
      </c>
      <c r="E135" s="290"/>
      <c r="F135" s="291"/>
      <c r="G135" s="292"/>
      <c r="H135" s="286"/>
      <c r="I135" s="286"/>
      <c r="K135" s="21"/>
    </row>
    <row r="136" spans="1:11" ht="12.75" customHeight="1" x14ac:dyDescent="0.15">
      <c r="A136" s="45">
        <v>10</v>
      </c>
      <c r="B136" s="46" t="str">
        <f>'LR-Breakdown'!C563</f>
        <v>Demo, F/I Millwork screen- Allowance. Need details/drawings and finishes- Per drawings dated 6/18/2024</v>
      </c>
      <c r="C136" s="290"/>
      <c r="D136" s="293">
        <f>'LR-Breakdown'!D563</f>
        <v>28646.25</v>
      </c>
      <c r="E136" s="290"/>
      <c r="F136" s="291"/>
      <c r="G136" s="292"/>
      <c r="H136" s="286"/>
      <c r="I136" s="286"/>
      <c r="K136" s="21"/>
    </row>
    <row r="137" spans="1:11" ht="23.25" customHeight="1" x14ac:dyDescent="0.15">
      <c r="A137" s="45">
        <v>11</v>
      </c>
      <c r="B137" s="46" t="str">
        <f>'LR-Breakdown'!C564</f>
        <v>Furnish new buffett sneeze guard- Allowance. Need details/drawings and finishes Per drawings dated 6/18/2024</v>
      </c>
      <c r="C137" s="290"/>
      <c r="D137" s="293">
        <f>'LR-Breakdown'!D564</f>
        <v>16037.5</v>
      </c>
      <c r="E137" s="290"/>
      <c r="F137" s="291"/>
      <c r="G137" s="292"/>
      <c r="H137" s="286"/>
      <c r="I137" s="286"/>
      <c r="K137" s="21"/>
    </row>
    <row r="138" spans="1:11" ht="23.25" customHeight="1" x14ac:dyDescent="0.15">
      <c r="A138" s="45">
        <v>12</v>
      </c>
      <c r="B138" s="46" t="str">
        <f>'LR-Breakdown'!C565</f>
        <v xml:space="preserve">Furnish new towel and trash unit  at fitness room. </v>
      </c>
      <c r="C138" s="290"/>
      <c r="D138" s="293">
        <f>'LR-Breakdown'!D565</f>
        <v>4500</v>
      </c>
      <c r="E138" s="290"/>
      <c r="F138" s="291"/>
      <c r="G138" s="292"/>
      <c r="H138" s="286"/>
      <c r="I138" s="286"/>
      <c r="K138" s="21"/>
    </row>
    <row r="139" spans="1:11" ht="23.25" customHeight="1" x14ac:dyDescent="0.15">
      <c r="A139" s="45">
        <v>13</v>
      </c>
      <c r="B139" s="46" t="str">
        <f>'LR-Breakdown'!C566</f>
        <v>Furnish new Hydration station millwork at fitness room</v>
      </c>
      <c r="C139" s="290"/>
      <c r="D139" s="293">
        <f>'LR-Breakdown'!D566</f>
        <v>4750</v>
      </c>
      <c r="E139" s="290"/>
      <c r="F139" s="291"/>
      <c r="G139" s="292"/>
      <c r="H139" s="286"/>
      <c r="I139" s="286"/>
      <c r="K139" s="21"/>
    </row>
    <row r="140" spans="1:11" ht="23.25" customHeight="1" x14ac:dyDescent="0.15">
      <c r="A140" s="45">
        <v>14</v>
      </c>
      <c r="B140" s="46" t="str">
        <f>'LR-Breakdown'!C567</f>
        <v>Furnish new Hydration station counter top at fitness room</v>
      </c>
      <c r="C140" s="290"/>
      <c r="D140" s="293">
        <f>'LR-Breakdown'!D567</f>
        <v>1875</v>
      </c>
      <c r="E140" s="290"/>
      <c r="F140" s="291"/>
      <c r="G140" s="292"/>
      <c r="H140" s="286"/>
      <c r="I140" s="286"/>
      <c r="K140" s="21"/>
    </row>
    <row r="141" spans="1:11" ht="27" customHeight="1" x14ac:dyDescent="0.15">
      <c r="A141" s="45">
        <v>15</v>
      </c>
      <c r="B141" s="46" t="str">
        <f>'LR-Breakdown'!C568</f>
        <v>F/I Exterior Hardwired Light Fixture - Exterior spotlights change to LED - Allowance. Need details/specs.</v>
      </c>
      <c r="C141" s="290"/>
      <c r="D141" s="293">
        <f>'LR-Breakdown'!D568</f>
        <v>2937.5</v>
      </c>
      <c r="E141" s="290"/>
      <c r="F141" s="291"/>
      <c r="G141" s="292"/>
      <c r="H141" s="286"/>
      <c r="I141" s="286"/>
      <c r="K141" s="21"/>
    </row>
    <row r="142" spans="1:11" ht="13.5" customHeight="1" x14ac:dyDescent="0.15">
      <c r="A142" s="47"/>
      <c r="B142" s="48"/>
      <c r="C142" s="290"/>
      <c r="D142" s="290"/>
      <c r="E142" s="290"/>
      <c r="F142" s="291"/>
      <c r="G142" s="292"/>
      <c r="H142" s="286"/>
      <c r="I142" s="286"/>
      <c r="K142" s="21"/>
    </row>
    <row r="143" spans="1:11" ht="15.75" customHeight="1" x14ac:dyDescent="0.3">
      <c r="A143" s="47"/>
      <c r="B143" s="49" t="s">
        <v>102</v>
      </c>
      <c r="D143" s="50">
        <f>SUM(D128:D142)</f>
        <v>191746.25</v>
      </c>
      <c r="K143" s="21"/>
    </row>
    <row r="144" spans="1:11" ht="15.75" customHeight="1" x14ac:dyDescent="0.15">
      <c r="A144" s="47"/>
      <c r="B144" s="51"/>
      <c r="H144" s="40"/>
      <c r="I144" s="52"/>
      <c r="K144" s="21"/>
    </row>
    <row r="145" spans="1:11" ht="15.75" customHeight="1" x14ac:dyDescent="0.15">
      <c r="A145" s="37"/>
      <c r="B145" s="43"/>
      <c r="K145" s="21"/>
    </row>
    <row r="146" spans="1:11" ht="15.75" customHeight="1" x14ac:dyDescent="0.15">
      <c r="A146" s="37" t="s">
        <v>6</v>
      </c>
      <c r="B146" s="43"/>
      <c r="K146" s="21"/>
    </row>
    <row r="147" spans="1:11" ht="52.5" customHeight="1" x14ac:dyDescent="0.15">
      <c r="A147" s="45">
        <v>9</v>
      </c>
      <c r="B147" s="46" t="str">
        <f>'LR-Breakdown'!C562</f>
        <v>Furnish all OFCI architectural lighting in scope above (QTY:6 ALB-012, QTY:22 ALB-014, QTY:  7 ALB-015, QTY: 62 ALR-030, QTY:  31 ALR-043, QTY: 24 ALR-074)</v>
      </c>
      <c r="D147" s="317">
        <f>'LR-Breakdown'!D562</f>
        <v>30518.75</v>
      </c>
      <c r="H147" s="291"/>
      <c r="K147" s="21"/>
    </row>
    <row r="148" spans="1:11" ht="15.75" hidden="1" customHeight="1" x14ac:dyDescent="0.15">
      <c r="A148" s="45">
        <v>2</v>
      </c>
      <c r="B148" s="46" t="s">
        <v>4</v>
      </c>
      <c r="D148" s="293">
        <v>0</v>
      </c>
      <c r="H148" s="291"/>
      <c r="K148" s="21"/>
    </row>
    <row r="149" spans="1:11" ht="15.75" hidden="1" customHeight="1" x14ac:dyDescent="0.15">
      <c r="A149" s="45">
        <v>3</v>
      </c>
      <c r="B149" s="46" t="s">
        <v>4</v>
      </c>
      <c r="D149" s="293">
        <v>0</v>
      </c>
      <c r="H149" s="291"/>
      <c r="K149" s="21"/>
    </row>
    <row r="150" spans="1:11" ht="15.75" hidden="1" customHeight="1" x14ac:dyDescent="0.15">
      <c r="A150" s="45">
        <v>4</v>
      </c>
      <c r="B150" s="46" t="s">
        <v>4</v>
      </c>
      <c r="D150" s="293">
        <v>0</v>
      </c>
      <c r="H150" s="291"/>
      <c r="K150" s="21"/>
    </row>
    <row r="151" spans="1:11" ht="15.75" hidden="1" customHeight="1" x14ac:dyDescent="0.15">
      <c r="A151" s="45">
        <v>5</v>
      </c>
      <c r="B151" s="46" t="s">
        <v>4</v>
      </c>
      <c r="D151" s="293">
        <v>0</v>
      </c>
      <c r="H151" s="291"/>
      <c r="K151" s="21"/>
    </row>
    <row r="152" spans="1:11" ht="15.75" hidden="1" customHeight="1" x14ac:dyDescent="0.15">
      <c r="A152" s="45">
        <v>6</v>
      </c>
      <c r="B152" s="46" t="s">
        <v>4</v>
      </c>
      <c r="D152" s="293">
        <v>0</v>
      </c>
      <c r="H152" s="291"/>
      <c r="K152" s="21"/>
    </row>
    <row r="153" spans="1:11" ht="15.75" hidden="1" customHeight="1" x14ac:dyDescent="0.15">
      <c r="A153" s="45">
        <v>7</v>
      </c>
      <c r="B153" s="46" t="s">
        <v>4</v>
      </c>
      <c r="D153" s="293">
        <v>0</v>
      </c>
      <c r="H153" s="291"/>
      <c r="K153" s="21"/>
    </row>
    <row r="154" spans="1:11" ht="15.75" hidden="1" customHeight="1" x14ac:dyDescent="0.15">
      <c r="A154" s="45">
        <v>8</v>
      </c>
      <c r="B154" s="46" t="s">
        <v>4</v>
      </c>
      <c r="D154" s="293">
        <v>0</v>
      </c>
      <c r="H154" s="291"/>
      <c r="K154" s="21"/>
    </row>
    <row r="155" spans="1:11" ht="15.75" hidden="1" customHeight="1" x14ac:dyDescent="0.15">
      <c r="A155" s="45">
        <v>9</v>
      </c>
      <c r="B155" s="46" t="s">
        <v>4</v>
      </c>
      <c r="D155" s="293">
        <v>0</v>
      </c>
      <c r="H155" s="291"/>
      <c r="K155" s="21"/>
    </row>
    <row r="156" spans="1:11" s="5" customFormat="1" ht="15.75" hidden="1" customHeight="1" x14ac:dyDescent="0.15">
      <c r="A156" s="45">
        <v>10</v>
      </c>
      <c r="B156" s="46" t="s">
        <v>4</v>
      </c>
      <c r="C156" s="270"/>
      <c r="D156" s="293">
        <v>0</v>
      </c>
      <c r="E156" s="270"/>
      <c r="F156" s="271"/>
      <c r="G156" s="272"/>
      <c r="H156" s="291"/>
      <c r="I156" s="271"/>
      <c r="J156" s="273"/>
      <c r="K156" s="21"/>
    </row>
    <row r="157" spans="1:11" s="5" customFormat="1" ht="15.75" customHeight="1" x14ac:dyDescent="0.15">
      <c r="A157" s="45"/>
      <c r="B157" s="48"/>
      <c r="C157" s="270"/>
      <c r="D157" s="290"/>
      <c r="E157" s="270"/>
      <c r="F157" s="271"/>
      <c r="G157" s="272"/>
      <c r="H157" s="291"/>
      <c r="I157" s="271"/>
      <c r="J157" s="273"/>
      <c r="K157" s="21"/>
    </row>
    <row r="158" spans="1:11" s="5" customFormat="1" ht="15.75" customHeight="1" x14ac:dyDescent="0.3">
      <c r="A158" s="45"/>
      <c r="B158" s="49" t="s">
        <v>103</v>
      </c>
      <c r="C158" s="270"/>
      <c r="D158" s="50">
        <f>SUM(D147:D157)</f>
        <v>30518.75</v>
      </c>
      <c r="E158" s="270"/>
      <c r="F158" s="271"/>
      <c r="G158" s="272"/>
      <c r="H158" s="291"/>
      <c r="I158" s="271"/>
      <c r="J158" s="273"/>
      <c r="K158" s="21"/>
    </row>
    <row r="159" spans="1:11" s="5" customFormat="1" ht="15.75" customHeight="1" x14ac:dyDescent="0.15">
      <c r="A159" s="3"/>
      <c r="B159" s="3"/>
      <c r="C159" s="270"/>
      <c r="D159" s="270"/>
      <c r="E159" s="270"/>
      <c r="F159" s="271"/>
      <c r="G159" s="272"/>
      <c r="H159" s="291"/>
      <c r="I159" s="271"/>
      <c r="J159" s="273"/>
      <c r="K159" s="21"/>
    </row>
    <row r="160" spans="1:11" s="5" customFormat="1" ht="15.75" customHeight="1" x14ac:dyDescent="0.15">
      <c r="A160" s="3"/>
      <c r="B160" s="3"/>
      <c r="C160" s="270"/>
      <c r="D160" s="270"/>
      <c r="E160" s="270"/>
      <c r="F160" s="271"/>
      <c r="G160" s="272"/>
      <c r="H160" s="291"/>
      <c r="I160" s="271"/>
      <c r="J160" s="273"/>
      <c r="K160" s="6"/>
    </row>
    <row r="161" spans="1:11" s="5" customFormat="1" ht="15.75" customHeight="1" x14ac:dyDescent="0.15">
      <c r="A161" s="37"/>
      <c r="B161" s="3"/>
      <c r="C161" s="270"/>
      <c r="D161" s="270"/>
      <c r="E161" s="270"/>
      <c r="F161" s="271"/>
      <c r="G161" s="272"/>
      <c r="H161" s="291"/>
      <c r="I161" s="271"/>
      <c r="J161" s="273"/>
      <c r="K161" s="6"/>
    </row>
    <row r="162" spans="1:11" s="5" customFormat="1" ht="15.75" customHeight="1" x14ac:dyDescent="0.3">
      <c r="A162" s="53"/>
      <c r="B162" s="54"/>
      <c r="C162" s="271"/>
      <c r="D162" s="55"/>
      <c r="E162" s="271"/>
      <c r="F162" s="271"/>
      <c r="G162" s="272"/>
      <c r="H162" s="271"/>
      <c r="I162" s="271"/>
      <c r="J162" s="273"/>
      <c r="K162" s="6"/>
    </row>
    <row r="163" spans="1:11" s="5" customFormat="1" ht="15.75" customHeight="1" x14ac:dyDescent="0.15">
      <c r="A163" s="53"/>
      <c r="B163" s="54"/>
      <c r="C163" s="271"/>
      <c r="D163" s="271"/>
      <c r="E163" s="271"/>
      <c r="F163" s="271"/>
      <c r="G163" s="272"/>
      <c r="H163" s="271"/>
      <c r="I163" s="271"/>
      <c r="J163" s="273"/>
      <c r="K163" s="6"/>
    </row>
    <row r="164" spans="1:11" s="5" customFormat="1" ht="15.75" customHeight="1" x14ac:dyDescent="0.15">
      <c r="A164" s="56"/>
      <c r="B164" s="57"/>
      <c r="C164" s="271"/>
      <c r="D164" s="271"/>
      <c r="E164" s="271"/>
      <c r="F164" s="271"/>
      <c r="G164" s="272"/>
      <c r="H164" s="271"/>
      <c r="I164" s="271"/>
      <c r="J164" s="273"/>
      <c r="K164" s="6"/>
    </row>
    <row r="165" spans="1:11" s="5" customFormat="1" ht="15.75" customHeight="1" x14ac:dyDescent="0.15">
      <c r="A165" s="56"/>
      <c r="B165" s="57"/>
      <c r="C165" s="271"/>
      <c r="D165" s="271"/>
      <c r="E165" s="271"/>
      <c r="F165" s="271"/>
      <c r="G165" s="272"/>
      <c r="H165" s="271"/>
      <c r="I165" s="271"/>
      <c r="J165" s="273"/>
      <c r="K165" s="6"/>
    </row>
    <row r="166" spans="1:11" s="5" customFormat="1" ht="15.75" customHeight="1" x14ac:dyDescent="0.3">
      <c r="A166" s="58"/>
      <c r="B166" s="59"/>
      <c r="C166" s="271"/>
      <c r="D166" s="60"/>
      <c r="E166" s="271"/>
      <c r="F166" s="271"/>
      <c r="G166" s="272"/>
      <c r="H166" s="271"/>
      <c r="I166" s="271"/>
      <c r="J166" s="273"/>
      <c r="K166" s="6"/>
    </row>
    <row r="167" spans="1:11" s="5" customFormat="1" ht="15.75" customHeight="1" x14ac:dyDescent="0.3">
      <c r="A167" s="58"/>
      <c r="B167" s="59"/>
      <c r="C167" s="271"/>
      <c r="D167" s="60"/>
      <c r="E167" s="271"/>
      <c r="F167" s="271"/>
      <c r="G167" s="272"/>
      <c r="H167" s="271"/>
      <c r="I167" s="271"/>
      <c r="J167" s="273"/>
      <c r="K167" s="6"/>
    </row>
    <row r="168" spans="1:11" s="5" customFormat="1" ht="15.75" customHeight="1" x14ac:dyDescent="0.3">
      <c r="A168" s="58"/>
      <c r="B168" s="59"/>
      <c r="C168" s="271"/>
      <c r="D168" s="60"/>
      <c r="E168" s="271"/>
      <c r="F168" s="271"/>
      <c r="G168" s="272"/>
      <c r="H168" s="271"/>
      <c r="I168" s="271"/>
      <c r="J168" s="273"/>
      <c r="K168" s="6"/>
    </row>
    <row r="169" spans="1:11" s="5" customFormat="1" ht="15.75" customHeight="1" x14ac:dyDescent="0.3">
      <c r="A169" s="58"/>
      <c r="B169" s="59"/>
      <c r="C169" s="271"/>
      <c r="D169" s="60"/>
      <c r="E169" s="271"/>
      <c r="F169" s="271"/>
      <c r="G169" s="272"/>
      <c r="H169" s="271"/>
      <c r="I169" s="271"/>
      <c r="J169" s="273"/>
      <c r="K169" s="6"/>
    </row>
    <row r="170" spans="1:11" s="5" customFormat="1" ht="15.75" customHeight="1" x14ac:dyDescent="0.3">
      <c r="A170" s="58"/>
      <c r="B170" s="59"/>
      <c r="C170" s="271"/>
      <c r="D170" s="60"/>
      <c r="E170" s="271"/>
      <c r="F170" s="271"/>
      <c r="G170" s="272"/>
      <c r="H170" s="271"/>
      <c r="I170" s="271"/>
      <c r="J170" s="273"/>
      <c r="K170" s="6"/>
    </row>
    <row r="171" spans="1:11" s="5" customFormat="1" ht="15.75" customHeight="1" x14ac:dyDescent="0.3">
      <c r="A171" s="58"/>
      <c r="B171" s="59"/>
      <c r="C171" s="271"/>
      <c r="D171" s="60"/>
      <c r="E171" s="271"/>
      <c r="F171" s="271"/>
      <c r="G171" s="272"/>
      <c r="H171" s="271"/>
      <c r="I171" s="271"/>
      <c r="J171" s="273"/>
      <c r="K171" s="6"/>
    </row>
    <row r="172" spans="1:11" s="5" customFormat="1" ht="15.75" customHeight="1" x14ac:dyDescent="0.3">
      <c r="A172" s="58"/>
      <c r="B172" s="59"/>
      <c r="C172" s="271"/>
      <c r="D172" s="60"/>
      <c r="E172" s="271"/>
      <c r="F172" s="271"/>
      <c r="G172" s="272"/>
      <c r="H172" s="271"/>
      <c r="I172" s="271"/>
      <c r="J172" s="273"/>
      <c r="K172" s="6"/>
    </row>
    <row r="173" spans="1:11" s="5" customFormat="1" ht="15.75" customHeight="1" x14ac:dyDescent="0.3">
      <c r="A173" s="58"/>
      <c r="B173" s="59"/>
      <c r="C173" s="271"/>
      <c r="D173" s="60"/>
      <c r="E173" s="271"/>
      <c r="F173" s="271"/>
      <c r="G173" s="272"/>
      <c r="H173" s="271"/>
      <c r="I173" s="271"/>
      <c r="J173" s="273"/>
      <c r="K173" s="6"/>
    </row>
    <row r="174" spans="1:11" s="5" customFormat="1" ht="15.75" customHeight="1" x14ac:dyDescent="0.3">
      <c r="A174" s="58"/>
      <c r="B174" s="59"/>
      <c r="C174" s="271"/>
      <c r="D174" s="60"/>
      <c r="E174" s="271"/>
      <c r="F174" s="271"/>
      <c r="G174" s="272"/>
      <c r="H174" s="271"/>
      <c r="I174" s="271"/>
      <c r="J174" s="273"/>
      <c r="K174" s="6"/>
    </row>
    <row r="175" spans="1:11" s="5" customFormat="1" ht="15.75" customHeight="1" x14ac:dyDescent="0.3">
      <c r="A175" s="58"/>
      <c r="B175" s="59"/>
      <c r="C175" s="271"/>
      <c r="D175" s="60"/>
      <c r="E175" s="271"/>
      <c r="F175" s="271"/>
      <c r="G175" s="272"/>
      <c r="H175" s="271"/>
      <c r="I175" s="271"/>
      <c r="J175" s="273"/>
      <c r="K175" s="6"/>
    </row>
    <row r="176" spans="1:11" s="5" customFormat="1" ht="15.75" customHeight="1" x14ac:dyDescent="0.15">
      <c r="A176" s="58"/>
      <c r="B176" s="61"/>
      <c r="C176" s="271"/>
      <c r="D176" s="291"/>
      <c r="E176" s="271"/>
      <c r="F176" s="271"/>
      <c r="G176" s="272"/>
      <c r="H176" s="271"/>
      <c r="I176" s="271"/>
      <c r="J176" s="273"/>
      <c r="K176" s="6"/>
    </row>
    <row r="177" spans="1:11" s="5" customFormat="1" ht="15.75" customHeight="1" x14ac:dyDescent="0.3">
      <c r="A177" s="58"/>
      <c r="B177" s="54"/>
      <c r="C177" s="271"/>
      <c r="D177" s="55"/>
      <c r="E177" s="271"/>
      <c r="F177" s="271"/>
      <c r="G177" s="272"/>
      <c r="H177" s="271"/>
      <c r="I177" s="271"/>
      <c r="J177" s="273"/>
      <c r="K177" s="6"/>
    </row>
    <row r="178" spans="1:11" s="5" customFormat="1" ht="15.75" customHeight="1" x14ac:dyDescent="0.15">
      <c r="A178" s="4"/>
      <c r="B178" s="4"/>
      <c r="C178" s="271"/>
      <c r="D178" s="271"/>
      <c r="E178" s="271"/>
      <c r="F178" s="271"/>
      <c r="G178" s="272"/>
      <c r="H178" s="271"/>
      <c r="I178" s="271"/>
      <c r="J178" s="273"/>
      <c r="K178" s="6"/>
    </row>
    <row r="179" spans="1:11" s="5" customFormat="1" ht="15.75" customHeight="1" x14ac:dyDescent="0.15">
      <c r="A179" s="4"/>
      <c r="B179" s="4"/>
      <c r="C179" s="271"/>
      <c r="D179" s="271"/>
      <c r="E179" s="271"/>
      <c r="F179" s="271"/>
      <c r="G179" s="272"/>
      <c r="H179" s="271"/>
      <c r="I179" s="271"/>
      <c r="J179" s="273"/>
      <c r="K179" s="6"/>
    </row>
    <row r="180" spans="1:11" s="5" customFormat="1" ht="15.75" customHeight="1" x14ac:dyDescent="0.15">
      <c r="A180" s="56"/>
      <c r="B180" s="4"/>
      <c r="C180" s="271"/>
      <c r="D180" s="271"/>
      <c r="E180" s="271"/>
      <c r="F180" s="271"/>
      <c r="G180" s="272"/>
      <c r="H180" s="271"/>
      <c r="I180" s="271"/>
      <c r="J180" s="273"/>
      <c r="K180" s="6"/>
    </row>
  </sheetData>
  <mergeCells count="96">
    <mergeCell ref="D128:D130"/>
    <mergeCell ref="A2:C2"/>
    <mergeCell ref="K2:K8"/>
    <mergeCell ref="A6:A8"/>
    <mergeCell ref="A10:A12"/>
    <mergeCell ref="G14:J14"/>
    <mergeCell ref="G15:J15"/>
    <mergeCell ref="G23:J23"/>
    <mergeCell ref="G25:J25"/>
    <mergeCell ref="G26:J26"/>
    <mergeCell ref="G27:J27"/>
    <mergeCell ref="G28:J28"/>
    <mergeCell ref="G16:J16"/>
    <mergeCell ref="G17:J17"/>
    <mergeCell ref="G19:J19"/>
    <mergeCell ref="G20:J20"/>
    <mergeCell ref="G21:J21"/>
    <mergeCell ref="G22:J22"/>
    <mergeCell ref="G29:J29"/>
    <mergeCell ref="G31:J31"/>
    <mergeCell ref="G45:J45"/>
    <mergeCell ref="G32:J32"/>
    <mergeCell ref="G33:J33"/>
    <mergeCell ref="G34:J34"/>
    <mergeCell ref="G35:J35"/>
    <mergeCell ref="G37:J37"/>
    <mergeCell ref="G48:J48"/>
    <mergeCell ref="G49:J49"/>
    <mergeCell ref="G39:J39"/>
    <mergeCell ref="G40:J40"/>
    <mergeCell ref="G41:J41"/>
    <mergeCell ref="G42:J42"/>
    <mergeCell ref="G43:J43"/>
    <mergeCell ref="G46:J46"/>
    <mergeCell ref="G47:J47"/>
    <mergeCell ref="G50:J50"/>
    <mergeCell ref="G52:J52"/>
    <mergeCell ref="G64:J64"/>
    <mergeCell ref="G65:J65"/>
    <mergeCell ref="G66:J66"/>
    <mergeCell ref="G53:J53"/>
    <mergeCell ref="G54:J54"/>
    <mergeCell ref="G55:J55"/>
    <mergeCell ref="G56:J56"/>
    <mergeCell ref="G57:J57"/>
    <mergeCell ref="G67:J67"/>
    <mergeCell ref="G69:J69"/>
    <mergeCell ref="G70:J70"/>
    <mergeCell ref="G59:J59"/>
    <mergeCell ref="G60:J60"/>
    <mergeCell ref="G61:J61"/>
    <mergeCell ref="G62:J62"/>
    <mergeCell ref="G63:J63"/>
    <mergeCell ref="G77:J77"/>
    <mergeCell ref="G78:J78"/>
    <mergeCell ref="G79:J79"/>
    <mergeCell ref="G81:J81"/>
    <mergeCell ref="G71:J71"/>
    <mergeCell ref="G72:J72"/>
    <mergeCell ref="G73:J73"/>
    <mergeCell ref="G74:J74"/>
    <mergeCell ref="G75:J75"/>
    <mergeCell ref="G76:J76"/>
    <mergeCell ref="G88:J88"/>
    <mergeCell ref="G90:J90"/>
    <mergeCell ref="G82:J82"/>
    <mergeCell ref="G83:J83"/>
    <mergeCell ref="G84:J84"/>
    <mergeCell ref="G85:J85"/>
    <mergeCell ref="G86:J86"/>
    <mergeCell ref="G87:J87"/>
    <mergeCell ref="G94:J94"/>
    <mergeCell ref="G96:J96"/>
    <mergeCell ref="G92:J92"/>
    <mergeCell ref="G102:J102"/>
    <mergeCell ref="G103:J103"/>
    <mergeCell ref="G112:J112"/>
    <mergeCell ref="G104:J104"/>
    <mergeCell ref="G106:J106"/>
    <mergeCell ref="G98:J98"/>
    <mergeCell ref="G99:J99"/>
    <mergeCell ref="G100:J100"/>
    <mergeCell ref="G101:J101"/>
    <mergeCell ref="G107:J107"/>
    <mergeCell ref="G108:J108"/>
    <mergeCell ref="G109:J109"/>
    <mergeCell ref="G110:J110"/>
    <mergeCell ref="G111:J111"/>
    <mergeCell ref="A120:B120"/>
    <mergeCell ref="E125:E126"/>
    <mergeCell ref="F125:G126"/>
    <mergeCell ref="G119:J119"/>
    <mergeCell ref="G113:J113"/>
    <mergeCell ref="G114:J114"/>
    <mergeCell ref="G115:J115"/>
    <mergeCell ref="G117:J117"/>
  </mergeCells>
  <pageMargins left="0.7" right="0.7" top="0.75" bottom="0.75" header="0.3" footer="0.3"/>
  <pageSetup scale="6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E65D7-A6EA-4DCC-B1E7-A5401DC022CC}">
  <sheetPr>
    <pageSetUpPr fitToPage="1"/>
  </sheetPr>
  <dimension ref="A1:K568"/>
  <sheetViews>
    <sheetView tabSelected="1" topLeftCell="A174" zoomScale="85" zoomScaleNormal="85" workbookViewId="0">
      <selection activeCell="D18" sqref="D18"/>
    </sheetView>
  </sheetViews>
  <sheetFormatPr defaultColWidth="7.59765625" defaultRowHeight="15" x14ac:dyDescent="0.15"/>
  <cols>
    <col min="1" max="1" width="9.0703125" style="69" hidden="1" customWidth="1"/>
    <col min="2" max="2" width="8.08984375" style="171" customWidth="1"/>
    <col min="3" max="3" width="114.37890625" style="171" customWidth="1"/>
    <col min="4" max="4" width="19" style="176" customWidth="1"/>
    <col min="5" max="5" width="5.8828125" style="177" customWidth="1"/>
    <col min="6" max="6" width="10.6640625" style="171" customWidth="1"/>
    <col min="7" max="7" width="8.3359375" style="171" customWidth="1"/>
    <col min="8" max="8" width="16.671875" style="171" customWidth="1"/>
    <col min="9" max="9" width="24.02734375" style="171" customWidth="1"/>
    <col min="10" max="10" width="23.66015625" style="319" customWidth="1"/>
    <col min="11" max="11" width="7.59765625" style="71" customWidth="1"/>
    <col min="12" max="12" width="15.93359375" style="71" customWidth="1"/>
    <col min="13" max="21" width="7.59765625" style="71" customWidth="1"/>
    <col min="22" max="257" width="7.59765625" style="71"/>
    <col min="258" max="258" width="8.08984375" style="71" customWidth="1"/>
    <col min="259" max="259" width="81.40234375" style="71" customWidth="1"/>
    <col min="260" max="260" width="14.953125" style="71" customWidth="1"/>
    <col min="261" max="261" width="11.64453125" style="71" customWidth="1"/>
    <col min="262" max="262" width="10.6640625" style="71" customWidth="1"/>
    <col min="263" max="263" width="14.953125" style="71" customWidth="1"/>
    <col min="264" max="264" width="16.671875" style="71" bestFit="1" customWidth="1"/>
    <col min="265" max="265" width="21.0859375" style="71" customWidth="1"/>
    <col min="266" max="266" width="14.953125" style="71" customWidth="1"/>
    <col min="267" max="513" width="7.59765625" style="71"/>
    <col min="514" max="514" width="8.08984375" style="71" customWidth="1"/>
    <col min="515" max="515" width="81.40234375" style="71" customWidth="1"/>
    <col min="516" max="516" width="14.953125" style="71" customWidth="1"/>
    <col min="517" max="517" width="11.64453125" style="71" customWidth="1"/>
    <col min="518" max="518" width="10.6640625" style="71" customWidth="1"/>
    <col min="519" max="519" width="14.953125" style="71" customWidth="1"/>
    <col min="520" max="520" width="16.671875" style="71" bestFit="1" customWidth="1"/>
    <col min="521" max="521" width="21.0859375" style="71" customWidth="1"/>
    <col min="522" max="522" width="14.953125" style="71" customWidth="1"/>
    <col min="523" max="769" width="7.59765625" style="71"/>
    <col min="770" max="770" width="8.08984375" style="71" customWidth="1"/>
    <col min="771" max="771" width="81.40234375" style="71" customWidth="1"/>
    <col min="772" max="772" width="14.953125" style="71" customWidth="1"/>
    <col min="773" max="773" width="11.64453125" style="71" customWidth="1"/>
    <col min="774" max="774" width="10.6640625" style="71" customWidth="1"/>
    <col min="775" max="775" width="14.953125" style="71" customWidth="1"/>
    <col min="776" max="776" width="16.671875" style="71" bestFit="1" customWidth="1"/>
    <col min="777" max="777" width="21.0859375" style="71" customWidth="1"/>
    <col min="778" max="778" width="14.953125" style="71" customWidth="1"/>
    <col min="779" max="1025" width="7.59765625" style="71"/>
    <col min="1026" max="1026" width="8.08984375" style="71" customWidth="1"/>
    <col min="1027" max="1027" width="81.40234375" style="71" customWidth="1"/>
    <col min="1028" max="1028" width="14.953125" style="71" customWidth="1"/>
    <col min="1029" max="1029" width="11.64453125" style="71" customWidth="1"/>
    <col min="1030" max="1030" width="10.6640625" style="71" customWidth="1"/>
    <col min="1031" max="1031" width="14.953125" style="71" customWidth="1"/>
    <col min="1032" max="1032" width="16.671875" style="71" bestFit="1" customWidth="1"/>
    <col min="1033" max="1033" width="21.0859375" style="71" customWidth="1"/>
    <col min="1034" max="1034" width="14.953125" style="71" customWidth="1"/>
    <col min="1035" max="1281" width="7.59765625" style="71"/>
    <col min="1282" max="1282" width="8.08984375" style="71" customWidth="1"/>
    <col min="1283" max="1283" width="81.40234375" style="71" customWidth="1"/>
    <col min="1284" max="1284" width="14.953125" style="71" customWidth="1"/>
    <col min="1285" max="1285" width="11.64453125" style="71" customWidth="1"/>
    <col min="1286" max="1286" width="10.6640625" style="71" customWidth="1"/>
    <col min="1287" max="1287" width="14.953125" style="71" customWidth="1"/>
    <col min="1288" max="1288" width="16.671875" style="71" bestFit="1" customWidth="1"/>
    <col min="1289" max="1289" width="21.0859375" style="71" customWidth="1"/>
    <col min="1290" max="1290" width="14.953125" style="71" customWidth="1"/>
    <col min="1291" max="1537" width="7.59765625" style="71"/>
    <col min="1538" max="1538" width="8.08984375" style="71" customWidth="1"/>
    <col min="1539" max="1539" width="81.40234375" style="71" customWidth="1"/>
    <col min="1540" max="1540" width="14.953125" style="71" customWidth="1"/>
    <col min="1541" max="1541" width="11.64453125" style="71" customWidth="1"/>
    <col min="1542" max="1542" width="10.6640625" style="71" customWidth="1"/>
    <col min="1543" max="1543" width="14.953125" style="71" customWidth="1"/>
    <col min="1544" max="1544" width="16.671875" style="71" bestFit="1" customWidth="1"/>
    <col min="1545" max="1545" width="21.0859375" style="71" customWidth="1"/>
    <col min="1546" max="1546" width="14.953125" style="71" customWidth="1"/>
    <col min="1547" max="1793" width="7.59765625" style="71"/>
    <col min="1794" max="1794" width="8.08984375" style="71" customWidth="1"/>
    <col min="1795" max="1795" width="81.40234375" style="71" customWidth="1"/>
    <col min="1796" max="1796" width="14.953125" style="71" customWidth="1"/>
    <col min="1797" max="1797" width="11.64453125" style="71" customWidth="1"/>
    <col min="1798" max="1798" width="10.6640625" style="71" customWidth="1"/>
    <col min="1799" max="1799" width="14.953125" style="71" customWidth="1"/>
    <col min="1800" max="1800" width="16.671875" style="71" bestFit="1" customWidth="1"/>
    <col min="1801" max="1801" width="21.0859375" style="71" customWidth="1"/>
    <col min="1802" max="1802" width="14.953125" style="71" customWidth="1"/>
    <col min="1803" max="2049" width="7.59765625" style="71"/>
    <col min="2050" max="2050" width="8.08984375" style="71" customWidth="1"/>
    <col min="2051" max="2051" width="81.40234375" style="71" customWidth="1"/>
    <col min="2052" max="2052" width="14.953125" style="71" customWidth="1"/>
    <col min="2053" max="2053" width="11.64453125" style="71" customWidth="1"/>
    <col min="2054" max="2054" width="10.6640625" style="71" customWidth="1"/>
    <col min="2055" max="2055" width="14.953125" style="71" customWidth="1"/>
    <col min="2056" max="2056" width="16.671875" style="71" bestFit="1" customWidth="1"/>
    <col min="2057" max="2057" width="21.0859375" style="71" customWidth="1"/>
    <col min="2058" max="2058" width="14.953125" style="71" customWidth="1"/>
    <col min="2059" max="2305" width="7.59765625" style="71"/>
    <col min="2306" max="2306" width="8.08984375" style="71" customWidth="1"/>
    <col min="2307" max="2307" width="81.40234375" style="71" customWidth="1"/>
    <col min="2308" max="2308" width="14.953125" style="71" customWidth="1"/>
    <col min="2309" max="2309" width="11.64453125" style="71" customWidth="1"/>
    <col min="2310" max="2310" width="10.6640625" style="71" customWidth="1"/>
    <col min="2311" max="2311" width="14.953125" style="71" customWidth="1"/>
    <col min="2312" max="2312" width="16.671875" style="71" bestFit="1" customWidth="1"/>
    <col min="2313" max="2313" width="21.0859375" style="71" customWidth="1"/>
    <col min="2314" max="2314" width="14.953125" style="71" customWidth="1"/>
    <col min="2315" max="2561" width="7.59765625" style="71"/>
    <col min="2562" max="2562" width="8.08984375" style="71" customWidth="1"/>
    <col min="2563" max="2563" width="81.40234375" style="71" customWidth="1"/>
    <col min="2564" max="2564" width="14.953125" style="71" customWidth="1"/>
    <col min="2565" max="2565" width="11.64453125" style="71" customWidth="1"/>
    <col min="2566" max="2566" width="10.6640625" style="71" customWidth="1"/>
    <col min="2567" max="2567" width="14.953125" style="71" customWidth="1"/>
    <col min="2568" max="2568" width="16.671875" style="71" bestFit="1" customWidth="1"/>
    <col min="2569" max="2569" width="21.0859375" style="71" customWidth="1"/>
    <col min="2570" max="2570" width="14.953125" style="71" customWidth="1"/>
    <col min="2571" max="2817" width="7.59765625" style="71"/>
    <col min="2818" max="2818" width="8.08984375" style="71" customWidth="1"/>
    <col min="2819" max="2819" width="81.40234375" style="71" customWidth="1"/>
    <col min="2820" max="2820" width="14.953125" style="71" customWidth="1"/>
    <col min="2821" max="2821" width="11.64453125" style="71" customWidth="1"/>
    <col min="2822" max="2822" width="10.6640625" style="71" customWidth="1"/>
    <col min="2823" max="2823" width="14.953125" style="71" customWidth="1"/>
    <col min="2824" max="2824" width="16.671875" style="71" bestFit="1" customWidth="1"/>
    <col min="2825" max="2825" width="21.0859375" style="71" customWidth="1"/>
    <col min="2826" max="2826" width="14.953125" style="71" customWidth="1"/>
    <col min="2827" max="3073" width="7.59765625" style="71"/>
    <col min="3074" max="3074" width="8.08984375" style="71" customWidth="1"/>
    <col min="3075" max="3075" width="81.40234375" style="71" customWidth="1"/>
    <col min="3076" max="3076" width="14.953125" style="71" customWidth="1"/>
    <col min="3077" max="3077" width="11.64453125" style="71" customWidth="1"/>
    <col min="3078" max="3078" width="10.6640625" style="71" customWidth="1"/>
    <col min="3079" max="3079" width="14.953125" style="71" customWidth="1"/>
    <col min="3080" max="3080" width="16.671875" style="71" bestFit="1" customWidth="1"/>
    <col min="3081" max="3081" width="21.0859375" style="71" customWidth="1"/>
    <col min="3082" max="3082" width="14.953125" style="71" customWidth="1"/>
    <col min="3083" max="3329" width="7.59765625" style="71"/>
    <col min="3330" max="3330" width="8.08984375" style="71" customWidth="1"/>
    <col min="3331" max="3331" width="81.40234375" style="71" customWidth="1"/>
    <col min="3332" max="3332" width="14.953125" style="71" customWidth="1"/>
    <col min="3333" max="3333" width="11.64453125" style="71" customWidth="1"/>
    <col min="3334" max="3334" width="10.6640625" style="71" customWidth="1"/>
    <col min="3335" max="3335" width="14.953125" style="71" customWidth="1"/>
    <col min="3336" max="3336" width="16.671875" style="71" bestFit="1" customWidth="1"/>
    <col min="3337" max="3337" width="21.0859375" style="71" customWidth="1"/>
    <col min="3338" max="3338" width="14.953125" style="71" customWidth="1"/>
    <col min="3339" max="3585" width="7.59765625" style="71"/>
    <col min="3586" max="3586" width="8.08984375" style="71" customWidth="1"/>
    <col min="3587" max="3587" width="81.40234375" style="71" customWidth="1"/>
    <col min="3588" max="3588" width="14.953125" style="71" customWidth="1"/>
    <col min="3589" max="3589" width="11.64453125" style="71" customWidth="1"/>
    <col min="3590" max="3590" width="10.6640625" style="71" customWidth="1"/>
    <col min="3591" max="3591" width="14.953125" style="71" customWidth="1"/>
    <col min="3592" max="3592" width="16.671875" style="71" bestFit="1" customWidth="1"/>
    <col min="3593" max="3593" width="21.0859375" style="71" customWidth="1"/>
    <col min="3594" max="3594" width="14.953125" style="71" customWidth="1"/>
    <col min="3595" max="3841" width="7.59765625" style="71"/>
    <col min="3842" max="3842" width="8.08984375" style="71" customWidth="1"/>
    <col min="3843" max="3843" width="81.40234375" style="71" customWidth="1"/>
    <col min="3844" max="3844" width="14.953125" style="71" customWidth="1"/>
    <col min="3845" max="3845" width="11.64453125" style="71" customWidth="1"/>
    <col min="3846" max="3846" width="10.6640625" style="71" customWidth="1"/>
    <col min="3847" max="3847" width="14.953125" style="71" customWidth="1"/>
    <col min="3848" max="3848" width="16.671875" style="71" bestFit="1" customWidth="1"/>
    <col min="3849" max="3849" width="21.0859375" style="71" customWidth="1"/>
    <col min="3850" max="3850" width="14.953125" style="71" customWidth="1"/>
    <col min="3851" max="4097" width="7.59765625" style="71"/>
    <col min="4098" max="4098" width="8.08984375" style="71" customWidth="1"/>
    <col min="4099" max="4099" width="81.40234375" style="71" customWidth="1"/>
    <col min="4100" max="4100" width="14.953125" style="71" customWidth="1"/>
    <col min="4101" max="4101" width="11.64453125" style="71" customWidth="1"/>
    <col min="4102" max="4102" width="10.6640625" style="71" customWidth="1"/>
    <col min="4103" max="4103" width="14.953125" style="71" customWidth="1"/>
    <col min="4104" max="4104" width="16.671875" style="71" bestFit="1" customWidth="1"/>
    <col min="4105" max="4105" width="21.0859375" style="71" customWidth="1"/>
    <col min="4106" max="4106" width="14.953125" style="71" customWidth="1"/>
    <col min="4107" max="4353" width="7.59765625" style="71"/>
    <col min="4354" max="4354" width="8.08984375" style="71" customWidth="1"/>
    <col min="4355" max="4355" width="81.40234375" style="71" customWidth="1"/>
    <col min="4356" max="4356" width="14.953125" style="71" customWidth="1"/>
    <col min="4357" max="4357" width="11.64453125" style="71" customWidth="1"/>
    <col min="4358" max="4358" width="10.6640625" style="71" customWidth="1"/>
    <col min="4359" max="4359" width="14.953125" style="71" customWidth="1"/>
    <col min="4360" max="4360" width="16.671875" style="71" bestFit="1" customWidth="1"/>
    <col min="4361" max="4361" width="21.0859375" style="71" customWidth="1"/>
    <col min="4362" max="4362" width="14.953125" style="71" customWidth="1"/>
    <col min="4363" max="4609" width="7.59765625" style="71"/>
    <col min="4610" max="4610" width="8.08984375" style="71" customWidth="1"/>
    <col min="4611" max="4611" width="81.40234375" style="71" customWidth="1"/>
    <col min="4612" max="4612" width="14.953125" style="71" customWidth="1"/>
    <col min="4613" max="4613" width="11.64453125" style="71" customWidth="1"/>
    <col min="4614" max="4614" width="10.6640625" style="71" customWidth="1"/>
    <col min="4615" max="4615" width="14.953125" style="71" customWidth="1"/>
    <col min="4616" max="4616" width="16.671875" style="71" bestFit="1" customWidth="1"/>
    <col min="4617" max="4617" width="21.0859375" style="71" customWidth="1"/>
    <col min="4618" max="4618" width="14.953125" style="71" customWidth="1"/>
    <col min="4619" max="4865" width="7.59765625" style="71"/>
    <col min="4866" max="4866" width="8.08984375" style="71" customWidth="1"/>
    <col min="4867" max="4867" width="81.40234375" style="71" customWidth="1"/>
    <col min="4868" max="4868" width="14.953125" style="71" customWidth="1"/>
    <col min="4869" max="4869" width="11.64453125" style="71" customWidth="1"/>
    <col min="4870" max="4870" width="10.6640625" style="71" customWidth="1"/>
    <col min="4871" max="4871" width="14.953125" style="71" customWidth="1"/>
    <col min="4872" max="4872" width="16.671875" style="71" bestFit="1" customWidth="1"/>
    <col min="4873" max="4873" width="21.0859375" style="71" customWidth="1"/>
    <col min="4874" max="4874" width="14.953125" style="71" customWidth="1"/>
    <col min="4875" max="5121" width="7.59765625" style="71"/>
    <col min="5122" max="5122" width="8.08984375" style="71" customWidth="1"/>
    <col min="5123" max="5123" width="81.40234375" style="71" customWidth="1"/>
    <col min="5124" max="5124" width="14.953125" style="71" customWidth="1"/>
    <col min="5125" max="5125" width="11.64453125" style="71" customWidth="1"/>
    <col min="5126" max="5126" width="10.6640625" style="71" customWidth="1"/>
    <col min="5127" max="5127" width="14.953125" style="71" customWidth="1"/>
    <col min="5128" max="5128" width="16.671875" style="71" bestFit="1" customWidth="1"/>
    <col min="5129" max="5129" width="21.0859375" style="71" customWidth="1"/>
    <col min="5130" max="5130" width="14.953125" style="71" customWidth="1"/>
    <col min="5131" max="5377" width="7.59765625" style="71"/>
    <col min="5378" max="5378" width="8.08984375" style="71" customWidth="1"/>
    <col min="5379" max="5379" width="81.40234375" style="71" customWidth="1"/>
    <col min="5380" max="5380" width="14.953125" style="71" customWidth="1"/>
    <col min="5381" max="5381" width="11.64453125" style="71" customWidth="1"/>
    <col min="5382" max="5382" width="10.6640625" style="71" customWidth="1"/>
    <col min="5383" max="5383" width="14.953125" style="71" customWidth="1"/>
    <col min="5384" max="5384" width="16.671875" style="71" bestFit="1" customWidth="1"/>
    <col min="5385" max="5385" width="21.0859375" style="71" customWidth="1"/>
    <col min="5386" max="5386" width="14.953125" style="71" customWidth="1"/>
    <col min="5387" max="5633" width="7.59765625" style="71"/>
    <col min="5634" max="5634" width="8.08984375" style="71" customWidth="1"/>
    <col min="5635" max="5635" width="81.40234375" style="71" customWidth="1"/>
    <col min="5636" max="5636" width="14.953125" style="71" customWidth="1"/>
    <col min="5637" max="5637" width="11.64453125" style="71" customWidth="1"/>
    <col min="5638" max="5638" width="10.6640625" style="71" customWidth="1"/>
    <col min="5639" max="5639" width="14.953125" style="71" customWidth="1"/>
    <col min="5640" max="5640" width="16.671875" style="71" bestFit="1" customWidth="1"/>
    <col min="5641" max="5641" width="21.0859375" style="71" customWidth="1"/>
    <col min="5642" max="5642" width="14.953125" style="71" customWidth="1"/>
    <col min="5643" max="5889" width="7.59765625" style="71"/>
    <col min="5890" max="5890" width="8.08984375" style="71" customWidth="1"/>
    <col min="5891" max="5891" width="81.40234375" style="71" customWidth="1"/>
    <col min="5892" max="5892" width="14.953125" style="71" customWidth="1"/>
    <col min="5893" max="5893" width="11.64453125" style="71" customWidth="1"/>
    <col min="5894" max="5894" width="10.6640625" style="71" customWidth="1"/>
    <col min="5895" max="5895" width="14.953125" style="71" customWidth="1"/>
    <col min="5896" max="5896" width="16.671875" style="71" bestFit="1" customWidth="1"/>
    <col min="5897" max="5897" width="21.0859375" style="71" customWidth="1"/>
    <col min="5898" max="5898" width="14.953125" style="71" customWidth="1"/>
    <col min="5899" max="6145" width="7.59765625" style="71"/>
    <col min="6146" max="6146" width="8.08984375" style="71" customWidth="1"/>
    <col min="6147" max="6147" width="81.40234375" style="71" customWidth="1"/>
    <col min="6148" max="6148" width="14.953125" style="71" customWidth="1"/>
    <col min="6149" max="6149" width="11.64453125" style="71" customWidth="1"/>
    <col min="6150" max="6150" width="10.6640625" style="71" customWidth="1"/>
    <col min="6151" max="6151" width="14.953125" style="71" customWidth="1"/>
    <col min="6152" max="6152" width="16.671875" style="71" bestFit="1" customWidth="1"/>
    <col min="6153" max="6153" width="21.0859375" style="71" customWidth="1"/>
    <col min="6154" max="6154" width="14.953125" style="71" customWidth="1"/>
    <col min="6155" max="6401" width="7.59765625" style="71"/>
    <col min="6402" max="6402" width="8.08984375" style="71" customWidth="1"/>
    <col min="6403" max="6403" width="81.40234375" style="71" customWidth="1"/>
    <col min="6404" max="6404" width="14.953125" style="71" customWidth="1"/>
    <col min="6405" max="6405" width="11.64453125" style="71" customWidth="1"/>
    <col min="6406" max="6406" width="10.6640625" style="71" customWidth="1"/>
    <col min="6407" max="6407" width="14.953125" style="71" customWidth="1"/>
    <col min="6408" max="6408" width="16.671875" style="71" bestFit="1" customWidth="1"/>
    <col min="6409" max="6409" width="21.0859375" style="71" customWidth="1"/>
    <col min="6410" max="6410" width="14.953125" style="71" customWidth="1"/>
    <col min="6411" max="6657" width="7.59765625" style="71"/>
    <col min="6658" max="6658" width="8.08984375" style="71" customWidth="1"/>
    <col min="6659" max="6659" width="81.40234375" style="71" customWidth="1"/>
    <col min="6660" max="6660" width="14.953125" style="71" customWidth="1"/>
    <col min="6661" max="6661" width="11.64453125" style="71" customWidth="1"/>
    <col min="6662" max="6662" width="10.6640625" style="71" customWidth="1"/>
    <col min="6663" max="6663" width="14.953125" style="71" customWidth="1"/>
    <col min="6664" max="6664" width="16.671875" style="71" bestFit="1" customWidth="1"/>
    <col min="6665" max="6665" width="21.0859375" style="71" customWidth="1"/>
    <col min="6666" max="6666" width="14.953125" style="71" customWidth="1"/>
    <col min="6667" max="6913" width="7.59765625" style="71"/>
    <col min="6914" max="6914" width="8.08984375" style="71" customWidth="1"/>
    <col min="6915" max="6915" width="81.40234375" style="71" customWidth="1"/>
    <col min="6916" max="6916" width="14.953125" style="71" customWidth="1"/>
    <col min="6917" max="6917" width="11.64453125" style="71" customWidth="1"/>
    <col min="6918" max="6918" width="10.6640625" style="71" customWidth="1"/>
    <col min="6919" max="6919" width="14.953125" style="71" customWidth="1"/>
    <col min="6920" max="6920" width="16.671875" style="71" bestFit="1" customWidth="1"/>
    <col min="6921" max="6921" width="21.0859375" style="71" customWidth="1"/>
    <col min="6922" max="6922" width="14.953125" style="71" customWidth="1"/>
    <col min="6923" max="7169" width="7.59765625" style="71"/>
    <col min="7170" max="7170" width="8.08984375" style="71" customWidth="1"/>
    <col min="7171" max="7171" width="81.40234375" style="71" customWidth="1"/>
    <col min="7172" max="7172" width="14.953125" style="71" customWidth="1"/>
    <col min="7173" max="7173" width="11.64453125" style="71" customWidth="1"/>
    <col min="7174" max="7174" width="10.6640625" style="71" customWidth="1"/>
    <col min="7175" max="7175" width="14.953125" style="71" customWidth="1"/>
    <col min="7176" max="7176" width="16.671875" style="71" bestFit="1" customWidth="1"/>
    <col min="7177" max="7177" width="21.0859375" style="71" customWidth="1"/>
    <col min="7178" max="7178" width="14.953125" style="71" customWidth="1"/>
    <col min="7179" max="7425" width="7.59765625" style="71"/>
    <col min="7426" max="7426" width="8.08984375" style="71" customWidth="1"/>
    <col min="7427" max="7427" width="81.40234375" style="71" customWidth="1"/>
    <col min="7428" max="7428" width="14.953125" style="71" customWidth="1"/>
    <col min="7429" max="7429" width="11.64453125" style="71" customWidth="1"/>
    <col min="7430" max="7430" width="10.6640625" style="71" customWidth="1"/>
    <col min="7431" max="7431" width="14.953125" style="71" customWidth="1"/>
    <col min="7432" max="7432" width="16.671875" style="71" bestFit="1" customWidth="1"/>
    <col min="7433" max="7433" width="21.0859375" style="71" customWidth="1"/>
    <col min="7434" max="7434" width="14.953125" style="71" customWidth="1"/>
    <col min="7435" max="7681" width="7.59765625" style="71"/>
    <col min="7682" max="7682" width="8.08984375" style="71" customWidth="1"/>
    <col min="7683" max="7683" width="81.40234375" style="71" customWidth="1"/>
    <col min="7684" max="7684" width="14.953125" style="71" customWidth="1"/>
    <col min="7685" max="7685" width="11.64453125" style="71" customWidth="1"/>
    <col min="7686" max="7686" width="10.6640625" style="71" customWidth="1"/>
    <col min="7687" max="7687" width="14.953125" style="71" customWidth="1"/>
    <col min="7688" max="7688" width="16.671875" style="71" bestFit="1" customWidth="1"/>
    <col min="7689" max="7689" width="21.0859375" style="71" customWidth="1"/>
    <col min="7690" max="7690" width="14.953125" style="71" customWidth="1"/>
    <col min="7691" max="7937" width="7.59765625" style="71"/>
    <col min="7938" max="7938" width="8.08984375" style="71" customWidth="1"/>
    <col min="7939" max="7939" width="81.40234375" style="71" customWidth="1"/>
    <col min="7940" max="7940" width="14.953125" style="71" customWidth="1"/>
    <col min="7941" max="7941" width="11.64453125" style="71" customWidth="1"/>
    <col min="7942" max="7942" width="10.6640625" style="71" customWidth="1"/>
    <col min="7943" max="7943" width="14.953125" style="71" customWidth="1"/>
    <col min="7944" max="7944" width="16.671875" style="71" bestFit="1" customWidth="1"/>
    <col min="7945" max="7945" width="21.0859375" style="71" customWidth="1"/>
    <col min="7946" max="7946" width="14.953125" style="71" customWidth="1"/>
    <col min="7947" max="8193" width="7.59765625" style="71"/>
    <col min="8194" max="8194" width="8.08984375" style="71" customWidth="1"/>
    <col min="8195" max="8195" width="81.40234375" style="71" customWidth="1"/>
    <col min="8196" max="8196" width="14.953125" style="71" customWidth="1"/>
    <col min="8197" max="8197" width="11.64453125" style="71" customWidth="1"/>
    <col min="8198" max="8198" width="10.6640625" style="71" customWidth="1"/>
    <col min="8199" max="8199" width="14.953125" style="71" customWidth="1"/>
    <col min="8200" max="8200" width="16.671875" style="71" bestFit="1" customWidth="1"/>
    <col min="8201" max="8201" width="21.0859375" style="71" customWidth="1"/>
    <col min="8202" max="8202" width="14.953125" style="71" customWidth="1"/>
    <col min="8203" max="8449" width="7.59765625" style="71"/>
    <col min="8450" max="8450" width="8.08984375" style="71" customWidth="1"/>
    <col min="8451" max="8451" width="81.40234375" style="71" customWidth="1"/>
    <col min="8452" max="8452" width="14.953125" style="71" customWidth="1"/>
    <col min="8453" max="8453" width="11.64453125" style="71" customWidth="1"/>
    <col min="8454" max="8454" width="10.6640625" style="71" customWidth="1"/>
    <col min="8455" max="8455" width="14.953125" style="71" customWidth="1"/>
    <col min="8456" max="8456" width="16.671875" style="71" bestFit="1" customWidth="1"/>
    <col min="8457" max="8457" width="21.0859375" style="71" customWidth="1"/>
    <col min="8458" max="8458" width="14.953125" style="71" customWidth="1"/>
    <col min="8459" max="8705" width="7.59765625" style="71"/>
    <col min="8706" max="8706" width="8.08984375" style="71" customWidth="1"/>
    <col min="8707" max="8707" width="81.40234375" style="71" customWidth="1"/>
    <col min="8708" max="8708" width="14.953125" style="71" customWidth="1"/>
    <col min="8709" max="8709" width="11.64453125" style="71" customWidth="1"/>
    <col min="8710" max="8710" width="10.6640625" style="71" customWidth="1"/>
    <col min="8711" max="8711" width="14.953125" style="71" customWidth="1"/>
    <col min="8712" max="8712" width="16.671875" style="71" bestFit="1" customWidth="1"/>
    <col min="8713" max="8713" width="21.0859375" style="71" customWidth="1"/>
    <col min="8714" max="8714" width="14.953125" style="71" customWidth="1"/>
    <col min="8715" max="8961" width="7.59765625" style="71"/>
    <col min="8962" max="8962" width="8.08984375" style="71" customWidth="1"/>
    <col min="8963" max="8963" width="81.40234375" style="71" customWidth="1"/>
    <col min="8964" max="8964" width="14.953125" style="71" customWidth="1"/>
    <col min="8965" max="8965" width="11.64453125" style="71" customWidth="1"/>
    <col min="8966" max="8966" width="10.6640625" style="71" customWidth="1"/>
    <col min="8967" max="8967" width="14.953125" style="71" customWidth="1"/>
    <col min="8968" max="8968" width="16.671875" style="71" bestFit="1" customWidth="1"/>
    <col min="8969" max="8969" width="21.0859375" style="71" customWidth="1"/>
    <col min="8970" max="8970" width="14.953125" style="71" customWidth="1"/>
    <col min="8971" max="9217" width="7.59765625" style="71"/>
    <col min="9218" max="9218" width="8.08984375" style="71" customWidth="1"/>
    <col min="9219" max="9219" width="81.40234375" style="71" customWidth="1"/>
    <col min="9220" max="9220" width="14.953125" style="71" customWidth="1"/>
    <col min="9221" max="9221" width="11.64453125" style="71" customWidth="1"/>
    <col min="9222" max="9222" width="10.6640625" style="71" customWidth="1"/>
    <col min="9223" max="9223" width="14.953125" style="71" customWidth="1"/>
    <col min="9224" max="9224" width="16.671875" style="71" bestFit="1" customWidth="1"/>
    <col min="9225" max="9225" width="21.0859375" style="71" customWidth="1"/>
    <col min="9226" max="9226" width="14.953125" style="71" customWidth="1"/>
    <col min="9227" max="9473" width="7.59765625" style="71"/>
    <col min="9474" max="9474" width="8.08984375" style="71" customWidth="1"/>
    <col min="9475" max="9475" width="81.40234375" style="71" customWidth="1"/>
    <col min="9476" max="9476" width="14.953125" style="71" customWidth="1"/>
    <col min="9477" max="9477" width="11.64453125" style="71" customWidth="1"/>
    <col min="9478" max="9478" width="10.6640625" style="71" customWidth="1"/>
    <col min="9479" max="9479" width="14.953125" style="71" customWidth="1"/>
    <col min="9480" max="9480" width="16.671875" style="71" bestFit="1" customWidth="1"/>
    <col min="9481" max="9481" width="21.0859375" style="71" customWidth="1"/>
    <col min="9482" max="9482" width="14.953125" style="71" customWidth="1"/>
    <col min="9483" max="9729" width="7.59765625" style="71"/>
    <col min="9730" max="9730" width="8.08984375" style="71" customWidth="1"/>
    <col min="9731" max="9731" width="81.40234375" style="71" customWidth="1"/>
    <col min="9732" max="9732" width="14.953125" style="71" customWidth="1"/>
    <col min="9733" max="9733" width="11.64453125" style="71" customWidth="1"/>
    <col min="9734" max="9734" width="10.6640625" style="71" customWidth="1"/>
    <col min="9735" max="9735" width="14.953125" style="71" customWidth="1"/>
    <col min="9736" max="9736" width="16.671875" style="71" bestFit="1" customWidth="1"/>
    <col min="9737" max="9737" width="21.0859375" style="71" customWidth="1"/>
    <col min="9738" max="9738" width="14.953125" style="71" customWidth="1"/>
    <col min="9739" max="9985" width="7.59765625" style="71"/>
    <col min="9986" max="9986" width="8.08984375" style="71" customWidth="1"/>
    <col min="9987" max="9987" width="81.40234375" style="71" customWidth="1"/>
    <col min="9988" max="9988" width="14.953125" style="71" customWidth="1"/>
    <col min="9989" max="9989" width="11.64453125" style="71" customWidth="1"/>
    <col min="9990" max="9990" width="10.6640625" style="71" customWidth="1"/>
    <col min="9991" max="9991" width="14.953125" style="71" customWidth="1"/>
    <col min="9992" max="9992" width="16.671875" style="71" bestFit="1" customWidth="1"/>
    <col min="9993" max="9993" width="21.0859375" style="71" customWidth="1"/>
    <col min="9994" max="9994" width="14.953125" style="71" customWidth="1"/>
    <col min="9995" max="10241" width="7.59765625" style="71"/>
    <col min="10242" max="10242" width="8.08984375" style="71" customWidth="1"/>
    <col min="10243" max="10243" width="81.40234375" style="71" customWidth="1"/>
    <col min="10244" max="10244" width="14.953125" style="71" customWidth="1"/>
    <col min="10245" max="10245" width="11.64453125" style="71" customWidth="1"/>
    <col min="10246" max="10246" width="10.6640625" style="71" customWidth="1"/>
    <col min="10247" max="10247" width="14.953125" style="71" customWidth="1"/>
    <col min="10248" max="10248" width="16.671875" style="71" bestFit="1" customWidth="1"/>
    <col min="10249" max="10249" width="21.0859375" style="71" customWidth="1"/>
    <col min="10250" max="10250" width="14.953125" style="71" customWidth="1"/>
    <col min="10251" max="10497" width="7.59765625" style="71"/>
    <col min="10498" max="10498" width="8.08984375" style="71" customWidth="1"/>
    <col min="10499" max="10499" width="81.40234375" style="71" customWidth="1"/>
    <col min="10500" max="10500" width="14.953125" style="71" customWidth="1"/>
    <col min="10501" max="10501" width="11.64453125" style="71" customWidth="1"/>
    <col min="10502" max="10502" width="10.6640625" style="71" customWidth="1"/>
    <col min="10503" max="10503" width="14.953125" style="71" customWidth="1"/>
    <col min="10504" max="10504" width="16.671875" style="71" bestFit="1" customWidth="1"/>
    <col min="10505" max="10505" width="21.0859375" style="71" customWidth="1"/>
    <col min="10506" max="10506" width="14.953125" style="71" customWidth="1"/>
    <col min="10507" max="10753" width="7.59765625" style="71"/>
    <col min="10754" max="10754" width="8.08984375" style="71" customWidth="1"/>
    <col min="10755" max="10755" width="81.40234375" style="71" customWidth="1"/>
    <col min="10756" max="10756" width="14.953125" style="71" customWidth="1"/>
    <col min="10757" max="10757" width="11.64453125" style="71" customWidth="1"/>
    <col min="10758" max="10758" width="10.6640625" style="71" customWidth="1"/>
    <col min="10759" max="10759" width="14.953125" style="71" customWidth="1"/>
    <col min="10760" max="10760" width="16.671875" style="71" bestFit="1" customWidth="1"/>
    <col min="10761" max="10761" width="21.0859375" style="71" customWidth="1"/>
    <col min="10762" max="10762" width="14.953125" style="71" customWidth="1"/>
    <col min="10763" max="11009" width="7.59765625" style="71"/>
    <col min="11010" max="11010" width="8.08984375" style="71" customWidth="1"/>
    <col min="11011" max="11011" width="81.40234375" style="71" customWidth="1"/>
    <col min="11012" max="11012" width="14.953125" style="71" customWidth="1"/>
    <col min="11013" max="11013" width="11.64453125" style="71" customWidth="1"/>
    <col min="11014" max="11014" width="10.6640625" style="71" customWidth="1"/>
    <col min="11015" max="11015" width="14.953125" style="71" customWidth="1"/>
    <col min="11016" max="11016" width="16.671875" style="71" bestFit="1" customWidth="1"/>
    <col min="11017" max="11017" width="21.0859375" style="71" customWidth="1"/>
    <col min="11018" max="11018" width="14.953125" style="71" customWidth="1"/>
    <col min="11019" max="11265" width="7.59765625" style="71"/>
    <col min="11266" max="11266" width="8.08984375" style="71" customWidth="1"/>
    <col min="11267" max="11267" width="81.40234375" style="71" customWidth="1"/>
    <col min="11268" max="11268" width="14.953125" style="71" customWidth="1"/>
    <col min="11269" max="11269" width="11.64453125" style="71" customWidth="1"/>
    <col min="11270" max="11270" width="10.6640625" style="71" customWidth="1"/>
    <col min="11271" max="11271" width="14.953125" style="71" customWidth="1"/>
    <col min="11272" max="11272" width="16.671875" style="71" bestFit="1" customWidth="1"/>
    <col min="11273" max="11273" width="21.0859375" style="71" customWidth="1"/>
    <col min="11274" max="11274" width="14.953125" style="71" customWidth="1"/>
    <col min="11275" max="11521" width="7.59765625" style="71"/>
    <col min="11522" max="11522" width="8.08984375" style="71" customWidth="1"/>
    <col min="11523" max="11523" width="81.40234375" style="71" customWidth="1"/>
    <col min="11524" max="11524" width="14.953125" style="71" customWidth="1"/>
    <col min="11525" max="11525" width="11.64453125" style="71" customWidth="1"/>
    <col min="11526" max="11526" width="10.6640625" style="71" customWidth="1"/>
    <col min="11527" max="11527" width="14.953125" style="71" customWidth="1"/>
    <col min="11528" max="11528" width="16.671875" style="71" bestFit="1" customWidth="1"/>
    <col min="11529" max="11529" width="21.0859375" style="71" customWidth="1"/>
    <col min="11530" max="11530" width="14.953125" style="71" customWidth="1"/>
    <col min="11531" max="11777" width="7.59765625" style="71"/>
    <col min="11778" max="11778" width="8.08984375" style="71" customWidth="1"/>
    <col min="11779" max="11779" width="81.40234375" style="71" customWidth="1"/>
    <col min="11780" max="11780" width="14.953125" style="71" customWidth="1"/>
    <col min="11781" max="11781" width="11.64453125" style="71" customWidth="1"/>
    <col min="11782" max="11782" width="10.6640625" style="71" customWidth="1"/>
    <col min="11783" max="11783" width="14.953125" style="71" customWidth="1"/>
    <col min="11784" max="11784" width="16.671875" style="71" bestFit="1" customWidth="1"/>
    <col min="11785" max="11785" width="21.0859375" style="71" customWidth="1"/>
    <col min="11786" max="11786" width="14.953125" style="71" customWidth="1"/>
    <col min="11787" max="12033" width="7.59765625" style="71"/>
    <col min="12034" max="12034" width="8.08984375" style="71" customWidth="1"/>
    <col min="12035" max="12035" width="81.40234375" style="71" customWidth="1"/>
    <col min="12036" max="12036" width="14.953125" style="71" customWidth="1"/>
    <col min="12037" max="12037" width="11.64453125" style="71" customWidth="1"/>
    <col min="12038" max="12038" width="10.6640625" style="71" customWidth="1"/>
    <col min="12039" max="12039" width="14.953125" style="71" customWidth="1"/>
    <col min="12040" max="12040" width="16.671875" style="71" bestFit="1" customWidth="1"/>
    <col min="12041" max="12041" width="21.0859375" style="71" customWidth="1"/>
    <col min="12042" max="12042" width="14.953125" style="71" customWidth="1"/>
    <col min="12043" max="12289" width="7.59765625" style="71"/>
    <col min="12290" max="12290" width="8.08984375" style="71" customWidth="1"/>
    <col min="12291" max="12291" width="81.40234375" style="71" customWidth="1"/>
    <col min="12292" max="12292" width="14.953125" style="71" customWidth="1"/>
    <col min="12293" max="12293" width="11.64453125" style="71" customWidth="1"/>
    <col min="12294" max="12294" width="10.6640625" style="71" customWidth="1"/>
    <col min="12295" max="12295" width="14.953125" style="71" customWidth="1"/>
    <col min="12296" max="12296" width="16.671875" style="71" bestFit="1" customWidth="1"/>
    <col min="12297" max="12297" width="21.0859375" style="71" customWidth="1"/>
    <col min="12298" max="12298" width="14.953125" style="71" customWidth="1"/>
    <col min="12299" max="12545" width="7.59765625" style="71"/>
    <col min="12546" max="12546" width="8.08984375" style="71" customWidth="1"/>
    <col min="12547" max="12547" width="81.40234375" style="71" customWidth="1"/>
    <col min="12548" max="12548" width="14.953125" style="71" customWidth="1"/>
    <col min="12549" max="12549" width="11.64453125" style="71" customWidth="1"/>
    <col min="12550" max="12550" width="10.6640625" style="71" customWidth="1"/>
    <col min="12551" max="12551" width="14.953125" style="71" customWidth="1"/>
    <col min="12552" max="12552" width="16.671875" style="71" bestFit="1" customWidth="1"/>
    <col min="12553" max="12553" width="21.0859375" style="71" customWidth="1"/>
    <col min="12554" max="12554" width="14.953125" style="71" customWidth="1"/>
    <col min="12555" max="12801" width="7.59765625" style="71"/>
    <col min="12802" max="12802" width="8.08984375" style="71" customWidth="1"/>
    <col min="12803" max="12803" width="81.40234375" style="71" customWidth="1"/>
    <col min="12804" max="12804" width="14.953125" style="71" customWidth="1"/>
    <col min="12805" max="12805" width="11.64453125" style="71" customWidth="1"/>
    <col min="12806" max="12806" width="10.6640625" style="71" customWidth="1"/>
    <col min="12807" max="12807" width="14.953125" style="71" customWidth="1"/>
    <col min="12808" max="12808" width="16.671875" style="71" bestFit="1" customWidth="1"/>
    <col min="12809" max="12809" width="21.0859375" style="71" customWidth="1"/>
    <col min="12810" max="12810" width="14.953125" style="71" customWidth="1"/>
    <col min="12811" max="13057" width="7.59765625" style="71"/>
    <col min="13058" max="13058" width="8.08984375" style="71" customWidth="1"/>
    <col min="13059" max="13059" width="81.40234375" style="71" customWidth="1"/>
    <col min="13060" max="13060" width="14.953125" style="71" customWidth="1"/>
    <col min="13061" max="13061" width="11.64453125" style="71" customWidth="1"/>
    <col min="13062" max="13062" width="10.6640625" style="71" customWidth="1"/>
    <col min="13063" max="13063" width="14.953125" style="71" customWidth="1"/>
    <col min="13064" max="13064" width="16.671875" style="71" bestFit="1" customWidth="1"/>
    <col min="13065" max="13065" width="21.0859375" style="71" customWidth="1"/>
    <col min="13066" max="13066" width="14.953125" style="71" customWidth="1"/>
    <col min="13067" max="13313" width="7.59765625" style="71"/>
    <col min="13314" max="13314" width="8.08984375" style="71" customWidth="1"/>
    <col min="13315" max="13315" width="81.40234375" style="71" customWidth="1"/>
    <col min="13316" max="13316" width="14.953125" style="71" customWidth="1"/>
    <col min="13317" max="13317" width="11.64453125" style="71" customWidth="1"/>
    <col min="13318" max="13318" width="10.6640625" style="71" customWidth="1"/>
    <col min="13319" max="13319" width="14.953125" style="71" customWidth="1"/>
    <col min="13320" max="13320" width="16.671875" style="71" bestFit="1" customWidth="1"/>
    <col min="13321" max="13321" width="21.0859375" style="71" customWidth="1"/>
    <col min="13322" max="13322" width="14.953125" style="71" customWidth="1"/>
    <col min="13323" max="13569" width="7.59765625" style="71"/>
    <col min="13570" max="13570" width="8.08984375" style="71" customWidth="1"/>
    <col min="13571" max="13571" width="81.40234375" style="71" customWidth="1"/>
    <col min="13572" max="13572" width="14.953125" style="71" customWidth="1"/>
    <col min="13573" max="13573" width="11.64453125" style="71" customWidth="1"/>
    <col min="13574" max="13574" width="10.6640625" style="71" customWidth="1"/>
    <col min="13575" max="13575" width="14.953125" style="71" customWidth="1"/>
    <col min="13576" max="13576" width="16.671875" style="71" bestFit="1" customWidth="1"/>
    <col min="13577" max="13577" width="21.0859375" style="71" customWidth="1"/>
    <col min="13578" max="13578" width="14.953125" style="71" customWidth="1"/>
    <col min="13579" max="13825" width="7.59765625" style="71"/>
    <col min="13826" max="13826" width="8.08984375" style="71" customWidth="1"/>
    <col min="13827" max="13827" width="81.40234375" style="71" customWidth="1"/>
    <col min="13828" max="13828" width="14.953125" style="71" customWidth="1"/>
    <col min="13829" max="13829" width="11.64453125" style="71" customWidth="1"/>
    <col min="13830" max="13830" width="10.6640625" style="71" customWidth="1"/>
    <col min="13831" max="13831" width="14.953125" style="71" customWidth="1"/>
    <col min="13832" max="13832" width="16.671875" style="71" bestFit="1" customWidth="1"/>
    <col min="13833" max="13833" width="21.0859375" style="71" customWidth="1"/>
    <col min="13834" max="13834" width="14.953125" style="71" customWidth="1"/>
    <col min="13835" max="14081" width="7.59765625" style="71"/>
    <col min="14082" max="14082" width="8.08984375" style="71" customWidth="1"/>
    <col min="14083" max="14083" width="81.40234375" style="71" customWidth="1"/>
    <col min="14084" max="14084" width="14.953125" style="71" customWidth="1"/>
    <col min="14085" max="14085" width="11.64453125" style="71" customWidth="1"/>
    <col min="14086" max="14086" width="10.6640625" style="71" customWidth="1"/>
    <col min="14087" max="14087" width="14.953125" style="71" customWidth="1"/>
    <col min="14088" max="14088" width="16.671875" style="71" bestFit="1" customWidth="1"/>
    <col min="14089" max="14089" width="21.0859375" style="71" customWidth="1"/>
    <col min="14090" max="14090" width="14.953125" style="71" customWidth="1"/>
    <col min="14091" max="14337" width="7.59765625" style="71"/>
    <col min="14338" max="14338" width="8.08984375" style="71" customWidth="1"/>
    <col min="14339" max="14339" width="81.40234375" style="71" customWidth="1"/>
    <col min="14340" max="14340" width="14.953125" style="71" customWidth="1"/>
    <col min="14341" max="14341" width="11.64453125" style="71" customWidth="1"/>
    <col min="14342" max="14342" width="10.6640625" style="71" customWidth="1"/>
    <col min="14343" max="14343" width="14.953125" style="71" customWidth="1"/>
    <col min="14344" max="14344" width="16.671875" style="71" bestFit="1" customWidth="1"/>
    <col min="14345" max="14345" width="21.0859375" style="71" customWidth="1"/>
    <col min="14346" max="14346" width="14.953125" style="71" customWidth="1"/>
    <col min="14347" max="14593" width="7.59765625" style="71"/>
    <col min="14594" max="14594" width="8.08984375" style="71" customWidth="1"/>
    <col min="14595" max="14595" width="81.40234375" style="71" customWidth="1"/>
    <col min="14596" max="14596" width="14.953125" style="71" customWidth="1"/>
    <col min="14597" max="14597" width="11.64453125" style="71" customWidth="1"/>
    <col min="14598" max="14598" width="10.6640625" style="71" customWidth="1"/>
    <col min="14599" max="14599" width="14.953125" style="71" customWidth="1"/>
    <col min="14600" max="14600" width="16.671875" style="71" bestFit="1" customWidth="1"/>
    <col min="14601" max="14601" width="21.0859375" style="71" customWidth="1"/>
    <col min="14602" max="14602" width="14.953125" style="71" customWidth="1"/>
    <col min="14603" max="14849" width="7.59765625" style="71"/>
    <col min="14850" max="14850" width="8.08984375" style="71" customWidth="1"/>
    <col min="14851" max="14851" width="81.40234375" style="71" customWidth="1"/>
    <col min="14852" max="14852" width="14.953125" style="71" customWidth="1"/>
    <col min="14853" max="14853" width="11.64453125" style="71" customWidth="1"/>
    <col min="14854" max="14854" width="10.6640625" style="71" customWidth="1"/>
    <col min="14855" max="14855" width="14.953125" style="71" customWidth="1"/>
    <col min="14856" max="14856" width="16.671875" style="71" bestFit="1" customWidth="1"/>
    <col min="14857" max="14857" width="21.0859375" style="71" customWidth="1"/>
    <col min="14858" max="14858" width="14.953125" style="71" customWidth="1"/>
    <col min="14859" max="15105" width="7.59765625" style="71"/>
    <col min="15106" max="15106" width="8.08984375" style="71" customWidth="1"/>
    <col min="15107" max="15107" width="81.40234375" style="71" customWidth="1"/>
    <col min="15108" max="15108" width="14.953125" style="71" customWidth="1"/>
    <col min="15109" max="15109" width="11.64453125" style="71" customWidth="1"/>
    <col min="15110" max="15110" width="10.6640625" style="71" customWidth="1"/>
    <col min="15111" max="15111" width="14.953125" style="71" customWidth="1"/>
    <col min="15112" max="15112" width="16.671875" style="71" bestFit="1" customWidth="1"/>
    <col min="15113" max="15113" width="21.0859375" style="71" customWidth="1"/>
    <col min="15114" max="15114" width="14.953125" style="71" customWidth="1"/>
    <col min="15115" max="15361" width="7.59765625" style="71"/>
    <col min="15362" max="15362" width="8.08984375" style="71" customWidth="1"/>
    <col min="15363" max="15363" width="81.40234375" style="71" customWidth="1"/>
    <col min="15364" max="15364" width="14.953125" style="71" customWidth="1"/>
    <col min="15365" max="15365" width="11.64453125" style="71" customWidth="1"/>
    <col min="15366" max="15366" width="10.6640625" style="71" customWidth="1"/>
    <col min="15367" max="15367" width="14.953125" style="71" customWidth="1"/>
    <col min="15368" max="15368" width="16.671875" style="71" bestFit="1" customWidth="1"/>
    <col min="15369" max="15369" width="21.0859375" style="71" customWidth="1"/>
    <col min="15370" max="15370" width="14.953125" style="71" customWidth="1"/>
    <col min="15371" max="15617" width="7.59765625" style="71"/>
    <col min="15618" max="15618" width="8.08984375" style="71" customWidth="1"/>
    <col min="15619" max="15619" width="81.40234375" style="71" customWidth="1"/>
    <col min="15620" max="15620" width="14.953125" style="71" customWidth="1"/>
    <col min="15621" max="15621" width="11.64453125" style="71" customWidth="1"/>
    <col min="15622" max="15622" width="10.6640625" style="71" customWidth="1"/>
    <col min="15623" max="15623" width="14.953125" style="71" customWidth="1"/>
    <col min="15624" max="15624" width="16.671875" style="71" bestFit="1" customWidth="1"/>
    <col min="15625" max="15625" width="21.0859375" style="71" customWidth="1"/>
    <col min="15626" max="15626" width="14.953125" style="71" customWidth="1"/>
    <col min="15627" max="15873" width="7.59765625" style="71"/>
    <col min="15874" max="15874" width="8.08984375" style="71" customWidth="1"/>
    <col min="15875" max="15875" width="81.40234375" style="71" customWidth="1"/>
    <col min="15876" max="15876" width="14.953125" style="71" customWidth="1"/>
    <col min="15877" max="15877" width="11.64453125" style="71" customWidth="1"/>
    <col min="15878" max="15878" width="10.6640625" style="71" customWidth="1"/>
    <col min="15879" max="15879" width="14.953125" style="71" customWidth="1"/>
    <col min="15880" max="15880" width="16.671875" style="71" bestFit="1" customWidth="1"/>
    <col min="15881" max="15881" width="21.0859375" style="71" customWidth="1"/>
    <col min="15882" max="15882" width="14.953125" style="71" customWidth="1"/>
    <col min="15883" max="16129" width="7.59765625" style="71"/>
    <col min="16130" max="16130" width="8.08984375" style="71" customWidth="1"/>
    <col min="16131" max="16131" width="81.40234375" style="71" customWidth="1"/>
    <col min="16132" max="16132" width="14.953125" style="71" customWidth="1"/>
    <col min="16133" max="16133" width="11.64453125" style="71" customWidth="1"/>
    <col min="16134" max="16134" width="10.6640625" style="71" customWidth="1"/>
    <col min="16135" max="16135" width="14.953125" style="71" customWidth="1"/>
    <col min="16136" max="16136" width="16.671875" style="71" bestFit="1" customWidth="1"/>
    <col min="16137" max="16137" width="21.0859375" style="71" customWidth="1"/>
    <col min="16138" max="16138" width="14.953125" style="71" customWidth="1"/>
    <col min="16139" max="16384" width="7.59765625" style="71"/>
  </cols>
  <sheetData>
    <row r="1" spans="1:10" ht="18" x14ac:dyDescent="0.15">
      <c r="B1" s="339" t="s">
        <v>1272</v>
      </c>
      <c r="C1" s="340"/>
      <c r="D1" s="340"/>
      <c r="E1" s="340"/>
      <c r="F1" s="340"/>
      <c r="G1" s="340"/>
      <c r="H1" s="340"/>
      <c r="I1" s="340"/>
    </row>
    <row r="2" spans="1:10" ht="18" x14ac:dyDescent="0.15">
      <c r="B2" s="341"/>
      <c r="C2" s="341"/>
      <c r="D2" s="341"/>
      <c r="E2" s="341"/>
      <c r="F2" s="341"/>
      <c r="G2" s="341"/>
      <c r="H2" s="341"/>
      <c r="I2" s="341"/>
    </row>
    <row r="3" spans="1:10" ht="18" x14ac:dyDescent="0.15">
      <c r="B3" s="342" t="s">
        <v>108</v>
      </c>
      <c r="C3" s="342"/>
      <c r="D3" s="342"/>
      <c r="E3" s="342"/>
      <c r="F3" s="342"/>
      <c r="G3" s="342"/>
      <c r="H3" s="342"/>
      <c r="I3" s="342"/>
    </row>
    <row r="4" spans="1:10" x14ac:dyDescent="0.15">
      <c r="A4" s="72"/>
      <c r="B4" s="73"/>
      <c r="C4" s="74" t="s">
        <v>109</v>
      </c>
      <c r="D4" s="74" t="s">
        <v>110</v>
      </c>
      <c r="E4" s="75" t="s">
        <v>111</v>
      </c>
      <c r="F4" s="76" t="s">
        <v>112</v>
      </c>
      <c r="G4" s="77"/>
      <c r="H4" s="78" t="s">
        <v>113</v>
      </c>
      <c r="I4" s="78" t="s">
        <v>114</v>
      </c>
    </row>
    <row r="5" spans="1:10" x14ac:dyDescent="0.15">
      <c r="B5" s="79" t="s">
        <v>115</v>
      </c>
      <c r="C5" s="80"/>
      <c r="D5" s="81"/>
      <c r="E5" s="82"/>
      <c r="F5" s="83"/>
      <c r="G5" s="84"/>
      <c r="H5" s="85"/>
      <c r="I5" s="85"/>
    </row>
    <row r="6" spans="1:10" x14ac:dyDescent="0.15">
      <c r="B6" s="86" t="s">
        <v>116</v>
      </c>
      <c r="C6" s="87" t="s">
        <v>117</v>
      </c>
      <c r="D6" s="88"/>
      <c r="E6" s="88"/>
      <c r="F6" s="89"/>
      <c r="G6" s="90"/>
      <c r="H6" s="91"/>
      <c r="I6" s="91"/>
    </row>
    <row r="7" spans="1:10" ht="16.5" x14ac:dyDescent="0.15">
      <c r="A7" s="241" t="s">
        <v>1093</v>
      </c>
      <c r="B7" s="86" t="s">
        <v>118</v>
      </c>
      <c r="C7" s="92" t="s">
        <v>1282</v>
      </c>
      <c r="D7" s="93"/>
      <c r="E7" s="93" t="s">
        <v>119</v>
      </c>
      <c r="F7" s="94">
        <v>160</v>
      </c>
      <c r="G7" s="95" t="s">
        <v>120</v>
      </c>
      <c r="H7" s="96">
        <v>225</v>
      </c>
      <c r="I7" s="97">
        <f>F7*H7</f>
        <v>36000</v>
      </c>
    </row>
    <row r="8" spans="1:10" x14ac:dyDescent="0.15">
      <c r="A8" s="241" t="s">
        <v>1092</v>
      </c>
      <c r="B8" s="86" t="s">
        <v>121</v>
      </c>
      <c r="C8" s="92" t="s">
        <v>25</v>
      </c>
      <c r="D8" s="93"/>
      <c r="E8" s="93" t="s">
        <v>119</v>
      </c>
      <c r="F8" s="94">
        <v>160</v>
      </c>
      <c r="G8" s="95" t="s">
        <v>120</v>
      </c>
      <c r="H8" s="98">
        <v>55</v>
      </c>
      <c r="I8" s="97">
        <f>F8*H8</f>
        <v>8800</v>
      </c>
    </row>
    <row r="9" spans="1:10" x14ac:dyDescent="0.15">
      <c r="B9" s="86" t="s">
        <v>122</v>
      </c>
      <c r="C9" s="87" t="s">
        <v>123</v>
      </c>
      <c r="D9" s="88"/>
      <c r="E9" s="88"/>
      <c r="F9" s="89"/>
      <c r="G9" s="90"/>
      <c r="H9" s="91"/>
      <c r="I9" s="91"/>
    </row>
    <row r="10" spans="1:10" x14ac:dyDescent="0.15">
      <c r="A10" s="241" t="s">
        <v>1091</v>
      </c>
      <c r="B10" s="86" t="s">
        <v>124</v>
      </c>
      <c r="C10" s="92" t="s">
        <v>125</v>
      </c>
      <c r="D10" s="93"/>
      <c r="E10" s="99" t="s">
        <v>119</v>
      </c>
      <c r="F10" s="94">
        <v>152</v>
      </c>
      <c r="G10" s="100" t="s">
        <v>120</v>
      </c>
      <c r="H10" s="101">
        <v>100</v>
      </c>
      <c r="I10" s="97">
        <f t="shared" ref="I10:I16" si="0">F10*H10</f>
        <v>15200</v>
      </c>
    </row>
    <row r="11" spans="1:10" x14ac:dyDescent="0.15">
      <c r="A11" s="241" t="s">
        <v>1091</v>
      </c>
      <c r="B11" s="86" t="s">
        <v>126</v>
      </c>
      <c r="C11" s="92" t="s">
        <v>127</v>
      </c>
      <c r="D11" s="93"/>
      <c r="E11" s="99" t="s">
        <v>119</v>
      </c>
      <c r="F11" s="94">
        <v>160</v>
      </c>
      <c r="G11" s="100" t="s">
        <v>120</v>
      </c>
      <c r="H11" s="101">
        <v>40</v>
      </c>
      <c r="I11" s="97">
        <f t="shared" si="0"/>
        <v>6400</v>
      </c>
    </row>
    <row r="12" spans="1:10" x14ac:dyDescent="0.15">
      <c r="A12" s="241" t="s">
        <v>1101</v>
      </c>
      <c r="B12" s="86" t="s">
        <v>128</v>
      </c>
      <c r="C12" s="92" t="s">
        <v>129</v>
      </c>
      <c r="D12" s="93"/>
      <c r="E12" s="99" t="s">
        <v>119</v>
      </c>
      <c r="F12" s="94">
        <v>160</v>
      </c>
      <c r="G12" s="100" t="s">
        <v>120</v>
      </c>
      <c r="H12" s="101">
        <v>40</v>
      </c>
      <c r="I12" s="97">
        <f t="shared" si="0"/>
        <v>6400</v>
      </c>
    </row>
    <row r="13" spans="1:10" x14ac:dyDescent="0.15">
      <c r="A13" s="241" t="s">
        <v>1091</v>
      </c>
      <c r="B13" s="86" t="s">
        <v>130</v>
      </c>
      <c r="C13" s="92" t="s">
        <v>131</v>
      </c>
      <c r="D13" s="93"/>
      <c r="E13" s="99" t="s">
        <v>119</v>
      </c>
      <c r="F13" s="94">
        <v>160</v>
      </c>
      <c r="G13" s="100" t="s">
        <v>120</v>
      </c>
      <c r="H13" s="101">
        <v>35</v>
      </c>
      <c r="I13" s="97">
        <f>F13*H13</f>
        <v>5600</v>
      </c>
    </row>
    <row r="14" spans="1:10" x14ac:dyDescent="0.15">
      <c r="A14" s="241" t="s">
        <v>1101</v>
      </c>
      <c r="B14" s="86" t="s">
        <v>132</v>
      </c>
      <c r="C14" s="115" t="s">
        <v>790</v>
      </c>
      <c r="D14" s="93"/>
      <c r="E14" s="232" t="s">
        <v>133</v>
      </c>
      <c r="F14" s="106">
        <v>8</v>
      </c>
      <c r="G14" s="100" t="s">
        <v>120</v>
      </c>
      <c r="H14" s="96">
        <v>700</v>
      </c>
      <c r="I14" s="97">
        <f t="shared" si="0"/>
        <v>5600</v>
      </c>
    </row>
    <row r="15" spans="1:10" x14ac:dyDescent="0.15">
      <c r="A15" s="241" t="s">
        <v>1101</v>
      </c>
      <c r="B15" s="86" t="s">
        <v>135</v>
      </c>
      <c r="C15" s="128" t="s">
        <v>1035</v>
      </c>
      <c r="D15" s="99"/>
      <c r="E15" s="232" t="s">
        <v>133</v>
      </c>
      <c r="F15" s="106">
        <v>8</v>
      </c>
      <c r="G15" s="117" t="s">
        <v>120</v>
      </c>
      <c r="H15" s="132">
        <v>200</v>
      </c>
      <c r="I15" s="97">
        <f t="shared" si="0"/>
        <v>1600</v>
      </c>
    </row>
    <row r="16" spans="1:10" x14ac:dyDescent="0.15">
      <c r="A16" s="241" t="s">
        <v>1101</v>
      </c>
      <c r="B16" s="86" t="s">
        <v>137</v>
      </c>
      <c r="C16" s="92" t="s">
        <v>136</v>
      </c>
      <c r="D16" s="99" t="s">
        <v>655</v>
      </c>
      <c r="E16" s="99" t="s">
        <v>119</v>
      </c>
      <c r="F16" s="94">
        <v>160</v>
      </c>
      <c r="G16" s="100" t="s">
        <v>120</v>
      </c>
      <c r="H16" s="103">
        <v>27.2</v>
      </c>
      <c r="I16" s="97">
        <f t="shared" si="0"/>
        <v>4352</v>
      </c>
      <c r="J16" s="320">
        <v>7.2</v>
      </c>
    </row>
    <row r="17" spans="1:10" x14ac:dyDescent="0.15">
      <c r="B17" s="86" t="s">
        <v>139</v>
      </c>
      <c r="C17" s="87" t="s">
        <v>138</v>
      </c>
      <c r="D17" s="88"/>
      <c r="E17" s="88"/>
      <c r="F17" s="89"/>
      <c r="G17" s="90"/>
      <c r="H17" s="91"/>
      <c r="I17" s="91"/>
    </row>
    <row r="18" spans="1:10" x14ac:dyDescent="0.15">
      <c r="A18" s="241" t="s">
        <v>1105</v>
      </c>
      <c r="B18" s="86" t="s">
        <v>140</v>
      </c>
      <c r="C18" s="92" t="s">
        <v>1103</v>
      </c>
      <c r="D18" s="93"/>
      <c r="E18" s="99" t="s">
        <v>119</v>
      </c>
      <c r="F18" s="94">
        <v>160</v>
      </c>
      <c r="G18" s="100" t="s">
        <v>120</v>
      </c>
      <c r="H18" s="103">
        <v>150</v>
      </c>
      <c r="I18" s="97">
        <f t="shared" ref="I18" si="1">F18*H18</f>
        <v>24000</v>
      </c>
    </row>
    <row r="19" spans="1:10" x14ac:dyDescent="0.15">
      <c r="A19" s="241" t="s">
        <v>1108</v>
      </c>
      <c r="B19" s="86" t="s">
        <v>141</v>
      </c>
      <c r="C19" s="92" t="s">
        <v>1191</v>
      </c>
      <c r="D19" s="93"/>
      <c r="E19" s="99" t="s">
        <v>119</v>
      </c>
      <c r="F19" s="94">
        <v>160</v>
      </c>
      <c r="G19" s="100" t="s">
        <v>120</v>
      </c>
      <c r="H19" s="98">
        <v>30</v>
      </c>
      <c r="I19" s="97">
        <f>F19*H19</f>
        <v>4800</v>
      </c>
    </row>
    <row r="20" spans="1:10" x14ac:dyDescent="0.15">
      <c r="A20" s="241" t="s">
        <v>1111</v>
      </c>
      <c r="B20" s="86" t="s">
        <v>143</v>
      </c>
      <c r="C20" s="128" t="s">
        <v>659</v>
      </c>
      <c r="D20" s="93"/>
      <c r="E20" s="99" t="s">
        <v>119</v>
      </c>
      <c r="F20" s="94">
        <v>160</v>
      </c>
      <c r="G20" s="100" t="s">
        <v>120</v>
      </c>
      <c r="H20" s="98">
        <v>60</v>
      </c>
      <c r="I20" s="97">
        <f>F20*H20</f>
        <v>9600</v>
      </c>
    </row>
    <row r="21" spans="1:10" x14ac:dyDescent="0.15">
      <c r="B21" s="86" t="s">
        <v>145</v>
      </c>
      <c r="C21" s="87" t="s">
        <v>142</v>
      </c>
      <c r="D21" s="88"/>
      <c r="E21" s="88"/>
      <c r="F21" s="89"/>
      <c r="G21" s="90"/>
      <c r="H21" s="91"/>
      <c r="I21" s="91"/>
    </row>
    <row r="22" spans="1:10" x14ac:dyDescent="0.15">
      <c r="A22" s="241" t="s">
        <v>1096</v>
      </c>
      <c r="B22" s="86" t="s">
        <v>147</v>
      </c>
      <c r="C22" s="92" t="s">
        <v>144</v>
      </c>
      <c r="D22" s="99"/>
      <c r="E22" s="104" t="s">
        <v>119</v>
      </c>
      <c r="F22" s="94">
        <v>160</v>
      </c>
      <c r="G22" s="100" t="s">
        <v>120</v>
      </c>
      <c r="H22" s="98">
        <v>82</v>
      </c>
      <c r="I22" s="97">
        <f>F22*H22</f>
        <v>13120</v>
      </c>
    </row>
    <row r="23" spans="1:10" ht="16.5" x14ac:dyDescent="0.15">
      <c r="A23" s="241" t="s">
        <v>1096</v>
      </c>
      <c r="B23" s="86" t="s">
        <v>148</v>
      </c>
      <c r="C23" s="92" t="s">
        <v>146</v>
      </c>
      <c r="D23" s="99"/>
      <c r="E23" s="104" t="s">
        <v>119</v>
      </c>
      <c r="F23" s="94">
        <v>81</v>
      </c>
      <c r="G23" s="100" t="s">
        <v>120</v>
      </c>
      <c r="H23" s="98">
        <v>82</v>
      </c>
      <c r="I23" s="97">
        <f t="shared" ref="I23:I32" si="2">F23*H23</f>
        <v>6642</v>
      </c>
    </row>
    <row r="24" spans="1:10" ht="16.5" x14ac:dyDescent="0.15">
      <c r="A24" s="241" t="s">
        <v>1096</v>
      </c>
      <c r="B24" s="86" t="s">
        <v>149</v>
      </c>
      <c r="C24" s="92" t="s">
        <v>696</v>
      </c>
      <c r="D24" s="99"/>
      <c r="E24" s="104" t="s">
        <v>119</v>
      </c>
      <c r="F24" s="94">
        <v>8</v>
      </c>
      <c r="G24" s="100" t="s">
        <v>120</v>
      </c>
      <c r="H24" s="98">
        <v>82</v>
      </c>
      <c r="I24" s="97">
        <f t="shared" ref="I24" si="3">F24*H24</f>
        <v>656</v>
      </c>
    </row>
    <row r="25" spans="1:10" x14ac:dyDescent="0.15">
      <c r="A25" s="241" t="s">
        <v>1096</v>
      </c>
      <c r="B25" s="86" t="s">
        <v>151</v>
      </c>
      <c r="C25" s="115" t="s">
        <v>789</v>
      </c>
      <c r="D25" s="99"/>
      <c r="E25" s="104" t="s">
        <v>119</v>
      </c>
      <c r="F25" s="94">
        <v>164</v>
      </c>
      <c r="G25" s="100" t="s">
        <v>120</v>
      </c>
      <c r="H25" s="98">
        <v>102</v>
      </c>
      <c r="I25" s="97">
        <f t="shared" si="2"/>
        <v>16728</v>
      </c>
    </row>
    <row r="26" spans="1:10" x14ac:dyDescent="0.15">
      <c r="A26" s="241" t="s">
        <v>1096</v>
      </c>
      <c r="B26" s="86" t="s">
        <v>152</v>
      </c>
      <c r="C26" s="92" t="s">
        <v>704</v>
      </c>
      <c r="D26" s="99"/>
      <c r="E26" s="104" t="s">
        <v>119</v>
      </c>
      <c r="F26" s="94">
        <v>135</v>
      </c>
      <c r="G26" s="100" t="s">
        <v>120</v>
      </c>
      <c r="H26" s="105">
        <v>270</v>
      </c>
      <c r="I26" s="97">
        <f>F26*H26</f>
        <v>36450</v>
      </c>
    </row>
    <row r="27" spans="1:10" x14ac:dyDescent="0.15">
      <c r="A27" s="241" t="s">
        <v>1096</v>
      </c>
      <c r="B27" s="86" t="s">
        <v>154</v>
      </c>
      <c r="C27" s="92" t="s">
        <v>1192</v>
      </c>
      <c r="D27" s="99"/>
      <c r="E27" s="104" t="s">
        <v>119</v>
      </c>
      <c r="F27" s="106">
        <v>160960</v>
      </c>
      <c r="G27" s="100" t="s">
        <v>150</v>
      </c>
      <c r="H27" s="105">
        <v>1.1000000000000001</v>
      </c>
      <c r="I27" s="97">
        <f t="shared" si="2"/>
        <v>177056</v>
      </c>
    </row>
    <row r="28" spans="1:10" ht="16.5" x14ac:dyDescent="0.15">
      <c r="A28" s="241" t="s">
        <v>1112</v>
      </c>
      <c r="B28" s="86" t="s">
        <v>155</v>
      </c>
      <c r="C28" s="92" t="s">
        <v>1143</v>
      </c>
      <c r="D28" s="99" t="s">
        <v>798</v>
      </c>
      <c r="E28" s="232" t="s">
        <v>133</v>
      </c>
      <c r="F28" s="106">
        <v>220</v>
      </c>
      <c r="G28" s="100" t="s">
        <v>150</v>
      </c>
      <c r="H28" s="105">
        <v>10</v>
      </c>
      <c r="I28" s="97">
        <f>F28*H28</f>
        <v>2200</v>
      </c>
    </row>
    <row r="29" spans="1:10" x14ac:dyDescent="0.15">
      <c r="A29" s="241" t="s">
        <v>1112</v>
      </c>
      <c r="B29" s="86" t="s">
        <v>157</v>
      </c>
      <c r="C29" s="92" t="s">
        <v>799</v>
      </c>
      <c r="D29" s="99" t="s">
        <v>682</v>
      </c>
      <c r="E29" s="104" t="s">
        <v>119</v>
      </c>
      <c r="F29" s="106">
        <v>6</v>
      </c>
      <c r="G29" s="100" t="s">
        <v>120</v>
      </c>
      <c r="H29" s="105">
        <v>65.75</v>
      </c>
      <c r="I29" s="97">
        <f>F29*H29</f>
        <v>394.5</v>
      </c>
      <c r="J29" s="320">
        <v>35.75</v>
      </c>
    </row>
    <row r="30" spans="1:10" x14ac:dyDescent="0.15">
      <c r="A30" s="241" t="s">
        <v>1112</v>
      </c>
      <c r="B30" s="86" t="s">
        <v>159</v>
      </c>
      <c r="C30" s="92" t="s">
        <v>800</v>
      </c>
      <c r="D30" s="99" t="s">
        <v>801</v>
      </c>
      <c r="E30" s="104" t="s">
        <v>119</v>
      </c>
      <c r="F30" s="106">
        <v>6</v>
      </c>
      <c r="G30" s="100" t="s">
        <v>120</v>
      </c>
      <c r="H30" s="105">
        <v>54.6</v>
      </c>
      <c r="I30" s="97">
        <f>F30*H30</f>
        <v>327.60000000000002</v>
      </c>
      <c r="J30" s="320">
        <v>24.6</v>
      </c>
    </row>
    <row r="31" spans="1:10" x14ac:dyDescent="0.15">
      <c r="A31" s="241" t="s">
        <v>1096</v>
      </c>
      <c r="B31" s="86" t="s">
        <v>881</v>
      </c>
      <c r="C31" s="92" t="s">
        <v>153</v>
      </c>
      <c r="D31" s="99"/>
      <c r="E31" s="104" t="s">
        <v>119</v>
      </c>
      <c r="F31" s="106">
        <v>418</v>
      </c>
      <c r="G31" s="100" t="s">
        <v>120</v>
      </c>
      <c r="H31" s="105">
        <v>48</v>
      </c>
      <c r="I31" s="97">
        <f t="shared" si="2"/>
        <v>20064</v>
      </c>
    </row>
    <row r="32" spans="1:10" x14ac:dyDescent="0.15">
      <c r="A32" s="241" t="s">
        <v>1096</v>
      </c>
      <c r="B32" s="86" t="s">
        <v>161</v>
      </c>
      <c r="C32" s="128" t="s">
        <v>695</v>
      </c>
      <c r="D32" s="93"/>
      <c r="E32" s="93" t="s">
        <v>119</v>
      </c>
      <c r="F32" s="106">
        <v>160</v>
      </c>
      <c r="G32" s="100" t="s">
        <v>120</v>
      </c>
      <c r="H32" s="105">
        <v>80</v>
      </c>
      <c r="I32" s="97">
        <f t="shared" si="2"/>
        <v>12800</v>
      </c>
    </row>
    <row r="33" spans="1:10" x14ac:dyDescent="0.15">
      <c r="B33" s="86" t="s">
        <v>163</v>
      </c>
      <c r="C33" s="253" t="s">
        <v>803</v>
      </c>
      <c r="D33" s="107"/>
      <c r="E33" s="107" t="s">
        <v>156</v>
      </c>
      <c r="F33" s="108"/>
      <c r="G33" s="109"/>
      <c r="H33" s="110"/>
      <c r="I33" s="111" t="s">
        <v>156</v>
      </c>
    </row>
    <row r="34" spans="1:10" x14ac:dyDescent="0.15">
      <c r="A34" s="241" t="s">
        <v>1095</v>
      </c>
      <c r="B34" s="86" t="s">
        <v>164</v>
      </c>
      <c r="C34" s="92" t="s">
        <v>158</v>
      </c>
      <c r="D34" s="93"/>
      <c r="E34" s="93" t="s">
        <v>119</v>
      </c>
      <c r="F34" s="94">
        <v>160</v>
      </c>
      <c r="G34" s="100" t="s">
        <v>120</v>
      </c>
      <c r="H34" s="98">
        <v>50</v>
      </c>
      <c r="I34" s="97">
        <f>F34*H34</f>
        <v>8000</v>
      </c>
    </row>
    <row r="35" spans="1:10" x14ac:dyDescent="0.15">
      <c r="B35" s="86" t="s">
        <v>882</v>
      </c>
      <c r="C35" s="87" t="s">
        <v>160</v>
      </c>
      <c r="D35" s="88"/>
      <c r="E35" s="88"/>
      <c r="F35" s="89"/>
      <c r="G35" s="90"/>
      <c r="H35" s="91"/>
      <c r="I35" s="91"/>
    </row>
    <row r="36" spans="1:10" ht="30" x14ac:dyDescent="0.15">
      <c r="A36" s="241" t="s">
        <v>1114</v>
      </c>
      <c r="B36" s="86" t="s">
        <v>166</v>
      </c>
      <c r="C36" s="92" t="s">
        <v>162</v>
      </c>
      <c r="D36" s="93" t="s">
        <v>658</v>
      </c>
      <c r="E36" s="93" t="s">
        <v>119</v>
      </c>
      <c r="F36" s="94">
        <v>152</v>
      </c>
      <c r="G36" s="100" t="s">
        <v>120</v>
      </c>
      <c r="H36" s="105">
        <v>505</v>
      </c>
      <c r="I36" s="97">
        <f t="shared" ref="I36:I40" si="4">F36*H36</f>
        <v>76760</v>
      </c>
      <c r="J36" s="320" t="s">
        <v>1022</v>
      </c>
    </row>
    <row r="37" spans="1:10" ht="30" x14ac:dyDescent="0.15">
      <c r="A37" s="241" t="s">
        <v>1115</v>
      </c>
      <c r="B37" s="86" t="s">
        <v>168</v>
      </c>
      <c r="C37" s="92" t="s">
        <v>656</v>
      </c>
      <c r="D37" s="93" t="s">
        <v>657</v>
      </c>
      <c r="E37" s="93" t="s">
        <v>119</v>
      </c>
      <c r="F37" s="94">
        <v>64</v>
      </c>
      <c r="G37" s="100" t="s">
        <v>120</v>
      </c>
      <c r="H37" s="105">
        <v>401</v>
      </c>
      <c r="I37" s="97">
        <f t="shared" ref="I37:I38" si="5">F37*H37</f>
        <v>25664</v>
      </c>
      <c r="J37" s="320" t="s">
        <v>1025</v>
      </c>
    </row>
    <row r="38" spans="1:10" ht="30" x14ac:dyDescent="0.15">
      <c r="A38" s="241" t="s">
        <v>1115</v>
      </c>
      <c r="B38" s="86" t="s">
        <v>170</v>
      </c>
      <c r="C38" s="92" t="s">
        <v>165</v>
      </c>
      <c r="D38" s="93" t="s">
        <v>657</v>
      </c>
      <c r="E38" s="93" t="s">
        <v>119</v>
      </c>
      <c r="F38" s="94">
        <v>160</v>
      </c>
      <c r="G38" s="100" t="s">
        <v>120</v>
      </c>
      <c r="H38" s="105">
        <v>657</v>
      </c>
      <c r="I38" s="97">
        <f t="shared" si="5"/>
        <v>105120</v>
      </c>
      <c r="J38" s="320" t="s">
        <v>1026</v>
      </c>
    </row>
    <row r="39" spans="1:10" ht="30.75" x14ac:dyDescent="0.15">
      <c r="A39" s="241" t="s">
        <v>1114</v>
      </c>
      <c r="B39" s="86" t="s">
        <v>883</v>
      </c>
      <c r="C39" s="128" t="s">
        <v>1145</v>
      </c>
      <c r="D39" s="99"/>
      <c r="E39" s="99" t="s">
        <v>119</v>
      </c>
      <c r="F39" s="106">
        <v>8</v>
      </c>
      <c r="G39" s="100" t="s">
        <v>120</v>
      </c>
      <c r="H39" s="105">
        <v>2675</v>
      </c>
      <c r="I39" s="97">
        <f t="shared" si="4"/>
        <v>21400</v>
      </c>
      <c r="J39" s="321" t="s">
        <v>1023</v>
      </c>
    </row>
    <row r="40" spans="1:10" ht="16.5" x14ac:dyDescent="0.15">
      <c r="A40" s="241" t="s">
        <v>1114</v>
      </c>
      <c r="B40" s="86" t="s">
        <v>172</v>
      </c>
      <c r="C40" s="128" t="s">
        <v>1144</v>
      </c>
      <c r="D40" s="99" t="s">
        <v>713</v>
      </c>
      <c r="E40" s="232" t="s">
        <v>133</v>
      </c>
      <c r="F40" s="106">
        <v>160</v>
      </c>
      <c r="G40" s="100" t="s">
        <v>120</v>
      </c>
      <c r="H40" s="105">
        <v>25</v>
      </c>
      <c r="I40" s="97">
        <f t="shared" si="4"/>
        <v>4000</v>
      </c>
    </row>
    <row r="41" spans="1:10" x14ac:dyDescent="0.15">
      <c r="B41" s="86" t="s">
        <v>173</v>
      </c>
      <c r="C41" s="87" t="s">
        <v>167</v>
      </c>
      <c r="D41" s="88"/>
      <c r="E41" s="88"/>
      <c r="F41" s="89"/>
      <c r="G41" s="90"/>
      <c r="H41" s="91"/>
      <c r="I41" s="91"/>
    </row>
    <row r="42" spans="1:10" x14ac:dyDescent="0.15">
      <c r="A42" s="241" t="s">
        <v>1120</v>
      </c>
      <c r="B42" s="86" t="s">
        <v>174</v>
      </c>
      <c r="C42" s="92" t="s">
        <v>169</v>
      </c>
      <c r="D42" s="112"/>
      <c r="E42" s="232" t="s">
        <v>133</v>
      </c>
      <c r="F42" s="106">
        <v>160</v>
      </c>
      <c r="G42" s="100" t="s">
        <v>120</v>
      </c>
      <c r="H42" s="105">
        <v>225</v>
      </c>
      <c r="I42" s="97">
        <f>F42*H42</f>
        <v>36000</v>
      </c>
    </row>
    <row r="43" spans="1:10" x14ac:dyDescent="0.15">
      <c r="B43" s="86" t="s">
        <v>175</v>
      </c>
      <c r="C43" s="113" t="s">
        <v>171</v>
      </c>
      <c r="D43" s="88"/>
      <c r="E43" s="88"/>
      <c r="F43" s="89"/>
      <c r="G43" s="90"/>
      <c r="H43" s="91"/>
      <c r="I43" s="91"/>
    </row>
    <row r="44" spans="1:10" x14ac:dyDescent="0.15">
      <c r="A44" s="241" t="s">
        <v>1121</v>
      </c>
      <c r="B44" s="86" t="s">
        <v>176</v>
      </c>
      <c r="C44" s="128" t="s">
        <v>791</v>
      </c>
      <c r="D44" s="114"/>
      <c r="E44" s="232" t="s">
        <v>133</v>
      </c>
      <c r="F44" s="106">
        <v>160</v>
      </c>
      <c r="G44" s="100" t="s">
        <v>120</v>
      </c>
      <c r="H44" s="101">
        <v>55</v>
      </c>
      <c r="I44" s="97">
        <f t="shared" ref="I44:I48" si="6">F44*H44</f>
        <v>8800</v>
      </c>
    </row>
    <row r="45" spans="1:10" ht="28.5" x14ac:dyDescent="0.15">
      <c r="A45" s="241" t="s">
        <v>1121</v>
      </c>
      <c r="B45" s="86" t="s">
        <v>177</v>
      </c>
      <c r="C45" s="92" t="s">
        <v>732</v>
      </c>
      <c r="D45" s="99" t="s">
        <v>733</v>
      </c>
      <c r="E45" s="232" t="s">
        <v>133</v>
      </c>
      <c r="F45" s="94">
        <v>160</v>
      </c>
      <c r="G45" s="100" t="s">
        <v>120</v>
      </c>
      <c r="H45" s="101">
        <v>270</v>
      </c>
      <c r="I45" s="97">
        <f t="shared" si="6"/>
        <v>43200</v>
      </c>
    </row>
    <row r="46" spans="1:10" x14ac:dyDescent="0.15">
      <c r="B46" s="86" t="s">
        <v>179</v>
      </c>
      <c r="C46" s="253" t="s">
        <v>1193</v>
      </c>
      <c r="D46" s="107"/>
      <c r="E46" s="107" t="s">
        <v>543</v>
      </c>
      <c r="F46" s="108"/>
      <c r="G46" s="109"/>
      <c r="H46" s="165"/>
      <c r="I46" s="111" t="s">
        <v>543</v>
      </c>
    </row>
    <row r="47" spans="1:10" x14ac:dyDescent="0.15">
      <c r="A47" s="241" t="s">
        <v>1121</v>
      </c>
      <c r="B47" s="86" t="s">
        <v>180</v>
      </c>
      <c r="C47" s="267" t="s">
        <v>792</v>
      </c>
      <c r="D47" s="93"/>
      <c r="E47" s="93" t="s">
        <v>119</v>
      </c>
      <c r="F47" s="94">
        <v>8</v>
      </c>
      <c r="G47" s="100" t="s">
        <v>120</v>
      </c>
      <c r="H47" s="101">
        <v>85</v>
      </c>
      <c r="I47" s="97">
        <f t="shared" si="6"/>
        <v>680</v>
      </c>
    </row>
    <row r="48" spans="1:10" x14ac:dyDescent="0.15">
      <c r="A48" s="241" t="s">
        <v>1121</v>
      </c>
      <c r="B48" s="86" t="s">
        <v>182</v>
      </c>
      <c r="C48" s="128" t="s">
        <v>1039</v>
      </c>
      <c r="D48" s="93"/>
      <c r="E48" s="93" t="s">
        <v>119</v>
      </c>
      <c r="F48" s="94">
        <v>160</v>
      </c>
      <c r="G48" s="100" t="s">
        <v>120</v>
      </c>
      <c r="H48" s="101">
        <v>40</v>
      </c>
      <c r="I48" s="97">
        <f t="shared" si="6"/>
        <v>6400</v>
      </c>
    </row>
    <row r="49" spans="1:11" x14ac:dyDescent="0.15">
      <c r="B49" s="86" t="s">
        <v>184</v>
      </c>
      <c r="C49" s="87" t="s">
        <v>178</v>
      </c>
      <c r="D49" s="88"/>
      <c r="E49" s="88"/>
      <c r="F49" s="89"/>
      <c r="G49" s="90"/>
      <c r="H49" s="91"/>
      <c r="I49" s="91"/>
    </row>
    <row r="50" spans="1:11" ht="30.75" x14ac:dyDescent="0.15">
      <c r="A50" s="241" t="s">
        <v>1123</v>
      </c>
      <c r="B50" s="86" t="s">
        <v>186</v>
      </c>
      <c r="C50" s="128" t="s">
        <v>1146</v>
      </c>
      <c r="D50" s="99" t="s">
        <v>661</v>
      </c>
      <c r="E50" s="99" t="s">
        <v>119</v>
      </c>
      <c r="F50" s="94">
        <v>164</v>
      </c>
      <c r="G50" s="100" t="s">
        <v>120</v>
      </c>
      <c r="H50" s="101">
        <v>640</v>
      </c>
      <c r="I50" s="97">
        <f>F50*H50</f>
        <v>104960</v>
      </c>
      <c r="J50" s="322">
        <v>430</v>
      </c>
      <c r="K50" s="256"/>
    </row>
    <row r="51" spans="1:11" x14ac:dyDescent="0.15">
      <c r="A51" s="241" t="s">
        <v>1125</v>
      </c>
      <c r="B51" s="86" t="s">
        <v>188</v>
      </c>
      <c r="C51" s="92" t="s">
        <v>181</v>
      </c>
      <c r="D51" s="93"/>
      <c r="E51" s="232" t="s">
        <v>133</v>
      </c>
      <c r="F51" s="94">
        <v>160</v>
      </c>
      <c r="G51" s="100" t="s">
        <v>120</v>
      </c>
      <c r="H51" s="105">
        <v>25</v>
      </c>
      <c r="I51" s="97">
        <f>F51*H51</f>
        <v>4000</v>
      </c>
    </row>
    <row r="52" spans="1:11" x14ac:dyDescent="0.15">
      <c r="A52" s="241" t="s">
        <v>1123</v>
      </c>
      <c r="B52" s="86" t="s">
        <v>189</v>
      </c>
      <c r="C52" s="92" t="s">
        <v>183</v>
      </c>
      <c r="D52" s="93" t="s">
        <v>1066</v>
      </c>
      <c r="E52" s="99" t="s">
        <v>119</v>
      </c>
      <c r="F52" s="94">
        <v>160</v>
      </c>
      <c r="G52" s="100" t="s">
        <v>120</v>
      </c>
      <c r="H52" s="105">
        <v>25</v>
      </c>
      <c r="I52" s="97">
        <f>F52*H52</f>
        <v>4000</v>
      </c>
      <c r="J52" s="320" t="s">
        <v>4</v>
      </c>
    </row>
    <row r="53" spans="1:11" x14ac:dyDescent="0.15">
      <c r="A53" s="241" t="s">
        <v>1125</v>
      </c>
      <c r="B53" s="86" t="s">
        <v>190</v>
      </c>
      <c r="C53" s="92" t="s">
        <v>185</v>
      </c>
      <c r="D53" s="93"/>
      <c r="E53" s="232" t="s">
        <v>133</v>
      </c>
      <c r="F53" s="94">
        <v>160</v>
      </c>
      <c r="G53" s="100" t="s">
        <v>120</v>
      </c>
      <c r="H53" s="105">
        <v>15</v>
      </c>
      <c r="I53" s="97">
        <f>F53*H53</f>
        <v>2400</v>
      </c>
    </row>
    <row r="54" spans="1:11" x14ac:dyDescent="0.15">
      <c r="B54" s="86" t="s">
        <v>191</v>
      </c>
      <c r="C54" s="87" t="s">
        <v>187</v>
      </c>
      <c r="D54" s="88"/>
      <c r="E54" s="88"/>
      <c r="F54" s="89"/>
      <c r="G54" s="90"/>
      <c r="H54" s="91"/>
      <c r="I54" s="91"/>
    </row>
    <row r="55" spans="1:11" ht="30.75" x14ac:dyDescent="0.15">
      <c r="A55" s="241" t="s">
        <v>1126</v>
      </c>
      <c r="B55" s="86" t="s">
        <v>193</v>
      </c>
      <c r="C55" s="92" t="s">
        <v>1283</v>
      </c>
      <c r="D55" s="99"/>
      <c r="E55" s="232" t="s">
        <v>133</v>
      </c>
      <c r="F55" s="94">
        <v>160</v>
      </c>
      <c r="G55" s="100" t="s">
        <v>120</v>
      </c>
      <c r="H55" s="98">
        <v>455</v>
      </c>
      <c r="I55" s="116">
        <f>F55*H55</f>
        <v>72800</v>
      </c>
    </row>
    <row r="56" spans="1:11" ht="16.5" x14ac:dyDescent="0.15">
      <c r="A56" s="241" t="s">
        <v>1126</v>
      </c>
      <c r="B56" s="313" t="s">
        <v>195</v>
      </c>
      <c r="C56" s="164" t="s">
        <v>1196</v>
      </c>
      <c r="D56" s="107"/>
      <c r="E56" s="107" t="s">
        <v>133</v>
      </c>
      <c r="F56" s="108">
        <v>160</v>
      </c>
      <c r="G56" s="109" t="s">
        <v>120</v>
      </c>
      <c r="H56" s="165">
        <v>5</v>
      </c>
      <c r="I56" s="110">
        <f>F56*H56</f>
        <v>800</v>
      </c>
    </row>
    <row r="57" spans="1:11" x14ac:dyDescent="0.15">
      <c r="A57" s="241" t="s">
        <v>1127</v>
      </c>
      <c r="B57" s="86" t="s">
        <v>197</v>
      </c>
      <c r="C57" s="92" t="s">
        <v>192</v>
      </c>
      <c r="D57" s="99"/>
      <c r="E57" s="232" t="s">
        <v>133</v>
      </c>
      <c r="F57" s="94">
        <v>160</v>
      </c>
      <c r="G57" s="117" t="s">
        <v>120</v>
      </c>
      <c r="H57" s="101">
        <v>10</v>
      </c>
      <c r="I57" s="116">
        <f>F57*H57</f>
        <v>1600</v>
      </c>
    </row>
    <row r="58" spans="1:11" x14ac:dyDescent="0.15">
      <c r="A58" s="241" t="s">
        <v>1093</v>
      </c>
      <c r="B58" s="86" t="s">
        <v>198</v>
      </c>
      <c r="C58" s="92" t="s">
        <v>194</v>
      </c>
      <c r="D58" s="93"/>
      <c r="E58" s="99" t="s">
        <v>119</v>
      </c>
      <c r="F58" s="94">
        <v>160</v>
      </c>
      <c r="G58" s="100" t="s">
        <v>120</v>
      </c>
      <c r="H58" s="101">
        <v>45</v>
      </c>
      <c r="I58" s="97">
        <f>F58*H58</f>
        <v>7200</v>
      </c>
    </row>
    <row r="59" spans="1:11" x14ac:dyDescent="0.15">
      <c r="B59" s="86" t="s">
        <v>199</v>
      </c>
      <c r="C59" s="87" t="s">
        <v>196</v>
      </c>
      <c r="D59" s="88"/>
      <c r="E59" s="88"/>
      <c r="F59" s="89"/>
      <c r="G59" s="90"/>
      <c r="H59" s="91"/>
      <c r="I59" s="91"/>
    </row>
    <row r="60" spans="1:11" x14ac:dyDescent="0.15">
      <c r="B60" s="86" t="s">
        <v>201</v>
      </c>
      <c r="C60" s="253" t="s">
        <v>794</v>
      </c>
      <c r="D60" s="252"/>
      <c r="E60" s="107" t="s">
        <v>543</v>
      </c>
      <c r="F60" s="108"/>
      <c r="G60" s="109"/>
      <c r="H60" s="110"/>
      <c r="I60" s="157" t="s">
        <v>543</v>
      </c>
    </row>
    <row r="61" spans="1:11" x14ac:dyDescent="0.15">
      <c r="A61" s="241" t="s">
        <v>1130</v>
      </c>
      <c r="B61" s="86" t="s">
        <v>202</v>
      </c>
      <c r="C61" s="92" t="s">
        <v>706</v>
      </c>
      <c r="D61" s="93"/>
      <c r="E61" s="232" t="s">
        <v>133</v>
      </c>
      <c r="F61" s="106">
        <v>160</v>
      </c>
      <c r="G61" s="100" t="s">
        <v>120</v>
      </c>
      <c r="H61" s="105">
        <v>60</v>
      </c>
      <c r="I61" s="116">
        <f t="shared" ref="I61:I66" si="7">F61*H61</f>
        <v>9600</v>
      </c>
    </row>
    <row r="62" spans="1:11" x14ac:dyDescent="0.15">
      <c r="A62" s="241" t="s">
        <v>1130</v>
      </c>
      <c r="B62" s="86" t="s">
        <v>884</v>
      </c>
      <c r="C62" s="92" t="s">
        <v>200</v>
      </c>
      <c r="D62" s="93"/>
      <c r="E62" s="232" t="s">
        <v>133</v>
      </c>
      <c r="F62" s="106">
        <v>160</v>
      </c>
      <c r="G62" s="100" t="s">
        <v>120</v>
      </c>
      <c r="H62" s="105">
        <v>60</v>
      </c>
      <c r="I62" s="116">
        <f t="shared" si="7"/>
        <v>9600</v>
      </c>
    </row>
    <row r="63" spans="1:11" x14ac:dyDescent="0.15">
      <c r="A63" s="241" t="s">
        <v>1130</v>
      </c>
      <c r="B63" s="86" t="s">
        <v>885</v>
      </c>
      <c r="C63" s="92" t="s">
        <v>1206</v>
      </c>
      <c r="D63" s="93"/>
      <c r="E63" s="232" t="s">
        <v>133</v>
      </c>
      <c r="F63" s="106">
        <v>36</v>
      </c>
      <c r="G63" s="100" t="s">
        <v>120</v>
      </c>
      <c r="H63" s="105">
        <v>60</v>
      </c>
      <c r="I63" s="116">
        <f>F63*H63</f>
        <v>2160</v>
      </c>
    </row>
    <row r="64" spans="1:11" x14ac:dyDescent="0.15">
      <c r="A64" s="241" t="s">
        <v>1131</v>
      </c>
      <c r="B64" s="86" t="s">
        <v>886</v>
      </c>
      <c r="C64" s="128" t="s">
        <v>683</v>
      </c>
      <c r="D64" s="93"/>
      <c r="E64" s="99" t="s">
        <v>119</v>
      </c>
      <c r="F64" s="106">
        <v>160</v>
      </c>
      <c r="G64" s="100" t="s">
        <v>120</v>
      </c>
      <c r="H64" s="105">
        <v>85</v>
      </c>
      <c r="I64" s="116">
        <f t="shared" si="7"/>
        <v>13600</v>
      </c>
    </row>
    <row r="65" spans="1:10" x14ac:dyDescent="0.15">
      <c r="A65" s="241" t="s">
        <v>1131</v>
      </c>
      <c r="B65" s="86" t="s">
        <v>887</v>
      </c>
      <c r="C65" s="128" t="s">
        <v>660</v>
      </c>
      <c r="D65" s="93"/>
      <c r="E65" s="99" t="s">
        <v>119</v>
      </c>
      <c r="F65" s="106">
        <v>241</v>
      </c>
      <c r="G65" s="100" t="s">
        <v>120</v>
      </c>
      <c r="H65" s="105">
        <v>120</v>
      </c>
      <c r="I65" s="116">
        <f t="shared" si="7"/>
        <v>28920</v>
      </c>
    </row>
    <row r="66" spans="1:10" x14ac:dyDescent="0.15">
      <c r="A66" s="241" t="s">
        <v>1130</v>
      </c>
      <c r="B66" s="86" t="s">
        <v>888</v>
      </c>
      <c r="C66" s="128" t="s">
        <v>1040</v>
      </c>
      <c r="D66" s="93"/>
      <c r="E66" s="232" t="s">
        <v>133</v>
      </c>
      <c r="F66" s="106">
        <v>25</v>
      </c>
      <c r="G66" s="100" t="s">
        <v>120</v>
      </c>
      <c r="H66" s="105">
        <v>100</v>
      </c>
      <c r="I66" s="116">
        <f t="shared" si="7"/>
        <v>2500</v>
      </c>
    </row>
    <row r="67" spans="1:10" hidden="1" x14ac:dyDescent="0.15">
      <c r="B67" s="119"/>
      <c r="C67" s="120" t="s">
        <v>203</v>
      </c>
      <c r="D67" s="104"/>
      <c r="E67" s="121"/>
      <c r="F67" s="122"/>
      <c r="G67" s="123"/>
      <c r="H67" s="124"/>
      <c r="I67" s="125">
        <f>SUM(I6:I66)</f>
        <v>1014954.1</v>
      </c>
    </row>
    <row r="68" spans="1:10" x14ac:dyDescent="0.15">
      <c r="B68" s="79" t="s">
        <v>204</v>
      </c>
      <c r="C68" s="80"/>
      <c r="D68" s="81"/>
      <c r="E68" s="82"/>
      <c r="F68" s="83"/>
      <c r="G68" s="84"/>
      <c r="H68" s="85"/>
      <c r="I68" s="85"/>
    </row>
    <row r="69" spans="1:10" x14ac:dyDescent="0.15">
      <c r="B69" s="86" t="s">
        <v>205</v>
      </c>
      <c r="C69" s="87" t="s">
        <v>117</v>
      </c>
      <c r="D69" s="126"/>
      <c r="E69" s="126"/>
      <c r="F69" s="127"/>
      <c r="G69" s="90"/>
      <c r="H69" s="91"/>
      <c r="I69" s="91"/>
    </row>
    <row r="70" spans="1:10" x14ac:dyDescent="0.15">
      <c r="A70" s="241" t="s">
        <v>1093</v>
      </c>
      <c r="B70" s="86" t="s">
        <v>206</v>
      </c>
      <c r="C70" s="128" t="s">
        <v>207</v>
      </c>
      <c r="D70" s="99"/>
      <c r="E70" s="99" t="s">
        <v>119</v>
      </c>
      <c r="F70" s="106">
        <v>172</v>
      </c>
      <c r="G70" s="95" t="s">
        <v>120</v>
      </c>
      <c r="H70" s="101">
        <v>225</v>
      </c>
      <c r="I70" s="97">
        <f>F70*H70</f>
        <v>38700</v>
      </c>
    </row>
    <row r="71" spans="1:10" x14ac:dyDescent="0.15">
      <c r="B71" s="86" t="s">
        <v>208</v>
      </c>
      <c r="C71" s="87" t="s">
        <v>209</v>
      </c>
      <c r="D71" s="88"/>
      <c r="E71" s="88"/>
      <c r="F71" s="89"/>
      <c r="G71" s="90"/>
      <c r="H71" s="91"/>
      <c r="I71" s="91"/>
    </row>
    <row r="72" spans="1:10" ht="16.5" x14ac:dyDescent="0.15">
      <c r="A72" s="241" t="s">
        <v>1112</v>
      </c>
      <c r="B72" s="86" t="s">
        <v>210</v>
      </c>
      <c r="C72" s="92" t="s">
        <v>211</v>
      </c>
      <c r="D72" s="99" t="s">
        <v>818</v>
      </c>
      <c r="E72" s="232" t="s">
        <v>133</v>
      </c>
      <c r="F72" s="94">
        <v>10275</v>
      </c>
      <c r="G72" s="100" t="s">
        <v>150</v>
      </c>
      <c r="H72" s="105">
        <v>7.15</v>
      </c>
      <c r="I72" s="97">
        <f t="shared" ref="I72:I77" si="8">F72*H72</f>
        <v>73466.25</v>
      </c>
    </row>
    <row r="73" spans="1:10" ht="16.5" x14ac:dyDescent="0.15">
      <c r="A73" s="241" t="s">
        <v>1112</v>
      </c>
      <c r="B73" s="86" t="s">
        <v>212</v>
      </c>
      <c r="C73" s="92" t="s">
        <v>709</v>
      </c>
      <c r="D73" s="99" t="s">
        <v>819</v>
      </c>
      <c r="E73" s="232" t="s">
        <v>133</v>
      </c>
      <c r="F73" s="94">
        <v>40</v>
      </c>
      <c r="G73" s="100" t="s">
        <v>150</v>
      </c>
      <c r="H73" s="105">
        <v>20</v>
      </c>
      <c r="I73" s="97">
        <f t="shared" si="8"/>
        <v>800</v>
      </c>
    </row>
    <row r="74" spans="1:10" x14ac:dyDescent="0.15">
      <c r="A74" s="241" t="s">
        <v>1112</v>
      </c>
      <c r="B74" s="86" t="s">
        <v>889</v>
      </c>
      <c r="C74" s="128" t="s">
        <v>1041</v>
      </c>
      <c r="D74" s="99" t="s">
        <v>663</v>
      </c>
      <c r="E74" s="232" t="s">
        <v>133</v>
      </c>
      <c r="F74" s="94">
        <v>4255</v>
      </c>
      <c r="G74" s="100" t="s">
        <v>213</v>
      </c>
      <c r="H74" s="105">
        <v>3</v>
      </c>
      <c r="I74" s="97">
        <f t="shared" si="8"/>
        <v>12765</v>
      </c>
    </row>
    <row r="75" spans="1:10" x14ac:dyDescent="0.15">
      <c r="A75" s="241" t="s">
        <v>1112</v>
      </c>
      <c r="B75" s="86" t="s">
        <v>214</v>
      </c>
      <c r="C75" s="92" t="s">
        <v>215</v>
      </c>
      <c r="D75" s="99" t="s">
        <v>682</v>
      </c>
      <c r="E75" s="93" t="s">
        <v>119</v>
      </c>
      <c r="F75" s="106">
        <v>736</v>
      </c>
      <c r="G75" s="100" t="s">
        <v>213</v>
      </c>
      <c r="H75" s="105">
        <v>7.47</v>
      </c>
      <c r="I75" s="97">
        <f t="shared" si="8"/>
        <v>5497.92</v>
      </c>
      <c r="J75" s="320">
        <v>4.47</v>
      </c>
    </row>
    <row r="76" spans="1:10" x14ac:dyDescent="0.15">
      <c r="A76" s="241" t="s">
        <v>1094</v>
      </c>
      <c r="B76" s="86" t="s">
        <v>216</v>
      </c>
      <c r="C76" s="92" t="s">
        <v>716</v>
      </c>
      <c r="D76" s="93" t="s">
        <v>715</v>
      </c>
      <c r="E76" s="232" t="s">
        <v>133</v>
      </c>
      <c r="F76" s="94">
        <v>170</v>
      </c>
      <c r="G76" s="100" t="s">
        <v>120</v>
      </c>
      <c r="H76" s="105">
        <v>280</v>
      </c>
      <c r="I76" s="97">
        <f t="shared" si="8"/>
        <v>47600</v>
      </c>
    </row>
    <row r="77" spans="1:10" x14ac:dyDescent="0.15">
      <c r="A77" s="241" t="s">
        <v>1112</v>
      </c>
      <c r="B77" s="86" t="s">
        <v>217</v>
      </c>
      <c r="C77" s="92" t="s">
        <v>710</v>
      </c>
      <c r="D77" s="99" t="s">
        <v>820</v>
      </c>
      <c r="E77" s="232" t="s">
        <v>133</v>
      </c>
      <c r="F77" s="94">
        <v>192</v>
      </c>
      <c r="G77" s="100" t="s">
        <v>150</v>
      </c>
      <c r="H77" s="105">
        <v>10</v>
      </c>
      <c r="I77" s="97">
        <f t="shared" si="8"/>
        <v>1920</v>
      </c>
    </row>
    <row r="78" spans="1:10" x14ac:dyDescent="0.15">
      <c r="B78" s="86" t="s">
        <v>219</v>
      </c>
      <c r="C78" s="87" t="s">
        <v>218</v>
      </c>
      <c r="D78" s="88"/>
      <c r="E78" s="88"/>
      <c r="F78" s="89"/>
      <c r="G78" s="90"/>
      <c r="H78" s="91"/>
      <c r="I78" s="91"/>
    </row>
    <row r="79" spans="1:10" x14ac:dyDescent="0.15">
      <c r="A79" s="241" t="s">
        <v>1105</v>
      </c>
      <c r="B79" s="86" t="s">
        <v>220</v>
      </c>
      <c r="C79" s="128" t="s">
        <v>1139</v>
      </c>
      <c r="D79" s="93"/>
      <c r="E79" s="99" t="s">
        <v>119</v>
      </c>
      <c r="F79" s="106">
        <v>28550</v>
      </c>
      <c r="G79" s="100" t="s">
        <v>150</v>
      </c>
      <c r="H79" s="105">
        <v>1.43</v>
      </c>
      <c r="I79" s="97">
        <f>F79*H79</f>
        <v>40826.5</v>
      </c>
    </row>
    <row r="80" spans="1:10" x14ac:dyDescent="0.15">
      <c r="A80" s="241" t="s">
        <v>1108</v>
      </c>
      <c r="B80" s="86" t="s">
        <v>222</v>
      </c>
      <c r="C80" s="128" t="s">
        <v>221</v>
      </c>
      <c r="D80" s="93"/>
      <c r="E80" s="99" t="s">
        <v>119</v>
      </c>
      <c r="F80" s="106">
        <v>172</v>
      </c>
      <c r="G80" s="100" t="s">
        <v>120</v>
      </c>
      <c r="H80" s="105">
        <v>40</v>
      </c>
      <c r="I80" s="97">
        <f>F80*H80</f>
        <v>6880</v>
      </c>
    </row>
    <row r="81" spans="1:10" x14ac:dyDescent="0.15">
      <c r="A81" s="241" t="s">
        <v>1111</v>
      </c>
      <c r="B81" s="86" t="s">
        <v>223</v>
      </c>
      <c r="C81" s="128" t="s">
        <v>1278</v>
      </c>
      <c r="D81" s="93"/>
      <c r="E81" s="99" t="s">
        <v>119</v>
      </c>
      <c r="F81" s="106">
        <v>172</v>
      </c>
      <c r="G81" s="100" t="s">
        <v>120</v>
      </c>
      <c r="H81" s="105">
        <v>360</v>
      </c>
      <c r="I81" s="97">
        <f>F81*H81</f>
        <v>61920</v>
      </c>
    </row>
    <row r="82" spans="1:10" x14ac:dyDescent="0.15">
      <c r="A82" s="241" t="s">
        <v>1111</v>
      </c>
      <c r="B82" s="86" t="s">
        <v>225</v>
      </c>
      <c r="C82" s="128" t="s">
        <v>224</v>
      </c>
      <c r="D82" s="93"/>
      <c r="E82" s="104" t="s">
        <v>119</v>
      </c>
      <c r="F82" s="106">
        <v>172</v>
      </c>
      <c r="G82" s="100" t="s">
        <v>120</v>
      </c>
      <c r="H82" s="105">
        <v>40</v>
      </c>
      <c r="I82" s="97">
        <f>F82*H82</f>
        <v>6880</v>
      </c>
    </row>
    <row r="83" spans="1:10" ht="16.5" x14ac:dyDescent="0.15">
      <c r="B83" s="86" t="s">
        <v>226</v>
      </c>
      <c r="C83" s="164" t="s">
        <v>1069</v>
      </c>
      <c r="D83" s="107" t="s">
        <v>156</v>
      </c>
      <c r="E83" s="107"/>
      <c r="F83" s="108"/>
      <c r="G83" s="109"/>
      <c r="H83" s="165"/>
      <c r="I83" s="111" t="s">
        <v>156</v>
      </c>
    </row>
    <row r="84" spans="1:10" x14ac:dyDescent="0.15">
      <c r="B84" s="86" t="s">
        <v>228</v>
      </c>
      <c r="C84" s="87" t="s">
        <v>227</v>
      </c>
      <c r="D84" s="88"/>
      <c r="E84" s="88"/>
      <c r="F84" s="89"/>
      <c r="G84" s="90"/>
      <c r="H84" s="91"/>
      <c r="I84" s="91"/>
    </row>
    <row r="85" spans="1:10" x14ac:dyDescent="0.15">
      <c r="A85" s="241" t="s">
        <v>1102</v>
      </c>
      <c r="B85" s="86" t="s">
        <v>230</v>
      </c>
      <c r="C85" s="92" t="s">
        <v>669</v>
      </c>
      <c r="D85" s="99" t="s">
        <v>666</v>
      </c>
      <c r="E85" s="232" t="s">
        <v>133</v>
      </c>
      <c r="F85" s="106">
        <v>2284</v>
      </c>
      <c r="G85" s="100" t="s">
        <v>229</v>
      </c>
      <c r="H85" s="98">
        <v>10.5</v>
      </c>
      <c r="I85" s="97">
        <f t="shared" ref="I85:I90" si="9">F85*H85</f>
        <v>23982</v>
      </c>
    </row>
    <row r="86" spans="1:10" x14ac:dyDescent="0.15">
      <c r="B86" s="86" t="s">
        <v>231</v>
      </c>
      <c r="C86" s="92" t="s">
        <v>670</v>
      </c>
      <c r="D86" s="99"/>
      <c r="E86" s="104" t="s">
        <v>119</v>
      </c>
      <c r="F86" s="257"/>
      <c r="G86" s="258"/>
      <c r="H86" s="259"/>
      <c r="I86" s="260" t="s">
        <v>665</v>
      </c>
    </row>
    <row r="87" spans="1:10" x14ac:dyDescent="0.15">
      <c r="A87" s="241" t="s">
        <v>1096</v>
      </c>
      <c r="B87" s="86" t="s">
        <v>232</v>
      </c>
      <c r="C87" s="92" t="s">
        <v>653</v>
      </c>
      <c r="D87" s="99"/>
      <c r="E87" s="104" t="s">
        <v>119</v>
      </c>
      <c r="F87" s="94">
        <v>172</v>
      </c>
      <c r="G87" s="100" t="s">
        <v>120</v>
      </c>
      <c r="H87" s="105">
        <v>80</v>
      </c>
      <c r="I87" s="97">
        <f t="shared" si="9"/>
        <v>13760</v>
      </c>
    </row>
    <row r="88" spans="1:10" x14ac:dyDescent="0.15">
      <c r="A88" s="241" t="s">
        <v>1096</v>
      </c>
      <c r="B88" s="86" t="s">
        <v>234</v>
      </c>
      <c r="C88" s="92" t="s">
        <v>233</v>
      </c>
      <c r="D88" s="99"/>
      <c r="E88" s="104" t="s">
        <v>119</v>
      </c>
      <c r="F88" s="94">
        <v>172</v>
      </c>
      <c r="G88" s="100" t="s">
        <v>120</v>
      </c>
      <c r="H88" s="105">
        <v>82</v>
      </c>
      <c r="I88" s="97">
        <f t="shared" si="9"/>
        <v>14104</v>
      </c>
    </row>
    <row r="89" spans="1:10" x14ac:dyDescent="0.15">
      <c r="A89" s="241" t="s">
        <v>1189</v>
      </c>
      <c r="B89" s="86" t="s">
        <v>235</v>
      </c>
      <c r="C89" s="267" t="s">
        <v>802</v>
      </c>
      <c r="D89" s="99"/>
      <c r="E89" s="104" t="s">
        <v>119</v>
      </c>
      <c r="F89" s="94">
        <v>172</v>
      </c>
      <c r="G89" s="100" t="s">
        <v>120</v>
      </c>
      <c r="H89" s="105">
        <v>50</v>
      </c>
      <c r="I89" s="97">
        <f t="shared" si="9"/>
        <v>8600</v>
      </c>
      <c r="J89" s="321">
        <v>24.36</v>
      </c>
    </row>
    <row r="90" spans="1:10" x14ac:dyDescent="0.15">
      <c r="A90" s="241" t="s">
        <v>1095</v>
      </c>
      <c r="B90" s="86" t="s">
        <v>236</v>
      </c>
      <c r="C90" s="92" t="s">
        <v>158</v>
      </c>
      <c r="D90" s="99"/>
      <c r="E90" s="104" t="s">
        <v>119</v>
      </c>
      <c r="F90" s="94">
        <v>172</v>
      </c>
      <c r="G90" s="100" t="s">
        <v>120</v>
      </c>
      <c r="H90" s="105">
        <v>28</v>
      </c>
      <c r="I90" s="97">
        <f t="shared" si="9"/>
        <v>4816</v>
      </c>
    </row>
    <row r="91" spans="1:10" x14ac:dyDescent="0.15">
      <c r="B91" s="86" t="s">
        <v>237</v>
      </c>
      <c r="C91" s="87" t="s">
        <v>178</v>
      </c>
      <c r="D91" s="88"/>
      <c r="E91" s="88"/>
      <c r="F91" s="89"/>
      <c r="G91" s="90"/>
      <c r="H91" s="91"/>
      <c r="I91" s="91"/>
    </row>
    <row r="92" spans="1:10" x14ac:dyDescent="0.15">
      <c r="A92" s="241" t="s">
        <v>1124</v>
      </c>
      <c r="B92" s="86" t="s">
        <v>239</v>
      </c>
      <c r="C92" s="92" t="s">
        <v>238</v>
      </c>
      <c r="D92" s="99" t="s">
        <v>677</v>
      </c>
      <c r="E92" s="232" t="s">
        <v>133</v>
      </c>
      <c r="F92" s="94">
        <v>153</v>
      </c>
      <c r="G92" s="100" t="s">
        <v>120</v>
      </c>
      <c r="H92" s="98">
        <v>235</v>
      </c>
      <c r="I92" s="97">
        <f>F92*H92</f>
        <v>35955</v>
      </c>
    </row>
    <row r="93" spans="1:10" x14ac:dyDescent="0.15">
      <c r="B93" s="86" t="s">
        <v>241</v>
      </c>
      <c r="C93" s="87" t="s">
        <v>240</v>
      </c>
      <c r="D93" s="88"/>
      <c r="E93" s="88"/>
      <c r="F93" s="89"/>
      <c r="G93" s="90"/>
      <c r="H93" s="91"/>
      <c r="I93" s="91"/>
    </row>
    <row r="94" spans="1:10" ht="30" x14ac:dyDescent="0.15">
      <c r="A94" s="241" t="s">
        <v>1114</v>
      </c>
      <c r="B94" s="86" t="s">
        <v>242</v>
      </c>
      <c r="C94" s="92" t="s">
        <v>784</v>
      </c>
      <c r="D94" s="99" t="s">
        <v>658</v>
      </c>
      <c r="E94" s="99" t="s">
        <v>119</v>
      </c>
      <c r="F94" s="94">
        <v>164</v>
      </c>
      <c r="G94" s="117" t="s">
        <v>120</v>
      </c>
      <c r="H94" s="101">
        <v>445</v>
      </c>
      <c r="I94" s="116">
        <f>F94*H94</f>
        <v>72980</v>
      </c>
      <c r="J94" s="320" t="s">
        <v>1021</v>
      </c>
    </row>
    <row r="95" spans="1:10" ht="16.5" x14ac:dyDescent="0.15">
      <c r="A95" s="241" t="s">
        <v>1114</v>
      </c>
      <c r="B95" s="86" t="s">
        <v>243</v>
      </c>
      <c r="C95" s="92" t="s">
        <v>1147</v>
      </c>
      <c r="D95" s="93" t="s">
        <v>667</v>
      </c>
      <c r="E95" s="232" t="s">
        <v>133</v>
      </c>
      <c r="F95" s="94">
        <v>172</v>
      </c>
      <c r="G95" s="117" t="s">
        <v>120</v>
      </c>
      <c r="H95" s="101">
        <v>15</v>
      </c>
      <c r="I95" s="116">
        <f>F95*H95</f>
        <v>2580</v>
      </c>
      <c r="J95" s="323"/>
    </row>
    <row r="96" spans="1:10" ht="30" x14ac:dyDescent="0.15">
      <c r="A96" s="241" t="s">
        <v>1114</v>
      </c>
      <c r="B96" s="86" t="s">
        <v>244</v>
      </c>
      <c r="C96" s="128" t="s">
        <v>1148</v>
      </c>
      <c r="D96" s="114"/>
      <c r="E96" s="99" t="s">
        <v>119</v>
      </c>
      <c r="F96" s="94">
        <v>8</v>
      </c>
      <c r="G96" s="117" t="s">
        <v>120</v>
      </c>
      <c r="H96" s="101">
        <v>445</v>
      </c>
      <c r="I96" s="116">
        <f>F96*H96</f>
        <v>3560</v>
      </c>
      <c r="J96" s="321" t="s">
        <v>1021</v>
      </c>
    </row>
    <row r="97" spans="1:10" ht="30" x14ac:dyDescent="0.15">
      <c r="A97" s="241" t="s">
        <v>1115</v>
      </c>
      <c r="B97" s="86" t="s">
        <v>245</v>
      </c>
      <c r="C97" s="92" t="s">
        <v>783</v>
      </c>
      <c r="D97" s="93" t="s">
        <v>657</v>
      </c>
      <c r="E97" s="99" t="s">
        <v>119</v>
      </c>
      <c r="F97" s="94">
        <v>172</v>
      </c>
      <c r="G97" s="117" t="s">
        <v>120</v>
      </c>
      <c r="H97" s="101">
        <v>445</v>
      </c>
      <c r="I97" s="116">
        <f>F97*H97</f>
        <v>76540</v>
      </c>
      <c r="J97" s="320" t="s">
        <v>1024</v>
      </c>
    </row>
    <row r="98" spans="1:10" x14ac:dyDescent="0.15">
      <c r="B98" s="86" t="s">
        <v>246</v>
      </c>
      <c r="C98" s="87" t="s">
        <v>196</v>
      </c>
      <c r="D98" s="88"/>
      <c r="E98" s="88"/>
      <c r="F98" s="89"/>
      <c r="G98" s="90"/>
      <c r="H98" s="91"/>
      <c r="I98" s="91"/>
    </row>
    <row r="99" spans="1:10" x14ac:dyDescent="0.15">
      <c r="A99" s="241" t="s">
        <v>1130</v>
      </c>
      <c r="B99" s="86" t="s">
        <v>247</v>
      </c>
      <c r="C99" s="128" t="s">
        <v>654</v>
      </c>
      <c r="D99" s="129"/>
      <c r="E99" s="232" t="s">
        <v>133</v>
      </c>
      <c r="F99" s="94">
        <v>172</v>
      </c>
      <c r="G99" s="100" t="s">
        <v>120</v>
      </c>
      <c r="H99" s="98">
        <v>125</v>
      </c>
      <c r="I99" s="116">
        <f>F99*H99</f>
        <v>21500</v>
      </c>
    </row>
    <row r="100" spans="1:10" ht="28.5" x14ac:dyDescent="0.15">
      <c r="A100" s="241" t="s">
        <v>1130</v>
      </c>
      <c r="B100" s="86" t="s">
        <v>248</v>
      </c>
      <c r="C100" s="128" t="s">
        <v>742</v>
      </c>
      <c r="D100" s="93"/>
      <c r="E100" s="232" t="s">
        <v>133</v>
      </c>
      <c r="F100" s="94">
        <v>172</v>
      </c>
      <c r="G100" s="100" t="s">
        <v>120</v>
      </c>
      <c r="H100" s="105">
        <v>60</v>
      </c>
      <c r="I100" s="116">
        <f>F100*H100</f>
        <v>10320</v>
      </c>
    </row>
    <row r="101" spans="1:10" x14ac:dyDescent="0.15">
      <c r="B101" s="86" t="s">
        <v>249</v>
      </c>
      <c r="C101" s="253" t="s">
        <v>794</v>
      </c>
      <c r="D101" s="252"/>
      <c r="E101" s="107" t="s">
        <v>543</v>
      </c>
      <c r="F101" s="108"/>
      <c r="G101" s="109"/>
      <c r="H101" s="110"/>
      <c r="I101" s="157" t="s">
        <v>543</v>
      </c>
    </row>
    <row r="102" spans="1:10" x14ac:dyDescent="0.15">
      <c r="B102" s="86" t="s">
        <v>250</v>
      </c>
      <c r="C102" s="113" t="s">
        <v>171</v>
      </c>
      <c r="D102" s="88"/>
      <c r="E102" s="88"/>
      <c r="F102" s="89"/>
      <c r="G102" s="90"/>
      <c r="H102" s="91"/>
      <c r="I102" s="91"/>
    </row>
    <row r="103" spans="1:10" x14ac:dyDescent="0.15">
      <c r="A103" s="241" t="s">
        <v>1121</v>
      </c>
      <c r="B103" s="86" t="s">
        <v>252</v>
      </c>
      <c r="C103" s="130" t="s">
        <v>251</v>
      </c>
      <c r="D103" s="99"/>
      <c r="E103" s="93" t="s">
        <v>119</v>
      </c>
      <c r="F103" s="94">
        <v>153</v>
      </c>
      <c r="G103" s="100" t="s">
        <v>120</v>
      </c>
      <c r="H103" s="101">
        <v>790</v>
      </c>
      <c r="I103" s="97">
        <f>F103*H103</f>
        <v>120870</v>
      </c>
    </row>
    <row r="104" spans="1:10" x14ac:dyDescent="0.15">
      <c r="B104" s="86" t="s">
        <v>255</v>
      </c>
      <c r="C104" s="92" t="s">
        <v>253</v>
      </c>
      <c r="D104" s="99" t="s">
        <v>676</v>
      </c>
      <c r="E104" s="232" t="s">
        <v>133</v>
      </c>
      <c r="F104" s="94">
        <v>153</v>
      </c>
      <c r="G104" s="100" t="s">
        <v>120</v>
      </c>
      <c r="H104" s="261"/>
      <c r="I104" s="260" t="s">
        <v>254</v>
      </c>
    </row>
    <row r="105" spans="1:10" x14ac:dyDescent="0.15">
      <c r="B105" s="86" t="s">
        <v>257</v>
      </c>
      <c r="C105" s="92" t="s">
        <v>256</v>
      </c>
      <c r="D105" s="99" t="s">
        <v>679</v>
      </c>
      <c r="E105" s="232" t="s">
        <v>133</v>
      </c>
      <c r="F105" s="94">
        <v>153</v>
      </c>
      <c r="G105" s="100" t="s">
        <v>120</v>
      </c>
      <c r="H105" s="261"/>
      <c r="I105" s="260" t="s">
        <v>254</v>
      </c>
    </row>
    <row r="106" spans="1:10" x14ac:dyDescent="0.15">
      <c r="A106" s="241" t="s">
        <v>1121</v>
      </c>
      <c r="B106" s="86" t="s">
        <v>259</v>
      </c>
      <c r="C106" s="130" t="s">
        <v>258</v>
      </c>
      <c r="D106" s="99"/>
      <c r="E106" s="93" t="s">
        <v>119</v>
      </c>
      <c r="F106" s="94">
        <v>11</v>
      </c>
      <c r="G106" s="100" t="s">
        <v>120</v>
      </c>
      <c r="H106" s="101">
        <v>645</v>
      </c>
      <c r="I106" s="97">
        <f>F106*H106</f>
        <v>7095</v>
      </c>
    </row>
    <row r="107" spans="1:10" x14ac:dyDescent="0.15">
      <c r="B107" s="86" t="s">
        <v>261</v>
      </c>
      <c r="C107" s="92" t="s">
        <v>260</v>
      </c>
      <c r="D107" s="99" t="s">
        <v>708</v>
      </c>
      <c r="E107" s="232" t="s">
        <v>133</v>
      </c>
      <c r="F107" s="94">
        <v>11</v>
      </c>
      <c r="G107" s="100" t="s">
        <v>120</v>
      </c>
      <c r="H107" s="261"/>
      <c r="I107" s="260" t="s">
        <v>254</v>
      </c>
    </row>
    <row r="108" spans="1:10" x14ac:dyDescent="0.15">
      <c r="B108" s="86" t="s">
        <v>263</v>
      </c>
      <c r="C108" s="92" t="s">
        <v>262</v>
      </c>
      <c r="D108" s="99" t="s">
        <v>734</v>
      </c>
      <c r="E108" s="232" t="s">
        <v>133</v>
      </c>
      <c r="F108" s="94">
        <v>11</v>
      </c>
      <c r="G108" s="100" t="s">
        <v>120</v>
      </c>
      <c r="H108" s="261"/>
      <c r="I108" s="260" t="s">
        <v>254</v>
      </c>
    </row>
    <row r="109" spans="1:10" x14ac:dyDescent="0.15">
      <c r="A109" s="241" t="s">
        <v>1121</v>
      </c>
      <c r="B109" s="86" t="s">
        <v>265</v>
      </c>
      <c r="C109" s="130" t="s">
        <v>264</v>
      </c>
      <c r="D109" s="99"/>
      <c r="E109" s="93" t="s">
        <v>119</v>
      </c>
      <c r="F109" s="94">
        <v>6</v>
      </c>
      <c r="G109" s="100" t="s">
        <v>120</v>
      </c>
      <c r="H109" s="101">
        <v>900</v>
      </c>
      <c r="I109" s="97">
        <f>F109*H109</f>
        <v>5400</v>
      </c>
    </row>
    <row r="110" spans="1:10" x14ac:dyDescent="0.15">
      <c r="B110" s="86" t="s">
        <v>266</v>
      </c>
      <c r="C110" s="92" t="s">
        <v>260</v>
      </c>
      <c r="D110" s="99" t="s">
        <v>708</v>
      </c>
      <c r="E110" s="232" t="s">
        <v>133</v>
      </c>
      <c r="F110" s="94">
        <v>6</v>
      </c>
      <c r="G110" s="100" t="s">
        <v>120</v>
      </c>
      <c r="H110" s="261"/>
      <c r="I110" s="260" t="s">
        <v>254</v>
      </c>
    </row>
    <row r="111" spans="1:10" ht="28.5" x14ac:dyDescent="0.15">
      <c r="B111" s="86" t="s">
        <v>268</v>
      </c>
      <c r="C111" s="92" t="s">
        <v>267</v>
      </c>
      <c r="D111" s="99" t="s">
        <v>712</v>
      </c>
      <c r="E111" s="232" t="s">
        <v>133</v>
      </c>
      <c r="F111" s="94">
        <v>6</v>
      </c>
      <c r="G111" s="100" t="s">
        <v>120</v>
      </c>
      <c r="H111" s="261"/>
      <c r="I111" s="260" t="s">
        <v>254</v>
      </c>
    </row>
    <row r="112" spans="1:10" x14ac:dyDescent="0.15">
      <c r="A112" s="241" t="s">
        <v>1121</v>
      </c>
      <c r="B112" s="86" t="s">
        <v>270</v>
      </c>
      <c r="C112" s="130" t="s">
        <v>269</v>
      </c>
      <c r="D112" s="99"/>
      <c r="E112" s="131" t="s">
        <v>119</v>
      </c>
      <c r="F112" s="94">
        <v>2</v>
      </c>
      <c r="G112" s="100" t="s">
        <v>120</v>
      </c>
      <c r="H112" s="101">
        <v>900</v>
      </c>
      <c r="I112" s="97">
        <f>F112*H112</f>
        <v>1800</v>
      </c>
    </row>
    <row r="113" spans="1:9" x14ac:dyDescent="0.15">
      <c r="B113" s="86" t="s">
        <v>272</v>
      </c>
      <c r="C113" s="92" t="s">
        <v>271</v>
      </c>
      <c r="D113" s="99"/>
      <c r="E113" s="232" t="s">
        <v>133</v>
      </c>
      <c r="F113" s="94">
        <v>2</v>
      </c>
      <c r="G113" s="100" t="s">
        <v>120</v>
      </c>
      <c r="H113" s="261"/>
      <c r="I113" s="260" t="s">
        <v>254</v>
      </c>
    </row>
    <row r="114" spans="1:9" ht="28.5" x14ac:dyDescent="0.15">
      <c r="B114" s="86" t="s">
        <v>274</v>
      </c>
      <c r="C114" s="92" t="s">
        <v>273</v>
      </c>
      <c r="D114" s="99" t="s">
        <v>712</v>
      </c>
      <c r="E114" s="232" t="s">
        <v>133</v>
      </c>
      <c r="F114" s="94">
        <v>2</v>
      </c>
      <c r="G114" s="100" t="s">
        <v>120</v>
      </c>
      <c r="H114" s="261"/>
      <c r="I114" s="260" t="s">
        <v>254</v>
      </c>
    </row>
    <row r="115" spans="1:9" ht="30.75" x14ac:dyDescent="0.15">
      <c r="A115" s="241" t="s">
        <v>1121</v>
      </c>
      <c r="B115" s="86" t="s">
        <v>275</v>
      </c>
      <c r="C115" s="92" t="s">
        <v>1246</v>
      </c>
      <c r="D115" s="99" t="s">
        <v>680</v>
      </c>
      <c r="E115" s="232" t="s">
        <v>133</v>
      </c>
      <c r="F115" s="94">
        <v>172</v>
      </c>
      <c r="G115" s="100" t="s">
        <v>120</v>
      </c>
      <c r="H115" s="101">
        <v>220</v>
      </c>
      <c r="I115" s="97">
        <f>F115*H115</f>
        <v>37840</v>
      </c>
    </row>
    <row r="116" spans="1:9" x14ac:dyDescent="0.15">
      <c r="A116" s="241" t="s">
        <v>1121</v>
      </c>
      <c r="B116" s="86" t="s">
        <v>277</v>
      </c>
      <c r="C116" s="267" t="s">
        <v>793</v>
      </c>
      <c r="D116" s="93"/>
      <c r="E116" s="93" t="s">
        <v>119</v>
      </c>
      <c r="F116" s="94">
        <v>8</v>
      </c>
      <c r="G116" s="100" t="s">
        <v>120</v>
      </c>
      <c r="H116" s="101">
        <v>85</v>
      </c>
      <c r="I116" s="97">
        <f t="shared" ref="I116" si="10">F116*H116</f>
        <v>680</v>
      </c>
    </row>
    <row r="117" spans="1:9" ht="28.5" x14ac:dyDescent="0.15">
      <c r="A117" s="241" t="s">
        <v>1121</v>
      </c>
      <c r="B117" s="86" t="s">
        <v>278</v>
      </c>
      <c r="C117" s="92" t="s">
        <v>276</v>
      </c>
      <c r="D117" s="166"/>
      <c r="E117" s="131" t="s">
        <v>119</v>
      </c>
      <c r="F117" s="94">
        <v>164</v>
      </c>
      <c r="G117" s="100" t="s">
        <v>120</v>
      </c>
      <c r="H117" s="101">
        <v>80</v>
      </c>
      <c r="I117" s="97">
        <f>F117*H117</f>
        <v>13120</v>
      </c>
    </row>
    <row r="118" spans="1:9" x14ac:dyDescent="0.15">
      <c r="A118" s="241" t="s">
        <v>1121</v>
      </c>
      <c r="B118" s="86" t="s">
        <v>279</v>
      </c>
      <c r="C118" s="92" t="s">
        <v>785</v>
      </c>
      <c r="D118" s="93" t="s">
        <v>681</v>
      </c>
      <c r="E118" s="232" t="s">
        <v>133</v>
      </c>
      <c r="F118" s="94">
        <v>8</v>
      </c>
      <c r="G118" s="100" t="s">
        <v>120</v>
      </c>
      <c r="H118" s="101">
        <v>100</v>
      </c>
      <c r="I118" s="97">
        <f>F118*H118</f>
        <v>800</v>
      </c>
    </row>
    <row r="119" spans="1:9" x14ac:dyDescent="0.15">
      <c r="A119" s="241" t="s">
        <v>1121</v>
      </c>
      <c r="B119" s="86" t="s">
        <v>280</v>
      </c>
      <c r="C119" s="92" t="s">
        <v>786</v>
      </c>
      <c r="D119" s="93"/>
      <c r="E119" s="93" t="s">
        <v>119</v>
      </c>
      <c r="F119" s="94">
        <v>8</v>
      </c>
      <c r="G119" s="100" t="s">
        <v>120</v>
      </c>
      <c r="H119" s="101">
        <v>75</v>
      </c>
      <c r="I119" s="97">
        <f>F119*H119</f>
        <v>600</v>
      </c>
    </row>
    <row r="120" spans="1:9" ht="16.5" x14ac:dyDescent="0.15">
      <c r="B120" s="86" t="s">
        <v>282</v>
      </c>
      <c r="C120" s="164" t="s">
        <v>1068</v>
      </c>
      <c r="D120" s="107" t="s">
        <v>156</v>
      </c>
      <c r="E120" s="107"/>
      <c r="F120" s="108"/>
      <c r="G120" s="109"/>
      <c r="H120" s="165"/>
      <c r="I120" s="111" t="s">
        <v>156</v>
      </c>
    </row>
    <row r="121" spans="1:9" ht="16.5" x14ac:dyDescent="0.15">
      <c r="B121" s="86" t="s">
        <v>284</v>
      </c>
      <c r="C121" s="164" t="s">
        <v>1067</v>
      </c>
      <c r="D121" s="107" t="s">
        <v>156</v>
      </c>
      <c r="E121" s="107"/>
      <c r="F121" s="108"/>
      <c r="G121" s="109"/>
      <c r="H121" s="165"/>
      <c r="I121" s="111" t="s">
        <v>156</v>
      </c>
    </row>
    <row r="122" spans="1:9" x14ac:dyDescent="0.15">
      <c r="B122" s="86" t="s">
        <v>286</v>
      </c>
      <c r="C122" s="87" t="s">
        <v>281</v>
      </c>
      <c r="D122" s="88"/>
      <c r="E122" s="88"/>
      <c r="F122" s="89"/>
      <c r="G122" s="90"/>
      <c r="H122" s="91"/>
      <c r="I122" s="91"/>
    </row>
    <row r="123" spans="1:9" x14ac:dyDescent="0.15">
      <c r="A123" s="241" t="s">
        <v>1116</v>
      </c>
      <c r="B123" s="86" t="s">
        <v>288</v>
      </c>
      <c r="C123" s="130" t="s">
        <v>283</v>
      </c>
      <c r="D123" s="99"/>
      <c r="E123" s="232" t="s">
        <v>133</v>
      </c>
      <c r="F123" s="106">
        <v>172</v>
      </c>
      <c r="G123" s="100" t="s">
        <v>120</v>
      </c>
      <c r="H123" s="101">
        <v>110</v>
      </c>
      <c r="I123" s="97">
        <f>F123*H123</f>
        <v>18920</v>
      </c>
    </row>
    <row r="124" spans="1:9" x14ac:dyDescent="0.15">
      <c r="B124" s="86" t="s">
        <v>290</v>
      </c>
      <c r="C124" s="92" t="s">
        <v>285</v>
      </c>
      <c r="D124" s="99" t="s">
        <v>668</v>
      </c>
      <c r="E124" s="232" t="s">
        <v>133</v>
      </c>
      <c r="F124" s="106"/>
      <c r="G124" s="100" t="s">
        <v>120</v>
      </c>
      <c r="H124" s="261"/>
      <c r="I124" s="260" t="s">
        <v>254</v>
      </c>
    </row>
    <row r="125" spans="1:9" x14ac:dyDescent="0.15">
      <c r="B125" s="86" t="s">
        <v>292</v>
      </c>
      <c r="C125" s="92" t="s">
        <v>287</v>
      </c>
      <c r="D125" s="99" t="s">
        <v>672</v>
      </c>
      <c r="E125" s="232" t="s">
        <v>133</v>
      </c>
      <c r="F125" s="106"/>
      <c r="G125" s="100" t="s">
        <v>120</v>
      </c>
      <c r="H125" s="261"/>
      <c r="I125" s="260" t="s">
        <v>254</v>
      </c>
    </row>
    <row r="126" spans="1:9" x14ac:dyDescent="0.15">
      <c r="B126" s="86" t="s">
        <v>294</v>
      </c>
      <c r="C126" s="92" t="s">
        <v>741</v>
      </c>
      <c r="D126" s="99" t="s">
        <v>662</v>
      </c>
      <c r="E126" s="232" t="s">
        <v>133</v>
      </c>
      <c r="F126" s="106"/>
      <c r="G126" s="100" t="s">
        <v>120</v>
      </c>
      <c r="H126" s="261"/>
      <c r="I126" s="260" t="s">
        <v>254</v>
      </c>
    </row>
    <row r="127" spans="1:9" x14ac:dyDescent="0.15">
      <c r="B127" s="86" t="s">
        <v>295</v>
      </c>
      <c r="C127" s="92" t="s">
        <v>289</v>
      </c>
      <c r="D127" s="99" t="s">
        <v>673</v>
      </c>
      <c r="E127" s="232" t="s">
        <v>133</v>
      </c>
      <c r="F127" s="106"/>
      <c r="G127" s="100" t="s">
        <v>120</v>
      </c>
      <c r="H127" s="261"/>
      <c r="I127" s="260" t="s">
        <v>254</v>
      </c>
    </row>
    <row r="128" spans="1:9" x14ac:dyDescent="0.15">
      <c r="B128" s="86" t="s">
        <v>296</v>
      </c>
      <c r="C128" s="92" t="s">
        <v>291</v>
      </c>
      <c r="D128" s="99" t="s">
        <v>664</v>
      </c>
      <c r="E128" s="232" t="s">
        <v>133</v>
      </c>
      <c r="F128" s="106"/>
      <c r="G128" s="100" t="s">
        <v>120</v>
      </c>
      <c r="H128" s="261"/>
      <c r="I128" s="260" t="s">
        <v>254</v>
      </c>
    </row>
    <row r="129" spans="1:9" ht="16.5" x14ac:dyDescent="0.15">
      <c r="B129" s="86" t="s">
        <v>297</v>
      </c>
      <c r="C129" s="92" t="s">
        <v>1247</v>
      </c>
      <c r="D129" s="99" t="s">
        <v>735</v>
      </c>
      <c r="E129" s="232" t="s">
        <v>133</v>
      </c>
      <c r="F129" s="106"/>
      <c r="G129" s="100" t="s">
        <v>120</v>
      </c>
      <c r="H129" s="261"/>
      <c r="I129" s="260" t="s">
        <v>254</v>
      </c>
    </row>
    <row r="130" spans="1:9" x14ac:dyDescent="0.15">
      <c r="B130" s="86" t="s">
        <v>298</v>
      </c>
      <c r="C130" s="92" t="s">
        <v>293</v>
      </c>
      <c r="D130" s="99" t="s">
        <v>736</v>
      </c>
      <c r="E130" s="232" t="s">
        <v>133</v>
      </c>
      <c r="F130" s="106"/>
      <c r="G130" s="100" t="s">
        <v>120</v>
      </c>
      <c r="H130" s="261"/>
      <c r="I130" s="260" t="s">
        <v>254</v>
      </c>
    </row>
    <row r="131" spans="1:9" x14ac:dyDescent="0.15">
      <c r="B131" s="86" t="s">
        <v>299</v>
      </c>
      <c r="C131" s="92" t="s">
        <v>731</v>
      </c>
      <c r="D131" s="99" t="s">
        <v>678</v>
      </c>
      <c r="E131" s="232" t="s">
        <v>133</v>
      </c>
      <c r="F131" s="106"/>
      <c r="G131" s="100" t="s">
        <v>120</v>
      </c>
      <c r="H131" s="261"/>
      <c r="I131" s="260" t="s">
        <v>254</v>
      </c>
    </row>
    <row r="132" spans="1:9" x14ac:dyDescent="0.15">
      <c r="B132" s="86" t="s">
        <v>301</v>
      </c>
      <c r="C132" s="92" t="s">
        <v>738</v>
      </c>
      <c r="D132" s="99" t="s">
        <v>671</v>
      </c>
      <c r="E132" s="232" t="s">
        <v>133</v>
      </c>
      <c r="F132" s="106"/>
      <c r="G132" s="100" t="s">
        <v>120</v>
      </c>
      <c r="H132" s="261"/>
      <c r="I132" s="260" t="s">
        <v>254</v>
      </c>
    </row>
    <row r="133" spans="1:9" x14ac:dyDescent="0.15">
      <c r="B133" s="86" t="s">
        <v>890</v>
      </c>
      <c r="C133" s="92" t="s">
        <v>739</v>
      </c>
      <c r="D133" s="99" t="s">
        <v>675</v>
      </c>
      <c r="E133" s="232" t="s">
        <v>133</v>
      </c>
      <c r="F133" s="106"/>
      <c r="G133" s="100" t="s">
        <v>120</v>
      </c>
      <c r="H133" s="261"/>
      <c r="I133" s="260" t="s">
        <v>254</v>
      </c>
    </row>
    <row r="134" spans="1:9" x14ac:dyDescent="0.15">
      <c r="B134" s="86" t="s">
        <v>891</v>
      </c>
      <c r="C134" s="92" t="s">
        <v>740</v>
      </c>
      <c r="D134" s="99" t="s">
        <v>674</v>
      </c>
      <c r="E134" s="232" t="s">
        <v>133</v>
      </c>
      <c r="F134" s="106"/>
      <c r="G134" s="100" t="s">
        <v>120</v>
      </c>
      <c r="H134" s="261"/>
      <c r="I134" s="260" t="s">
        <v>254</v>
      </c>
    </row>
    <row r="135" spans="1:9" x14ac:dyDescent="0.15">
      <c r="B135" s="86" t="s">
        <v>892</v>
      </c>
      <c r="C135" s="92" t="s">
        <v>711</v>
      </c>
      <c r="D135" s="99" t="s">
        <v>717</v>
      </c>
      <c r="E135" s="232" t="s">
        <v>133</v>
      </c>
      <c r="F135" s="106"/>
      <c r="G135" s="100" t="s">
        <v>120</v>
      </c>
      <c r="H135" s="261"/>
      <c r="I135" s="260" t="s">
        <v>254</v>
      </c>
    </row>
    <row r="136" spans="1:9" x14ac:dyDescent="0.15">
      <c r="B136" s="86" t="s">
        <v>893</v>
      </c>
      <c r="C136" s="92" t="s">
        <v>300</v>
      </c>
      <c r="D136" s="99" t="s">
        <v>714</v>
      </c>
      <c r="E136" s="232" t="s">
        <v>133</v>
      </c>
      <c r="F136" s="106"/>
      <c r="G136" s="100" t="s">
        <v>120</v>
      </c>
      <c r="H136" s="261"/>
      <c r="I136" s="260" t="s">
        <v>254</v>
      </c>
    </row>
    <row r="137" spans="1:9" x14ac:dyDescent="0.15">
      <c r="B137" s="86" t="s">
        <v>894</v>
      </c>
      <c r="C137" s="92" t="s">
        <v>302</v>
      </c>
      <c r="D137" s="99" t="s">
        <v>737</v>
      </c>
      <c r="E137" s="232" t="s">
        <v>133</v>
      </c>
      <c r="F137" s="106"/>
      <c r="G137" s="100" t="s">
        <v>120</v>
      </c>
      <c r="H137" s="261"/>
      <c r="I137" s="260" t="s">
        <v>254</v>
      </c>
    </row>
    <row r="138" spans="1:9" hidden="1" x14ac:dyDescent="0.15">
      <c r="B138" s="86"/>
      <c r="C138" s="120" t="s">
        <v>203</v>
      </c>
      <c r="D138" s="104"/>
      <c r="E138" s="121"/>
      <c r="F138" s="122"/>
      <c r="G138" s="123"/>
      <c r="H138" s="124"/>
      <c r="I138" s="125">
        <f>SUM(I69:I137)</f>
        <v>793077.67</v>
      </c>
    </row>
    <row r="139" spans="1:9" x14ac:dyDescent="0.15">
      <c r="B139" s="79" t="s">
        <v>1059</v>
      </c>
      <c r="C139" s="80"/>
      <c r="D139" s="81"/>
      <c r="E139" s="82"/>
      <c r="F139" s="83"/>
      <c r="G139" s="84"/>
      <c r="H139" s="85"/>
      <c r="I139" s="85"/>
    </row>
    <row r="140" spans="1:9" x14ac:dyDescent="0.15">
      <c r="B140" s="86" t="s">
        <v>303</v>
      </c>
      <c r="C140" s="128" t="s">
        <v>1149</v>
      </c>
      <c r="D140" s="99"/>
      <c r="E140" s="99" t="s">
        <v>119</v>
      </c>
      <c r="F140" s="106">
        <v>14</v>
      </c>
      <c r="G140" s="117" t="s">
        <v>120</v>
      </c>
      <c r="H140" s="101">
        <v>1750</v>
      </c>
      <c r="I140" s="97">
        <f>F140*H140</f>
        <v>24500</v>
      </c>
    </row>
    <row r="141" spans="1:9" ht="16.5" x14ac:dyDescent="0.15">
      <c r="B141" s="86" t="s">
        <v>303</v>
      </c>
      <c r="C141" s="164" t="s">
        <v>1070</v>
      </c>
      <c r="D141" s="111" t="s">
        <v>450</v>
      </c>
      <c r="E141" s="107" t="s">
        <v>449</v>
      </c>
      <c r="F141" s="108"/>
      <c r="G141" s="109"/>
      <c r="H141" s="165"/>
      <c r="I141" s="111" t="s">
        <v>450</v>
      </c>
    </row>
    <row r="142" spans="1:9" hidden="1" x14ac:dyDescent="0.15">
      <c r="A142" s="241" t="s">
        <v>1097</v>
      </c>
      <c r="B142" s="86"/>
      <c r="C142" s="120" t="s">
        <v>304</v>
      </c>
      <c r="D142" s="104"/>
      <c r="E142" s="121"/>
      <c r="F142" s="122"/>
      <c r="G142" s="123"/>
      <c r="H142" s="124"/>
      <c r="I142" s="125">
        <f>SUM(I140:I141)</f>
        <v>24500</v>
      </c>
    </row>
    <row r="143" spans="1:9" x14ac:dyDescent="0.15">
      <c r="A143" s="133"/>
      <c r="B143" s="79" t="s">
        <v>94</v>
      </c>
      <c r="C143" s="80"/>
      <c r="D143" s="81"/>
      <c r="E143" s="82"/>
      <c r="F143" s="83"/>
      <c r="G143" s="84"/>
      <c r="H143" s="85"/>
      <c r="I143" s="85"/>
    </row>
    <row r="144" spans="1:9" x14ac:dyDescent="0.15">
      <c r="B144" s="86" t="s">
        <v>305</v>
      </c>
      <c r="C144" s="128" t="s">
        <v>722</v>
      </c>
      <c r="D144" s="99"/>
      <c r="E144" s="99" t="s">
        <v>119</v>
      </c>
      <c r="F144" s="106">
        <v>4</v>
      </c>
      <c r="G144" s="117" t="s">
        <v>120</v>
      </c>
      <c r="H144" s="132">
        <v>1200</v>
      </c>
      <c r="I144" s="97">
        <f>F144*H144</f>
        <v>4800</v>
      </c>
    </row>
    <row r="145" spans="2:10" x14ac:dyDescent="0.15">
      <c r="B145" s="86" t="s">
        <v>306</v>
      </c>
      <c r="C145" s="128" t="s">
        <v>723</v>
      </c>
      <c r="D145" s="99"/>
      <c r="E145" s="99" t="s">
        <v>119</v>
      </c>
      <c r="F145" s="106">
        <v>1</v>
      </c>
      <c r="G145" s="117" t="s">
        <v>120</v>
      </c>
      <c r="H145" s="132">
        <v>2000</v>
      </c>
      <c r="I145" s="97">
        <f t="shared" ref="I145:I159" si="11">F145*H145</f>
        <v>2000</v>
      </c>
    </row>
    <row r="146" spans="2:10" x14ac:dyDescent="0.15">
      <c r="B146" s="86" t="s">
        <v>307</v>
      </c>
      <c r="C146" s="128" t="s">
        <v>1073</v>
      </c>
      <c r="D146" s="99"/>
      <c r="E146" s="99" t="s">
        <v>119</v>
      </c>
      <c r="F146" s="106">
        <v>4</v>
      </c>
      <c r="G146" s="117" t="s">
        <v>120</v>
      </c>
      <c r="H146" s="105">
        <v>1000</v>
      </c>
      <c r="I146" s="97">
        <f t="shared" si="11"/>
        <v>4000</v>
      </c>
      <c r="J146" s="320">
        <v>488</v>
      </c>
    </row>
    <row r="147" spans="2:10" x14ac:dyDescent="0.15">
      <c r="B147" s="86" t="s">
        <v>308</v>
      </c>
      <c r="C147" s="128" t="s">
        <v>724</v>
      </c>
      <c r="D147" s="99"/>
      <c r="E147" s="99" t="s">
        <v>119</v>
      </c>
      <c r="F147" s="106">
        <v>1</v>
      </c>
      <c r="G147" s="117" t="s">
        <v>120</v>
      </c>
      <c r="H147" s="105">
        <v>1000</v>
      </c>
      <c r="I147" s="97">
        <f t="shared" si="11"/>
        <v>1000</v>
      </c>
      <c r="J147" s="320">
        <v>488</v>
      </c>
    </row>
    <row r="148" spans="2:10" x14ac:dyDescent="0.15">
      <c r="B148" s="86" t="s">
        <v>309</v>
      </c>
      <c r="C148" s="128" t="s">
        <v>725</v>
      </c>
      <c r="D148" s="99"/>
      <c r="E148" s="99" t="s">
        <v>119</v>
      </c>
      <c r="F148" s="106">
        <v>5</v>
      </c>
      <c r="G148" s="117" t="s">
        <v>120</v>
      </c>
      <c r="H148" s="105">
        <v>1000</v>
      </c>
      <c r="I148" s="97">
        <f t="shared" si="11"/>
        <v>5000</v>
      </c>
      <c r="J148" s="320">
        <v>488</v>
      </c>
    </row>
    <row r="149" spans="2:10" x14ac:dyDescent="0.15">
      <c r="B149" s="86" t="s">
        <v>895</v>
      </c>
      <c r="C149" s="128" t="s">
        <v>726</v>
      </c>
      <c r="D149" s="99"/>
      <c r="E149" s="99" t="s">
        <v>119</v>
      </c>
      <c r="F149" s="106">
        <v>1</v>
      </c>
      <c r="G149" s="117" t="s">
        <v>120</v>
      </c>
      <c r="H149" s="105">
        <v>1000</v>
      </c>
      <c r="I149" s="97">
        <f t="shared" si="11"/>
        <v>1000</v>
      </c>
    </row>
    <row r="150" spans="2:10" x14ac:dyDescent="0.15">
      <c r="B150" s="86" t="s">
        <v>310</v>
      </c>
      <c r="C150" s="92" t="s">
        <v>718</v>
      </c>
      <c r="D150" s="99"/>
      <c r="E150" s="99" t="s">
        <v>119</v>
      </c>
      <c r="F150" s="106">
        <v>4</v>
      </c>
      <c r="G150" s="117" t="s">
        <v>120</v>
      </c>
      <c r="H150" s="105">
        <v>2000</v>
      </c>
      <c r="I150" s="97">
        <f t="shared" si="11"/>
        <v>8000</v>
      </c>
    </row>
    <row r="151" spans="2:10" x14ac:dyDescent="0.15">
      <c r="B151" s="86" t="s">
        <v>311</v>
      </c>
      <c r="C151" s="92" t="s">
        <v>727</v>
      </c>
      <c r="D151" s="99"/>
      <c r="E151" s="99" t="s">
        <v>119</v>
      </c>
      <c r="F151" s="106">
        <v>1</v>
      </c>
      <c r="G151" s="117" t="s">
        <v>120</v>
      </c>
      <c r="H151" s="105">
        <v>3000</v>
      </c>
      <c r="I151" s="97">
        <f t="shared" si="11"/>
        <v>3000</v>
      </c>
    </row>
    <row r="152" spans="2:10" x14ac:dyDescent="0.15">
      <c r="B152" s="86" t="s">
        <v>312</v>
      </c>
      <c r="C152" s="92" t="s">
        <v>719</v>
      </c>
      <c r="D152" s="99"/>
      <c r="E152" s="99" t="s">
        <v>119</v>
      </c>
      <c r="F152" s="106">
        <v>5</v>
      </c>
      <c r="G152" s="117" t="s">
        <v>120</v>
      </c>
      <c r="H152" s="105">
        <v>1000</v>
      </c>
      <c r="I152" s="97">
        <f t="shared" si="11"/>
        <v>5000</v>
      </c>
    </row>
    <row r="153" spans="2:10" x14ac:dyDescent="0.15">
      <c r="B153" s="86" t="s">
        <v>313</v>
      </c>
      <c r="C153" s="92" t="s">
        <v>728</v>
      </c>
      <c r="D153" s="99"/>
      <c r="E153" s="99" t="s">
        <v>119</v>
      </c>
      <c r="F153" s="106">
        <v>1</v>
      </c>
      <c r="G153" s="117" t="s">
        <v>120</v>
      </c>
      <c r="H153" s="105">
        <v>500</v>
      </c>
      <c r="I153" s="97">
        <f t="shared" si="11"/>
        <v>500</v>
      </c>
    </row>
    <row r="154" spans="2:10" x14ac:dyDescent="0.15">
      <c r="B154" s="86" t="s">
        <v>315</v>
      </c>
      <c r="C154" s="92" t="s">
        <v>720</v>
      </c>
      <c r="D154" s="99"/>
      <c r="E154" s="99" t="s">
        <v>119</v>
      </c>
      <c r="F154" s="106">
        <v>4</v>
      </c>
      <c r="G154" s="117" t="s">
        <v>120</v>
      </c>
      <c r="H154" s="105">
        <v>1300</v>
      </c>
      <c r="I154" s="97">
        <f t="shared" si="11"/>
        <v>5200</v>
      </c>
    </row>
    <row r="155" spans="2:10" x14ac:dyDescent="0.15">
      <c r="B155" s="86" t="s">
        <v>896</v>
      </c>
      <c r="C155" s="92" t="s">
        <v>729</v>
      </c>
      <c r="D155" s="99"/>
      <c r="E155" s="99" t="s">
        <v>119</v>
      </c>
      <c r="F155" s="106">
        <v>1</v>
      </c>
      <c r="G155" s="117" t="s">
        <v>120</v>
      </c>
      <c r="H155" s="105">
        <v>2500</v>
      </c>
      <c r="I155" s="97">
        <f t="shared" si="11"/>
        <v>2500</v>
      </c>
    </row>
    <row r="156" spans="2:10" x14ac:dyDescent="0.15">
      <c r="B156" s="86" t="s">
        <v>897</v>
      </c>
      <c r="C156" s="92" t="s">
        <v>721</v>
      </c>
      <c r="D156" s="99"/>
      <c r="E156" s="99" t="s">
        <v>119</v>
      </c>
      <c r="F156" s="106">
        <v>4</v>
      </c>
      <c r="G156" s="117" t="s">
        <v>120</v>
      </c>
      <c r="H156" s="105">
        <v>1500</v>
      </c>
      <c r="I156" s="97">
        <f t="shared" si="11"/>
        <v>6000</v>
      </c>
    </row>
    <row r="157" spans="2:10" x14ac:dyDescent="0.15">
      <c r="B157" s="86" t="s">
        <v>898</v>
      </c>
      <c r="C157" s="92" t="s">
        <v>730</v>
      </c>
      <c r="D157" s="99"/>
      <c r="E157" s="99" t="s">
        <v>119</v>
      </c>
      <c r="F157" s="106">
        <v>1</v>
      </c>
      <c r="G157" s="117" t="s">
        <v>120</v>
      </c>
      <c r="H157" s="105">
        <v>2500</v>
      </c>
      <c r="I157" s="97">
        <f t="shared" si="11"/>
        <v>2500</v>
      </c>
    </row>
    <row r="158" spans="2:10" x14ac:dyDescent="0.15">
      <c r="B158" s="86" t="s">
        <v>899</v>
      </c>
      <c r="C158" s="128" t="s">
        <v>1072</v>
      </c>
      <c r="D158" s="99"/>
      <c r="E158" s="99" t="s">
        <v>119</v>
      </c>
      <c r="F158" s="106">
        <v>5</v>
      </c>
      <c r="G158" s="117" t="s">
        <v>314</v>
      </c>
      <c r="H158" s="105">
        <v>1500</v>
      </c>
      <c r="I158" s="97">
        <f t="shared" si="11"/>
        <v>7500</v>
      </c>
    </row>
    <row r="159" spans="2:10" x14ac:dyDescent="0.15">
      <c r="B159" s="86" t="s">
        <v>900</v>
      </c>
      <c r="C159" s="128" t="s">
        <v>600</v>
      </c>
      <c r="D159" s="99"/>
      <c r="E159" s="99" t="s">
        <v>119</v>
      </c>
      <c r="F159" s="106">
        <v>8</v>
      </c>
      <c r="G159" s="117" t="s">
        <v>120</v>
      </c>
      <c r="H159" s="105">
        <v>1000</v>
      </c>
      <c r="I159" s="97">
        <f t="shared" si="11"/>
        <v>8000</v>
      </c>
    </row>
    <row r="160" spans="2:10" ht="16.5" x14ac:dyDescent="0.15">
      <c r="B160" s="86" t="s">
        <v>901</v>
      </c>
      <c r="C160" s="164" t="s">
        <v>1071</v>
      </c>
      <c r="D160" s="111" t="s">
        <v>450</v>
      </c>
      <c r="E160" s="107" t="s">
        <v>449</v>
      </c>
      <c r="F160" s="108"/>
      <c r="G160" s="109"/>
      <c r="H160" s="165"/>
      <c r="I160" s="111" t="s">
        <v>450</v>
      </c>
    </row>
    <row r="161" spans="1:10" hidden="1" x14ac:dyDescent="0.15">
      <c r="A161" s="263" t="s">
        <v>94</v>
      </c>
      <c r="B161" s="119"/>
      <c r="C161" s="120" t="s">
        <v>203</v>
      </c>
      <c r="D161" s="104"/>
      <c r="E161" s="121"/>
      <c r="F161" s="122"/>
      <c r="G161" s="123"/>
      <c r="H161" s="124"/>
      <c r="I161" s="125">
        <f>SUM(I144:I160)</f>
        <v>66000</v>
      </c>
    </row>
    <row r="162" spans="1:10" x14ac:dyDescent="0.15">
      <c r="A162" s="137"/>
      <c r="B162" s="138" t="s">
        <v>350</v>
      </c>
      <c r="C162" s="139"/>
      <c r="D162" s="140"/>
      <c r="E162" s="141"/>
      <c r="F162" s="139"/>
      <c r="G162" s="139"/>
      <c r="H162" s="139"/>
      <c r="I162" s="142"/>
    </row>
    <row r="163" spans="1:10" x14ac:dyDescent="0.15">
      <c r="A163" s="137"/>
      <c r="B163" s="86" t="s">
        <v>317</v>
      </c>
      <c r="C163" s="87" t="s">
        <v>117</v>
      </c>
      <c r="D163" s="88"/>
      <c r="E163" s="88"/>
      <c r="F163" s="89"/>
      <c r="G163" s="90"/>
      <c r="H163" s="91"/>
      <c r="I163" s="91"/>
    </row>
    <row r="164" spans="1:10" x14ac:dyDescent="0.15">
      <c r="A164" s="241" t="s">
        <v>1093</v>
      </c>
      <c r="B164" s="86" t="s">
        <v>318</v>
      </c>
      <c r="C164" s="92" t="s">
        <v>319</v>
      </c>
      <c r="D164" s="99"/>
      <c r="E164" s="99" t="s">
        <v>119</v>
      </c>
      <c r="F164" s="94">
        <v>7</v>
      </c>
      <c r="G164" s="117" t="s">
        <v>120</v>
      </c>
      <c r="H164" s="132">
        <v>1300</v>
      </c>
      <c r="I164" s="97">
        <f>F164*H164</f>
        <v>9100</v>
      </c>
    </row>
    <row r="165" spans="1:10" x14ac:dyDescent="0.15">
      <c r="A165" s="241" t="s">
        <v>1092</v>
      </c>
      <c r="B165" s="86" t="s">
        <v>320</v>
      </c>
      <c r="C165" s="92" t="s">
        <v>321</v>
      </c>
      <c r="D165" s="99"/>
      <c r="E165" s="99" t="s">
        <v>119</v>
      </c>
      <c r="F165" s="94">
        <v>7</v>
      </c>
      <c r="G165" s="117" t="s">
        <v>120</v>
      </c>
      <c r="H165" s="132">
        <v>325</v>
      </c>
      <c r="I165" s="97">
        <f>F165*H165</f>
        <v>2275</v>
      </c>
    </row>
    <row r="166" spans="1:10" x14ac:dyDescent="0.15">
      <c r="A166" s="137"/>
      <c r="B166" s="86" t="s">
        <v>322</v>
      </c>
      <c r="C166" s="87" t="s">
        <v>355</v>
      </c>
      <c r="D166" s="88"/>
      <c r="E166" s="88"/>
      <c r="F166" s="89"/>
      <c r="G166" s="90"/>
      <c r="H166" s="91"/>
      <c r="I166" s="91"/>
    </row>
    <row r="167" spans="1:10" x14ac:dyDescent="0.15">
      <c r="A167" s="241" t="s">
        <v>1101</v>
      </c>
      <c r="B167" s="86" t="s">
        <v>323</v>
      </c>
      <c r="C167" s="92" t="s">
        <v>357</v>
      </c>
      <c r="D167" s="99"/>
      <c r="E167" s="232" t="s">
        <v>133</v>
      </c>
      <c r="F167" s="106">
        <v>1713</v>
      </c>
      <c r="G167" s="100" t="s">
        <v>134</v>
      </c>
      <c r="H167" s="132">
        <v>12</v>
      </c>
      <c r="I167" s="97">
        <f>F167*H167</f>
        <v>20556</v>
      </c>
    </row>
    <row r="168" spans="1:10" x14ac:dyDescent="0.15">
      <c r="A168" s="241" t="s">
        <v>1101</v>
      </c>
      <c r="B168" s="86" t="s">
        <v>325</v>
      </c>
      <c r="C168" s="92" t="s">
        <v>359</v>
      </c>
      <c r="D168" s="99" t="s">
        <v>743</v>
      </c>
      <c r="E168" s="232" t="s">
        <v>133</v>
      </c>
      <c r="F168" s="106">
        <v>3856</v>
      </c>
      <c r="G168" s="100" t="s">
        <v>213</v>
      </c>
      <c r="H168" s="132">
        <v>1.1499999999999999</v>
      </c>
      <c r="I168" s="97">
        <f>F168*H168</f>
        <v>4434.3999999999996</v>
      </c>
    </row>
    <row r="169" spans="1:10" x14ac:dyDescent="0.15">
      <c r="A169" s="241" t="s">
        <v>1101</v>
      </c>
      <c r="B169" s="86" t="s">
        <v>327</v>
      </c>
      <c r="C169" s="92" t="s">
        <v>746</v>
      </c>
      <c r="D169" s="99" t="s">
        <v>747</v>
      </c>
      <c r="E169" s="99" t="s">
        <v>119</v>
      </c>
      <c r="F169" s="106">
        <v>15</v>
      </c>
      <c r="G169" s="100" t="s">
        <v>120</v>
      </c>
      <c r="H169" s="132">
        <v>50</v>
      </c>
      <c r="I169" s="97">
        <f t="shared" ref="I169" si="12">F169*H169</f>
        <v>750</v>
      </c>
      <c r="J169" s="320">
        <v>35</v>
      </c>
    </row>
    <row r="170" spans="1:10" x14ac:dyDescent="0.15">
      <c r="A170" s="143"/>
      <c r="B170" s="86" t="s">
        <v>328</v>
      </c>
      <c r="C170" s="87" t="s">
        <v>218</v>
      </c>
      <c r="D170" s="88"/>
      <c r="E170" s="88"/>
      <c r="F170" s="89"/>
      <c r="G170" s="90"/>
      <c r="H170" s="91"/>
      <c r="I170" s="91"/>
    </row>
    <row r="171" spans="1:10" x14ac:dyDescent="0.15">
      <c r="A171" s="241" t="s">
        <v>1105</v>
      </c>
      <c r="B171" s="86" t="s">
        <v>329</v>
      </c>
      <c r="C171" s="92" t="s">
        <v>1140</v>
      </c>
      <c r="D171" s="99"/>
      <c r="E171" s="99" t="s">
        <v>119</v>
      </c>
      <c r="F171" s="106">
        <v>3208</v>
      </c>
      <c r="G171" s="100" t="s">
        <v>150</v>
      </c>
      <c r="H171" s="132">
        <v>2</v>
      </c>
      <c r="I171" s="97">
        <f>F171*H171</f>
        <v>6416</v>
      </c>
    </row>
    <row r="172" spans="1:10" ht="16.5" x14ac:dyDescent="0.15">
      <c r="A172" s="241" t="s">
        <v>1119</v>
      </c>
      <c r="B172" s="86" t="s">
        <v>330</v>
      </c>
      <c r="C172" s="92" t="s">
        <v>1141</v>
      </c>
      <c r="D172" s="99"/>
      <c r="E172" s="99" t="s">
        <v>119</v>
      </c>
      <c r="F172" s="94">
        <v>1541</v>
      </c>
      <c r="G172" s="100" t="s">
        <v>150</v>
      </c>
      <c r="H172" s="105">
        <v>7.95</v>
      </c>
      <c r="I172" s="97">
        <f t="shared" ref="I172" si="13">F172*H172</f>
        <v>12250.95</v>
      </c>
      <c r="J172" s="320">
        <v>3.95</v>
      </c>
    </row>
    <row r="173" spans="1:10" x14ac:dyDescent="0.15">
      <c r="A173" s="143"/>
      <c r="B173" s="86" t="s">
        <v>331</v>
      </c>
      <c r="C173" s="87" t="s">
        <v>142</v>
      </c>
      <c r="D173" s="88"/>
      <c r="E173" s="88"/>
      <c r="F173" s="89"/>
      <c r="G173" s="90"/>
      <c r="H173" s="91"/>
      <c r="I173" s="91"/>
    </row>
    <row r="174" spans="1:10" x14ac:dyDescent="0.15">
      <c r="A174" s="241" t="s">
        <v>1102</v>
      </c>
      <c r="B174" s="86" t="s">
        <v>332</v>
      </c>
      <c r="C174" s="92" t="s">
        <v>745</v>
      </c>
      <c r="D174" s="99" t="s">
        <v>744</v>
      </c>
      <c r="E174" s="232" t="s">
        <v>133</v>
      </c>
      <c r="F174" s="135">
        <v>2567</v>
      </c>
      <c r="G174" s="100" t="s">
        <v>229</v>
      </c>
      <c r="H174" s="101">
        <v>10</v>
      </c>
      <c r="I174" s="97">
        <f t="shared" ref="I174:I178" si="14">F174*H174</f>
        <v>25670</v>
      </c>
    </row>
    <row r="175" spans="1:10" x14ac:dyDescent="0.15">
      <c r="A175" s="241" t="s">
        <v>1096</v>
      </c>
      <c r="B175" s="86" t="s">
        <v>334</v>
      </c>
      <c r="C175" s="92" t="s">
        <v>365</v>
      </c>
      <c r="D175" s="99"/>
      <c r="E175" s="99" t="s">
        <v>119</v>
      </c>
      <c r="F175" s="106">
        <v>55</v>
      </c>
      <c r="G175" s="100" t="s">
        <v>120</v>
      </c>
      <c r="H175" s="101">
        <v>80</v>
      </c>
      <c r="I175" s="97">
        <f t="shared" si="14"/>
        <v>4400</v>
      </c>
    </row>
    <row r="176" spans="1:10" x14ac:dyDescent="0.15">
      <c r="A176" s="241" t="s">
        <v>1096</v>
      </c>
      <c r="B176" s="86" t="s">
        <v>335</v>
      </c>
      <c r="C176" s="92" t="s">
        <v>367</v>
      </c>
      <c r="D176" s="99"/>
      <c r="E176" s="99" t="s">
        <v>119</v>
      </c>
      <c r="F176" s="94">
        <v>7</v>
      </c>
      <c r="G176" s="100" t="s">
        <v>120</v>
      </c>
      <c r="H176" s="251">
        <v>700</v>
      </c>
      <c r="I176" s="97">
        <f t="shared" si="14"/>
        <v>4900</v>
      </c>
    </row>
    <row r="177" spans="1:9" x14ac:dyDescent="0.15">
      <c r="A177" s="241" t="s">
        <v>1096</v>
      </c>
      <c r="B177" s="86" t="s">
        <v>337</v>
      </c>
      <c r="C177" s="92" t="s">
        <v>1194</v>
      </c>
      <c r="D177" s="99"/>
      <c r="E177" s="99" t="s">
        <v>119</v>
      </c>
      <c r="F177" s="94">
        <v>7</v>
      </c>
      <c r="G177" s="100" t="s">
        <v>120</v>
      </c>
      <c r="H177" s="132">
        <v>200</v>
      </c>
      <c r="I177" s="97">
        <f t="shared" si="14"/>
        <v>1400</v>
      </c>
    </row>
    <row r="178" spans="1:9" x14ac:dyDescent="0.15">
      <c r="A178" s="241" t="s">
        <v>1095</v>
      </c>
      <c r="B178" s="86" t="s">
        <v>338</v>
      </c>
      <c r="C178" s="92" t="s">
        <v>158</v>
      </c>
      <c r="D178" s="129"/>
      <c r="E178" s="99" t="s">
        <v>119</v>
      </c>
      <c r="F178" s="94">
        <v>7</v>
      </c>
      <c r="G178" s="100" t="s">
        <v>120</v>
      </c>
      <c r="H178" s="101">
        <v>325</v>
      </c>
      <c r="I178" s="97">
        <f t="shared" si="14"/>
        <v>2275</v>
      </c>
    </row>
    <row r="179" spans="1:9" x14ac:dyDescent="0.15">
      <c r="A179" s="143"/>
      <c r="B179" s="86" t="s">
        <v>339</v>
      </c>
      <c r="C179" s="87" t="s">
        <v>340</v>
      </c>
      <c r="D179" s="88"/>
      <c r="E179" s="88"/>
      <c r="F179" s="89"/>
      <c r="G179" s="90"/>
      <c r="H179" s="91"/>
      <c r="I179" s="91"/>
    </row>
    <row r="180" spans="1:9" x14ac:dyDescent="0.15">
      <c r="A180" s="241" t="s">
        <v>1126</v>
      </c>
      <c r="B180" s="86" t="s">
        <v>341</v>
      </c>
      <c r="C180" s="92" t="s">
        <v>372</v>
      </c>
      <c r="D180" s="99"/>
      <c r="E180" s="232" t="s">
        <v>133</v>
      </c>
      <c r="F180" s="94">
        <v>7</v>
      </c>
      <c r="G180" s="100" t="s">
        <v>120</v>
      </c>
      <c r="H180" s="101">
        <v>250</v>
      </c>
      <c r="I180" s="97">
        <f>F180*H180</f>
        <v>1750</v>
      </c>
    </row>
    <row r="181" spans="1:9" x14ac:dyDescent="0.15">
      <c r="A181" s="241" t="s">
        <v>1127</v>
      </c>
      <c r="B181" s="86" t="s">
        <v>342</v>
      </c>
      <c r="C181" s="92" t="s">
        <v>374</v>
      </c>
      <c r="D181" s="99"/>
      <c r="E181" s="232" t="s">
        <v>133</v>
      </c>
      <c r="F181" s="94">
        <v>7</v>
      </c>
      <c r="G181" s="100" t="s">
        <v>120</v>
      </c>
      <c r="H181" s="101">
        <v>250</v>
      </c>
      <c r="I181" s="97">
        <f>F181*H181</f>
        <v>1750</v>
      </c>
    </row>
    <row r="182" spans="1:9" x14ac:dyDescent="0.15">
      <c r="A182" s="241" t="s">
        <v>1118</v>
      </c>
      <c r="B182" s="86" t="s">
        <v>343</v>
      </c>
      <c r="C182" s="92" t="s">
        <v>376</v>
      </c>
      <c r="D182" s="99"/>
      <c r="E182" s="232" t="s">
        <v>133</v>
      </c>
      <c r="F182" s="106">
        <v>473</v>
      </c>
      <c r="G182" s="100" t="s">
        <v>120</v>
      </c>
      <c r="H182" s="101">
        <v>15</v>
      </c>
      <c r="I182" s="97">
        <f>F182*H182</f>
        <v>7095</v>
      </c>
    </row>
    <row r="183" spans="1:9" x14ac:dyDescent="0.15">
      <c r="A183" s="143"/>
      <c r="B183" s="86" t="s">
        <v>345</v>
      </c>
      <c r="C183" s="87" t="s">
        <v>196</v>
      </c>
      <c r="D183" s="88"/>
      <c r="E183" s="144"/>
      <c r="F183" s="145"/>
      <c r="G183" s="90"/>
      <c r="H183" s="91"/>
      <c r="I183" s="91"/>
    </row>
    <row r="184" spans="1:9" x14ac:dyDescent="0.15">
      <c r="A184" s="241" t="s">
        <v>1130</v>
      </c>
      <c r="B184" s="86" t="s">
        <v>346</v>
      </c>
      <c r="C184" s="92" t="s">
        <v>379</v>
      </c>
      <c r="D184" s="99" t="s">
        <v>823</v>
      </c>
      <c r="E184" s="232" t="s">
        <v>133</v>
      </c>
      <c r="F184" s="106">
        <v>12</v>
      </c>
      <c r="G184" s="100" t="s">
        <v>120</v>
      </c>
      <c r="H184" s="98">
        <v>60</v>
      </c>
      <c r="I184" s="116">
        <f>F184*H184</f>
        <v>720</v>
      </c>
    </row>
    <row r="185" spans="1:9" x14ac:dyDescent="0.15">
      <c r="A185" s="241" t="s">
        <v>1130</v>
      </c>
      <c r="B185" s="86" t="s">
        <v>348</v>
      </c>
      <c r="C185" s="92" t="s">
        <v>381</v>
      </c>
      <c r="D185" s="99" t="s">
        <v>822</v>
      </c>
      <c r="E185" s="232" t="s">
        <v>133</v>
      </c>
      <c r="F185" s="106">
        <v>117</v>
      </c>
      <c r="G185" s="100" t="s">
        <v>120</v>
      </c>
      <c r="H185" s="98">
        <v>60</v>
      </c>
      <c r="I185" s="116">
        <f>F185*H185</f>
        <v>7020</v>
      </c>
    </row>
    <row r="186" spans="1:9" ht="30.75" x14ac:dyDescent="0.15">
      <c r="A186" s="241" t="s">
        <v>1133</v>
      </c>
      <c r="B186" s="86" t="s">
        <v>349</v>
      </c>
      <c r="C186" s="92" t="s">
        <v>1249</v>
      </c>
      <c r="D186" s="99" t="s">
        <v>821</v>
      </c>
      <c r="E186" s="232" t="s">
        <v>133</v>
      </c>
      <c r="F186" s="106">
        <v>48</v>
      </c>
      <c r="G186" s="100" t="s">
        <v>120</v>
      </c>
      <c r="H186" s="105">
        <v>15</v>
      </c>
      <c r="I186" s="116">
        <f>F186*H186</f>
        <v>720</v>
      </c>
    </row>
    <row r="187" spans="1:9" ht="16.5" x14ac:dyDescent="0.15">
      <c r="A187" s="241" t="s">
        <v>1132</v>
      </c>
      <c r="B187" s="86" t="s">
        <v>905</v>
      </c>
      <c r="C187" s="128" t="s">
        <v>1268</v>
      </c>
      <c r="D187" s="104" t="s">
        <v>1061</v>
      </c>
      <c r="E187" s="314" t="s">
        <v>119</v>
      </c>
      <c r="F187" s="106">
        <v>78</v>
      </c>
      <c r="G187" s="100" t="s">
        <v>120</v>
      </c>
      <c r="H187" s="105">
        <v>100</v>
      </c>
      <c r="I187" s="116">
        <f t="shared" ref="I187" si="15">F187*H187</f>
        <v>7800</v>
      </c>
    </row>
    <row r="188" spans="1:9" x14ac:dyDescent="0.15">
      <c r="A188" s="134"/>
      <c r="B188" s="86" t="s">
        <v>906</v>
      </c>
      <c r="C188" s="87" t="s">
        <v>383</v>
      </c>
      <c r="D188" s="88"/>
      <c r="E188" s="144"/>
      <c r="F188" s="145"/>
      <c r="G188" s="90"/>
      <c r="H188" s="91"/>
      <c r="I188" s="91"/>
    </row>
    <row r="189" spans="1:9" x14ac:dyDescent="0.15">
      <c r="A189" s="241" t="s">
        <v>1096</v>
      </c>
      <c r="B189" s="86" t="s">
        <v>907</v>
      </c>
      <c r="C189" s="92" t="s">
        <v>386</v>
      </c>
      <c r="D189" s="99"/>
      <c r="E189" s="99" t="s">
        <v>119</v>
      </c>
      <c r="F189" s="106">
        <v>2</v>
      </c>
      <c r="G189" s="117" t="s">
        <v>120</v>
      </c>
      <c r="H189" s="251">
        <v>3000</v>
      </c>
      <c r="I189" s="97">
        <f>F189*H189</f>
        <v>6000</v>
      </c>
    </row>
    <row r="190" spans="1:9" ht="16.5" x14ac:dyDescent="0.15">
      <c r="A190" s="241" t="s">
        <v>1096</v>
      </c>
      <c r="B190" s="86" t="s">
        <v>908</v>
      </c>
      <c r="C190" s="92" t="s">
        <v>1142</v>
      </c>
      <c r="D190" s="104"/>
      <c r="E190" s="99" t="s">
        <v>119</v>
      </c>
      <c r="F190" s="106">
        <v>2</v>
      </c>
      <c r="G190" s="117" t="s">
        <v>120</v>
      </c>
      <c r="H190" s="251">
        <v>2600</v>
      </c>
      <c r="I190" s="97">
        <f>F190*H190</f>
        <v>5200</v>
      </c>
    </row>
    <row r="191" spans="1:9" x14ac:dyDescent="0.15">
      <c r="A191" s="241" t="s">
        <v>1096</v>
      </c>
      <c r="B191" s="86" t="s">
        <v>909</v>
      </c>
      <c r="C191" s="92" t="s">
        <v>389</v>
      </c>
      <c r="D191" s="71"/>
      <c r="E191" s="99" t="s">
        <v>119</v>
      </c>
      <c r="F191" s="106">
        <v>2</v>
      </c>
      <c r="G191" s="117" t="s">
        <v>120</v>
      </c>
      <c r="H191" s="251">
        <v>2000</v>
      </c>
      <c r="I191" s="97">
        <f>F191*H191</f>
        <v>4000</v>
      </c>
    </row>
    <row r="192" spans="1:9" x14ac:dyDescent="0.15">
      <c r="A192" s="241" t="s">
        <v>1101</v>
      </c>
      <c r="B192" s="86" t="s">
        <v>910</v>
      </c>
      <c r="C192" s="92" t="s">
        <v>1053</v>
      </c>
      <c r="D192" s="104" t="s">
        <v>1054</v>
      </c>
      <c r="E192" s="232" t="s">
        <v>133</v>
      </c>
      <c r="F192" s="106">
        <v>65</v>
      </c>
      <c r="G192" s="117" t="s">
        <v>134</v>
      </c>
      <c r="H192" s="251">
        <v>20</v>
      </c>
      <c r="I192" s="97">
        <f>F192*H192</f>
        <v>1300</v>
      </c>
    </row>
    <row r="193" spans="1:10" x14ac:dyDescent="0.15">
      <c r="A193" s="134"/>
      <c r="B193" s="86" t="s">
        <v>911</v>
      </c>
      <c r="C193" s="87" t="s">
        <v>391</v>
      </c>
      <c r="D193" s="88"/>
      <c r="E193" s="144"/>
      <c r="F193" s="145"/>
      <c r="G193" s="90"/>
      <c r="H193" s="91"/>
      <c r="I193" s="91"/>
    </row>
    <row r="194" spans="1:10" ht="16.5" x14ac:dyDescent="0.15">
      <c r="A194" s="134"/>
      <c r="B194" s="86" t="s">
        <v>912</v>
      </c>
      <c r="C194" s="164" t="s">
        <v>1248</v>
      </c>
      <c r="D194" s="111" t="s">
        <v>450</v>
      </c>
      <c r="E194" s="107" t="s">
        <v>449</v>
      </c>
      <c r="F194" s="108"/>
      <c r="G194" s="109"/>
      <c r="H194" s="165"/>
      <c r="I194" s="111" t="s">
        <v>450</v>
      </c>
    </row>
    <row r="195" spans="1:10" hidden="1" x14ac:dyDescent="0.15">
      <c r="A195" s="134"/>
      <c r="B195" s="119"/>
      <c r="C195" s="120" t="s">
        <v>203</v>
      </c>
      <c r="D195" s="104"/>
      <c r="E195" s="121"/>
      <c r="F195" s="122"/>
      <c r="G195" s="123"/>
      <c r="H195" s="124"/>
      <c r="I195" s="125">
        <f>SUM(I164:I194)</f>
        <v>137782.35</v>
      </c>
    </row>
    <row r="196" spans="1:10" hidden="1" x14ac:dyDescent="0.15">
      <c r="A196" s="134"/>
      <c r="B196" s="119"/>
      <c r="C196" s="120"/>
      <c r="D196" s="104"/>
      <c r="E196" s="121"/>
      <c r="F196" s="122"/>
      <c r="G196" s="123"/>
      <c r="H196" s="124"/>
      <c r="I196" s="125"/>
    </row>
    <row r="197" spans="1:10" x14ac:dyDescent="0.15">
      <c r="A197" s="134"/>
      <c r="B197" s="119"/>
      <c r="C197" s="120"/>
      <c r="D197" s="104"/>
      <c r="E197" s="121"/>
      <c r="F197" s="122"/>
      <c r="G197" s="123"/>
      <c r="H197" s="124"/>
      <c r="I197" s="125"/>
    </row>
    <row r="198" spans="1:10" x14ac:dyDescent="0.15">
      <c r="A198" s="241" t="s">
        <v>1089</v>
      </c>
      <c r="B198" s="119"/>
      <c r="C198" s="120" t="s">
        <v>787</v>
      </c>
      <c r="D198" s="104"/>
      <c r="E198" s="99" t="s">
        <v>119</v>
      </c>
      <c r="F198" s="158">
        <v>1</v>
      </c>
      <c r="G198" s="262" t="s">
        <v>120</v>
      </c>
      <c r="H198" s="136">
        <v>142975</v>
      </c>
      <c r="I198" s="152">
        <f>F198*H198</f>
        <v>142975</v>
      </c>
      <c r="J198" s="320">
        <v>125975</v>
      </c>
    </row>
    <row r="199" spans="1:10" x14ac:dyDescent="0.15">
      <c r="A199" s="241" t="s">
        <v>1087</v>
      </c>
      <c r="B199" s="119"/>
      <c r="C199" s="147" t="s">
        <v>396</v>
      </c>
      <c r="D199" s="93"/>
      <c r="E199" s="99" t="s">
        <v>119</v>
      </c>
      <c r="F199" s="149">
        <v>6</v>
      </c>
      <c r="G199" s="150" t="s">
        <v>397</v>
      </c>
      <c r="H199" s="151">
        <v>18000</v>
      </c>
      <c r="I199" s="152">
        <f>F199*H199</f>
        <v>108000</v>
      </c>
    </row>
    <row r="200" spans="1:10" x14ac:dyDescent="0.15">
      <c r="B200" s="119"/>
      <c r="C200" s="153" t="s">
        <v>398</v>
      </c>
      <c r="D200" s="107"/>
      <c r="E200" s="154"/>
      <c r="F200" s="155"/>
      <c r="G200" s="156"/>
      <c r="H200" s="157"/>
      <c r="I200" s="157" t="s">
        <v>399</v>
      </c>
    </row>
    <row r="201" spans="1:10" x14ac:dyDescent="0.15">
      <c r="B201" s="119"/>
      <c r="C201" s="120"/>
      <c r="D201" s="104"/>
      <c r="E201" s="121"/>
      <c r="F201" s="158"/>
      <c r="G201" s="123"/>
      <c r="H201" s="151"/>
      <c r="I201" s="152"/>
    </row>
    <row r="202" spans="1:10" hidden="1" x14ac:dyDescent="0.15">
      <c r="A202" s="134"/>
      <c r="B202" s="119"/>
      <c r="C202" s="120" t="s">
        <v>304</v>
      </c>
      <c r="D202" s="104"/>
      <c r="E202" s="121"/>
      <c r="F202" s="122"/>
      <c r="G202" s="123"/>
      <c r="H202" s="124"/>
      <c r="I202" s="125">
        <f>I199+I198+I195+I161+I142+I138+I67</f>
        <v>2287289.12</v>
      </c>
    </row>
    <row r="203" spans="1:10" hidden="1" x14ac:dyDescent="0.15">
      <c r="A203" s="134"/>
      <c r="B203" s="119"/>
      <c r="C203" s="120"/>
      <c r="D203" s="104"/>
      <c r="E203" s="121"/>
      <c r="F203" s="122"/>
      <c r="G203" s="123"/>
      <c r="H203" s="124"/>
      <c r="I203" s="125"/>
    </row>
    <row r="204" spans="1:10" x14ac:dyDescent="0.15">
      <c r="A204" s="241" t="s">
        <v>1090</v>
      </c>
      <c r="B204" s="119"/>
      <c r="C204" s="159" t="s">
        <v>18</v>
      </c>
      <c r="D204" s="160" t="s">
        <v>651</v>
      </c>
      <c r="E204" s="148"/>
      <c r="F204" s="161"/>
      <c r="G204" s="150"/>
      <c r="H204" s="162">
        <v>0.08</v>
      </c>
      <c r="I204" s="125">
        <f>I202*H204</f>
        <v>182983.12960000001</v>
      </c>
      <c r="J204" s="319">
        <f>I204-183027.93</f>
        <v>-44.800399999978254</v>
      </c>
    </row>
    <row r="205" spans="1:10" x14ac:dyDescent="0.15">
      <c r="A205" s="241" t="s">
        <v>652</v>
      </c>
      <c r="B205" s="119"/>
      <c r="C205" s="159" t="s">
        <v>400</v>
      </c>
      <c r="D205" s="160" t="s">
        <v>651</v>
      </c>
      <c r="E205" s="148"/>
      <c r="F205" s="161"/>
      <c r="G205" s="150"/>
      <c r="H205" s="162">
        <v>0.08</v>
      </c>
      <c r="I205" s="125">
        <f>(I202+I204)*H205</f>
        <v>197621.77996800002</v>
      </c>
      <c r="J205" s="319">
        <f>I205-197670.16</f>
        <v>-48.380031999986386</v>
      </c>
    </row>
    <row r="206" spans="1:10" x14ac:dyDescent="0.15">
      <c r="A206" s="134"/>
      <c r="B206" s="119"/>
      <c r="C206" s="120"/>
      <c r="D206" s="104"/>
      <c r="E206" s="121"/>
      <c r="F206" s="122"/>
      <c r="G206" s="123"/>
      <c r="H206" s="124"/>
      <c r="I206" s="125"/>
    </row>
    <row r="207" spans="1:10" x14ac:dyDescent="0.15">
      <c r="A207" s="134"/>
      <c r="B207" s="119"/>
      <c r="C207" s="120" t="s">
        <v>401</v>
      </c>
      <c r="D207" s="296">
        <f>I207</f>
        <v>2667894.0295680002</v>
      </c>
      <c r="E207" s="121"/>
      <c r="F207" s="122"/>
      <c r="G207" s="123"/>
      <c r="H207" s="124"/>
      <c r="I207" s="125">
        <f>SUM(I202:I206)</f>
        <v>2667894.0295680002</v>
      </c>
      <c r="J207" s="319">
        <f>I207-2668547.21</f>
        <v>-653.18043199973181</v>
      </c>
    </row>
    <row r="208" spans="1:10" s="70" customFormat="1" x14ac:dyDescent="0.15">
      <c r="A208" s="134"/>
      <c r="B208" s="119"/>
      <c r="C208" s="120"/>
      <c r="D208" s="104"/>
      <c r="E208" s="121"/>
      <c r="F208" s="146"/>
      <c r="G208" s="123"/>
      <c r="H208" s="265" t="s">
        <v>598</v>
      </c>
      <c r="I208" s="264">
        <f>I207-'Bid Form'!D121</f>
        <v>0</v>
      </c>
      <c r="J208" s="319"/>
    </row>
    <row r="209" spans="1:10" s="70" customFormat="1" x14ac:dyDescent="0.15">
      <c r="A209" s="134"/>
      <c r="B209" s="233"/>
      <c r="C209" s="234"/>
      <c r="D209" s="235"/>
      <c r="E209" s="236"/>
      <c r="F209" s="237"/>
      <c r="G209" s="238"/>
      <c r="H209" s="239"/>
      <c r="I209" s="240"/>
      <c r="J209" s="319"/>
    </row>
    <row r="210" spans="1:10" s="70" customFormat="1" ht="18" x14ac:dyDescent="0.15">
      <c r="A210" s="134"/>
      <c r="B210" s="342" t="s">
        <v>5</v>
      </c>
      <c r="C210" s="342"/>
      <c r="D210" s="342"/>
      <c r="E210" s="342"/>
      <c r="F210" s="342"/>
      <c r="G210" s="342"/>
      <c r="H210" s="342"/>
      <c r="I210" s="342"/>
      <c r="J210" s="319"/>
    </row>
    <row r="211" spans="1:10" s="70" customFormat="1" x14ac:dyDescent="0.15">
      <c r="A211" s="134"/>
      <c r="B211" s="73"/>
      <c r="C211" s="74" t="s">
        <v>109</v>
      </c>
      <c r="D211" s="74" t="s">
        <v>110</v>
      </c>
      <c r="E211" s="75" t="s">
        <v>111</v>
      </c>
      <c r="F211" s="76" t="s">
        <v>112</v>
      </c>
      <c r="G211" s="77"/>
      <c r="H211" s="78" t="s">
        <v>113</v>
      </c>
      <c r="I211" s="78" t="s">
        <v>114</v>
      </c>
      <c r="J211" s="319"/>
    </row>
    <row r="212" spans="1:10" s="70" customFormat="1" x14ac:dyDescent="0.15">
      <c r="A212" s="69"/>
      <c r="B212" s="79" t="s">
        <v>1008</v>
      </c>
      <c r="C212" s="80"/>
      <c r="D212" s="81"/>
      <c r="E212" s="82"/>
      <c r="F212" s="83"/>
      <c r="G212" s="84"/>
      <c r="H212" s="85"/>
      <c r="I212" s="85"/>
      <c r="J212" s="319"/>
    </row>
    <row r="213" spans="1:10" s="70" customFormat="1" x14ac:dyDescent="0.15">
      <c r="A213" s="69"/>
      <c r="B213" s="86" t="s">
        <v>351</v>
      </c>
      <c r="C213" s="87" t="s">
        <v>1074</v>
      </c>
      <c r="D213" s="88"/>
      <c r="E213" s="88"/>
      <c r="F213" s="89"/>
      <c r="G213" s="90"/>
      <c r="H213" s="91"/>
      <c r="I213" s="91"/>
      <c r="J213" s="319"/>
    </row>
    <row r="214" spans="1:10" s="70" customFormat="1" x14ac:dyDescent="0.15">
      <c r="A214" s="241" t="s">
        <v>1093</v>
      </c>
      <c r="B214" s="86" t="s">
        <v>352</v>
      </c>
      <c r="C214" s="92" t="s">
        <v>207</v>
      </c>
      <c r="D214" s="99"/>
      <c r="E214" s="99" t="s">
        <v>119</v>
      </c>
      <c r="F214" s="106">
        <v>1</v>
      </c>
      <c r="G214" s="95" t="s">
        <v>120</v>
      </c>
      <c r="H214" s="96">
        <v>5500</v>
      </c>
      <c r="I214" s="97">
        <f>F214*H214</f>
        <v>5500</v>
      </c>
      <c r="J214" s="319"/>
    </row>
    <row r="215" spans="1:10" s="70" customFormat="1" x14ac:dyDescent="0.15">
      <c r="A215" s="241" t="s">
        <v>1092</v>
      </c>
      <c r="B215" s="86" t="s">
        <v>353</v>
      </c>
      <c r="C215" s="92" t="s">
        <v>25</v>
      </c>
      <c r="D215" s="99"/>
      <c r="E215" s="99" t="s">
        <v>119</v>
      </c>
      <c r="F215" s="106">
        <v>1</v>
      </c>
      <c r="G215" s="95" t="s">
        <v>120</v>
      </c>
      <c r="H215" s="98">
        <v>1000</v>
      </c>
      <c r="I215" s="97">
        <f>F215*H215</f>
        <v>1000</v>
      </c>
      <c r="J215" s="319"/>
    </row>
    <row r="216" spans="1:10" s="70" customFormat="1" x14ac:dyDescent="0.15">
      <c r="A216" s="241" t="s">
        <v>1093</v>
      </c>
      <c r="B216" s="86" t="s">
        <v>354</v>
      </c>
      <c r="C216" s="92" t="s">
        <v>406</v>
      </c>
      <c r="D216" s="99"/>
      <c r="E216" s="99" t="s">
        <v>119</v>
      </c>
      <c r="F216" s="106">
        <v>1</v>
      </c>
      <c r="G216" s="95" t="s">
        <v>120</v>
      </c>
      <c r="H216" s="98">
        <v>1500</v>
      </c>
      <c r="I216" s="97">
        <f>F216*H216</f>
        <v>1500</v>
      </c>
      <c r="J216" s="319"/>
    </row>
    <row r="217" spans="1:10" s="70" customFormat="1" ht="16.5" x14ac:dyDescent="0.15">
      <c r="A217" s="241" t="s">
        <v>1093</v>
      </c>
      <c r="B217" s="86" t="s">
        <v>356</v>
      </c>
      <c r="C217" s="128" t="s">
        <v>1199</v>
      </c>
      <c r="D217" s="93"/>
      <c r="E217" s="93" t="s">
        <v>119</v>
      </c>
      <c r="F217" s="106">
        <v>1</v>
      </c>
      <c r="G217" s="100" t="s">
        <v>120</v>
      </c>
      <c r="H217" s="98">
        <v>800</v>
      </c>
      <c r="I217" s="97">
        <f t="shared" ref="I217" si="16">F217*H217</f>
        <v>800</v>
      </c>
      <c r="J217" s="319"/>
    </row>
    <row r="218" spans="1:10" s="70" customFormat="1" x14ac:dyDescent="0.15">
      <c r="A218" s="69"/>
      <c r="B218" s="86" t="s">
        <v>358</v>
      </c>
      <c r="C218" s="87" t="s">
        <v>123</v>
      </c>
      <c r="D218" s="88"/>
      <c r="E218" s="88"/>
      <c r="F218" s="89"/>
      <c r="G218" s="90"/>
      <c r="H218" s="91"/>
      <c r="I218" s="91"/>
      <c r="J218" s="319"/>
    </row>
    <row r="219" spans="1:10" s="70" customFormat="1" x14ac:dyDescent="0.15">
      <c r="A219" s="241" t="s">
        <v>1172</v>
      </c>
      <c r="B219" s="86" t="s">
        <v>360</v>
      </c>
      <c r="C219" s="92" t="s">
        <v>1171</v>
      </c>
      <c r="D219" s="99"/>
      <c r="E219" s="99" t="s">
        <v>119</v>
      </c>
      <c r="F219" s="106">
        <v>1</v>
      </c>
      <c r="G219" s="95" t="s">
        <v>120</v>
      </c>
      <c r="H219" s="98">
        <v>1500</v>
      </c>
      <c r="I219" s="97">
        <f>F219*H219</f>
        <v>1500</v>
      </c>
      <c r="J219" s="319"/>
    </row>
    <row r="220" spans="1:10" s="70" customFormat="1" x14ac:dyDescent="0.15">
      <c r="A220" s="241" t="s">
        <v>1101</v>
      </c>
      <c r="B220" s="86" t="s">
        <v>361</v>
      </c>
      <c r="C220" s="115" t="s">
        <v>1051</v>
      </c>
      <c r="D220" s="99"/>
      <c r="E220" s="232" t="s">
        <v>133</v>
      </c>
      <c r="F220" s="106">
        <v>112</v>
      </c>
      <c r="G220" s="100" t="s">
        <v>134</v>
      </c>
      <c r="H220" s="96">
        <v>12</v>
      </c>
      <c r="I220" s="97">
        <f t="shared" ref="I220:I223" si="17">F220*H220</f>
        <v>1344</v>
      </c>
      <c r="J220" s="319"/>
    </row>
    <row r="221" spans="1:10" s="70" customFormat="1" x14ac:dyDescent="0.15">
      <c r="A221" s="241" t="s">
        <v>1112</v>
      </c>
      <c r="B221" s="86" t="s">
        <v>362</v>
      </c>
      <c r="C221" s="115" t="s">
        <v>412</v>
      </c>
      <c r="D221" s="99" t="s">
        <v>816</v>
      </c>
      <c r="E221" s="232" t="s">
        <v>133</v>
      </c>
      <c r="F221" s="106">
        <v>2690</v>
      </c>
      <c r="G221" s="100" t="s">
        <v>150</v>
      </c>
      <c r="H221" s="101">
        <v>7.15</v>
      </c>
      <c r="I221" s="97">
        <f t="shared" si="17"/>
        <v>19233.5</v>
      </c>
      <c r="J221" s="319"/>
    </row>
    <row r="222" spans="1:10" s="70" customFormat="1" ht="16.5" x14ac:dyDescent="0.15">
      <c r="A222" s="241" t="s">
        <v>1113</v>
      </c>
      <c r="B222" s="86" t="s">
        <v>363</v>
      </c>
      <c r="C222" s="167" t="s">
        <v>1203</v>
      </c>
      <c r="D222" s="107" t="s">
        <v>876</v>
      </c>
      <c r="E222" s="107" t="s">
        <v>119</v>
      </c>
      <c r="F222" s="108">
        <v>481</v>
      </c>
      <c r="G222" s="109" t="s">
        <v>213</v>
      </c>
      <c r="H222" s="165">
        <v>4</v>
      </c>
      <c r="I222" s="165">
        <f t="shared" si="17"/>
        <v>1924</v>
      </c>
      <c r="J222" s="320">
        <v>4.6900000000000004</v>
      </c>
    </row>
    <row r="223" spans="1:10" s="70" customFormat="1" x14ac:dyDescent="0.15">
      <c r="A223" s="241" t="s">
        <v>1112</v>
      </c>
      <c r="B223" s="86" t="s">
        <v>364</v>
      </c>
      <c r="C223" s="92" t="s">
        <v>782</v>
      </c>
      <c r="D223" s="99" t="s">
        <v>764</v>
      </c>
      <c r="E223" s="99" t="s">
        <v>119</v>
      </c>
      <c r="F223" s="94">
        <v>104</v>
      </c>
      <c r="G223" s="100" t="s">
        <v>213</v>
      </c>
      <c r="H223" s="105">
        <v>7.08</v>
      </c>
      <c r="I223" s="97">
        <f t="shared" si="17"/>
        <v>736.32</v>
      </c>
      <c r="J223" s="320">
        <v>3.08</v>
      </c>
    </row>
    <row r="224" spans="1:10" s="70" customFormat="1" x14ac:dyDescent="0.15">
      <c r="A224" s="241" t="s">
        <v>1112</v>
      </c>
      <c r="B224" s="86" t="s">
        <v>366</v>
      </c>
      <c r="C224" s="115" t="s">
        <v>811</v>
      </c>
      <c r="D224" s="99" t="s">
        <v>816</v>
      </c>
      <c r="E224" s="232" t="s">
        <v>133</v>
      </c>
      <c r="F224" s="106">
        <v>653</v>
      </c>
      <c r="G224" s="100" t="s">
        <v>150</v>
      </c>
      <c r="H224" s="101">
        <v>7.15</v>
      </c>
      <c r="I224" s="97">
        <f t="shared" ref="I224:I227" si="18">F224*H224</f>
        <v>4668.95</v>
      </c>
      <c r="J224" s="319"/>
    </row>
    <row r="225" spans="1:10" s="70" customFormat="1" ht="16.5" x14ac:dyDescent="0.15">
      <c r="A225" s="241" t="s">
        <v>1113</v>
      </c>
      <c r="B225" s="86" t="s">
        <v>368</v>
      </c>
      <c r="C225" s="167" t="s">
        <v>1204</v>
      </c>
      <c r="D225" s="107" t="s">
        <v>876</v>
      </c>
      <c r="E225" s="107" t="s">
        <v>119</v>
      </c>
      <c r="F225" s="108">
        <v>162</v>
      </c>
      <c r="G225" s="109" t="s">
        <v>213</v>
      </c>
      <c r="H225" s="165">
        <v>4</v>
      </c>
      <c r="I225" s="165">
        <f>F225*H225</f>
        <v>648</v>
      </c>
      <c r="J225" s="320">
        <v>4.6900000000000004</v>
      </c>
    </row>
    <row r="226" spans="1:10" s="70" customFormat="1" x14ac:dyDescent="0.15">
      <c r="A226" s="241" t="s">
        <v>1101</v>
      </c>
      <c r="B226" s="86" t="s">
        <v>369</v>
      </c>
      <c r="C226" s="115" t="s">
        <v>813</v>
      </c>
      <c r="D226" s="99" t="s">
        <v>815</v>
      </c>
      <c r="E226" s="232" t="s">
        <v>133</v>
      </c>
      <c r="F226" s="106">
        <v>10</v>
      </c>
      <c r="G226" s="100" t="s">
        <v>134</v>
      </c>
      <c r="H226" s="96">
        <v>12</v>
      </c>
      <c r="I226" s="97">
        <f t="shared" si="18"/>
        <v>120</v>
      </c>
      <c r="J226" s="319"/>
    </row>
    <row r="227" spans="1:10" s="70" customFormat="1" x14ac:dyDescent="0.15">
      <c r="A227" s="241" t="s">
        <v>1101</v>
      </c>
      <c r="B227" s="86" t="s">
        <v>370</v>
      </c>
      <c r="C227" s="115" t="s">
        <v>814</v>
      </c>
      <c r="D227" s="99" t="s">
        <v>764</v>
      </c>
      <c r="E227" s="99" t="s">
        <v>119</v>
      </c>
      <c r="F227" s="94">
        <v>16</v>
      </c>
      <c r="G227" s="100" t="s">
        <v>213</v>
      </c>
      <c r="H227" s="105">
        <v>7.08</v>
      </c>
      <c r="I227" s="97">
        <f t="shared" si="18"/>
        <v>113.28</v>
      </c>
      <c r="J227" s="320">
        <v>3.08</v>
      </c>
    </row>
    <row r="228" spans="1:10" s="70" customFormat="1" x14ac:dyDescent="0.15">
      <c r="A228" s="69"/>
      <c r="B228" s="86" t="s">
        <v>371</v>
      </c>
      <c r="C228" s="87" t="s">
        <v>138</v>
      </c>
      <c r="D228" s="88"/>
      <c r="E228" s="88"/>
      <c r="F228" s="89"/>
      <c r="G228" s="90"/>
      <c r="H228" s="91"/>
      <c r="I228" s="91"/>
      <c r="J228" s="319"/>
    </row>
    <row r="229" spans="1:10" s="70" customFormat="1" x14ac:dyDescent="0.15">
      <c r="A229" s="241" t="s">
        <v>1105</v>
      </c>
      <c r="B229" s="86" t="s">
        <v>373</v>
      </c>
      <c r="C229" s="92" t="s">
        <v>1140</v>
      </c>
      <c r="D229" s="93"/>
      <c r="E229" s="99" t="s">
        <v>119</v>
      </c>
      <c r="F229" s="94">
        <v>495</v>
      </c>
      <c r="G229" s="100" t="s">
        <v>150</v>
      </c>
      <c r="H229" s="98">
        <v>1.43</v>
      </c>
      <c r="I229" s="97">
        <f>F229*H229</f>
        <v>707.85</v>
      </c>
      <c r="J229" s="319"/>
    </row>
    <row r="230" spans="1:10" s="70" customFormat="1" x14ac:dyDescent="0.15">
      <c r="A230" s="241" t="s">
        <v>1111</v>
      </c>
      <c r="B230" s="86" t="s">
        <v>375</v>
      </c>
      <c r="C230" s="92" t="s">
        <v>1150</v>
      </c>
      <c r="D230" s="99"/>
      <c r="E230" s="99" t="s">
        <v>119</v>
      </c>
      <c r="F230" s="94">
        <v>276</v>
      </c>
      <c r="G230" s="100" t="s">
        <v>150</v>
      </c>
      <c r="H230" s="105">
        <v>15</v>
      </c>
      <c r="I230" s="97">
        <f t="shared" ref="I230" si="19">F230*H230</f>
        <v>4140</v>
      </c>
      <c r="J230" s="319"/>
    </row>
    <row r="231" spans="1:10" s="70" customFormat="1" x14ac:dyDescent="0.15">
      <c r="A231" s="241" t="s">
        <v>1111</v>
      </c>
      <c r="B231" s="86" t="s">
        <v>377</v>
      </c>
      <c r="C231" s="92" t="s">
        <v>1151</v>
      </c>
      <c r="D231" s="99"/>
      <c r="E231" s="99" t="s">
        <v>119</v>
      </c>
      <c r="F231" s="94">
        <v>1</v>
      </c>
      <c r="G231" s="100" t="s">
        <v>150</v>
      </c>
      <c r="H231" s="105">
        <v>2500</v>
      </c>
      <c r="I231" s="97">
        <f>F231*H231</f>
        <v>2500</v>
      </c>
      <c r="J231" s="319"/>
    </row>
    <row r="232" spans="1:10" s="70" customFormat="1" x14ac:dyDescent="0.15">
      <c r="A232" s="241" t="s">
        <v>1108</v>
      </c>
      <c r="B232" s="86" t="s">
        <v>378</v>
      </c>
      <c r="C232" s="92" t="s">
        <v>855</v>
      </c>
      <c r="D232" s="93"/>
      <c r="E232" s="99" t="s">
        <v>119</v>
      </c>
      <c r="F232" s="94">
        <v>1</v>
      </c>
      <c r="G232" s="100" t="s">
        <v>120</v>
      </c>
      <c r="H232" s="98">
        <v>1000</v>
      </c>
      <c r="I232" s="97">
        <f>F232*H232</f>
        <v>1000</v>
      </c>
      <c r="J232" s="319"/>
    </row>
    <row r="233" spans="1:10" x14ac:dyDescent="0.15">
      <c r="B233" s="86" t="s">
        <v>380</v>
      </c>
      <c r="C233" s="87" t="s">
        <v>142</v>
      </c>
      <c r="D233" s="88"/>
      <c r="E233" s="88"/>
      <c r="F233" s="89"/>
      <c r="G233" s="90"/>
      <c r="H233" s="91"/>
      <c r="I233" s="91"/>
    </row>
    <row r="234" spans="1:10" x14ac:dyDescent="0.15">
      <c r="A234" s="241" t="s">
        <v>1096</v>
      </c>
      <c r="B234" s="86" t="s">
        <v>382</v>
      </c>
      <c r="C234" s="92" t="s">
        <v>423</v>
      </c>
      <c r="D234" s="99"/>
      <c r="E234" s="104" t="s">
        <v>119</v>
      </c>
      <c r="F234" s="106">
        <v>4016</v>
      </c>
      <c r="G234" s="100" t="s">
        <v>150</v>
      </c>
      <c r="H234" s="98">
        <v>1.5</v>
      </c>
      <c r="I234" s="97">
        <f t="shared" ref="I234:I240" si="20">F234*H234</f>
        <v>6024</v>
      </c>
    </row>
    <row r="235" spans="1:10" x14ac:dyDescent="0.15">
      <c r="A235" s="241" t="s">
        <v>1096</v>
      </c>
      <c r="B235" s="86" t="s">
        <v>902</v>
      </c>
      <c r="C235" s="115" t="s">
        <v>873</v>
      </c>
      <c r="D235" s="99"/>
      <c r="E235" s="104" t="s">
        <v>119</v>
      </c>
      <c r="F235" s="106">
        <v>1</v>
      </c>
      <c r="G235" s="117" t="s">
        <v>120</v>
      </c>
      <c r="H235" s="105">
        <v>1500</v>
      </c>
      <c r="I235" s="97">
        <f t="shared" si="20"/>
        <v>1500</v>
      </c>
    </row>
    <row r="236" spans="1:10" x14ac:dyDescent="0.15">
      <c r="A236" s="241" t="s">
        <v>1102</v>
      </c>
      <c r="B236" s="86" t="s">
        <v>903</v>
      </c>
      <c r="C236" s="92" t="s">
        <v>336</v>
      </c>
      <c r="D236" s="99"/>
      <c r="E236" s="232" t="s">
        <v>133</v>
      </c>
      <c r="F236" s="106">
        <v>398</v>
      </c>
      <c r="G236" s="100" t="s">
        <v>229</v>
      </c>
      <c r="H236" s="101">
        <v>10.5</v>
      </c>
      <c r="I236" s="97">
        <f t="shared" si="20"/>
        <v>4179</v>
      </c>
    </row>
    <row r="237" spans="1:10" x14ac:dyDescent="0.15">
      <c r="A237" s="241" t="s">
        <v>1096</v>
      </c>
      <c r="B237" s="86" t="s">
        <v>904</v>
      </c>
      <c r="C237" s="92" t="s">
        <v>427</v>
      </c>
      <c r="D237" s="99"/>
      <c r="E237" s="99" t="s">
        <v>119</v>
      </c>
      <c r="F237" s="106">
        <v>7</v>
      </c>
      <c r="G237" s="100" t="s">
        <v>120</v>
      </c>
      <c r="H237" s="101">
        <v>100</v>
      </c>
      <c r="I237" s="97">
        <f t="shared" si="20"/>
        <v>700</v>
      </c>
    </row>
    <row r="238" spans="1:10" ht="16.5" x14ac:dyDescent="0.15">
      <c r="A238" s="241" t="s">
        <v>1096</v>
      </c>
      <c r="B238" s="86" t="s">
        <v>913</v>
      </c>
      <c r="C238" s="128" t="s">
        <v>1200</v>
      </c>
      <c r="D238" s="99"/>
      <c r="E238" s="104" t="s">
        <v>119</v>
      </c>
      <c r="F238" s="106">
        <v>643</v>
      </c>
      <c r="G238" s="100" t="s">
        <v>213</v>
      </c>
      <c r="H238" s="105">
        <v>2</v>
      </c>
      <c r="I238" s="97">
        <f t="shared" si="20"/>
        <v>1286</v>
      </c>
    </row>
    <row r="239" spans="1:10" x14ac:dyDescent="0.15">
      <c r="A239" s="241" t="s">
        <v>1118</v>
      </c>
      <c r="B239" s="86" t="s">
        <v>914</v>
      </c>
      <c r="C239" s="115" t="s">
        <v>430</v>
      </c>
      <c r="D239" s="99" t="s">
        <v>1052</v>
      </c>
      <c r="E239" s="232" t="s">
        <v>133</v>
      </c>
      <c r="F239" s="106">
        <v>1</v>
      </c>
      <c r="G239" s="100" t="s">
        <v>854</v>
      </c>
      <c r="H239" s="105">
        <v>500</v>
      </c>
      <c r="I239" s="97">
        <f t="shared" si="20"/>
        <v>500</v>
      </c>
    </row>
    <row r="240" spans="1:10" x14ac:dyDescent="0.15">
      <c r="A240" s="241" t="s">
        <v>1095</v>
      </c>
      <c r="B240" s="86" t="s">
        <v>915</v>
      </c>
      <c r="C240" s="115" t="s">
        <v>158</v>
      </c>
      <c r="D240" s="93"/>
      <c r="E240" s="93" t="s">
        <v>119</v>
      </c>
      <c r="F240" s="106">
        <v>1</v>
      </c>
      <c r="G240" s="100" t="s">
        <v>120</v>
      </c>
      <c r="H240" s="98">
        <v>500</v>
      </c>
      <c r="I240" s="97">
        <f t="shared" si="20"/>
        <v>500</v>
      </c>
    </row>
    <row r="241" spans="1:10" x14ac:dyDescent="0.15">
      <c r="B241" s="86" t="s">
        <v>916</v>
      </c>
      <c r="C241" s="87" t="s">
        <v>160</v>
      </c>
      <c r="D241" s="88"/>
      <c r="E241" s="88"/>
      <c r="F241" s="89"/>
      <c r="G241" s="90"/>
      <c r="H241" s="91"/>
      <c r="I241" s="91"/>
    </row>
    <row r="242" spans="1:10" ht="30" x14ac:dyDescent="0.15">
      <c r="A242" s="241" t="s">
        <v>1114</v>
      </c>
      <c r="B242" s="86" t="s">
        <v>917</v>
      </c>
      <c r="C242" s="115" t="s">
        <v>1152</v>
      </c>
      <c r="D242" s="99" t="s">
        <v>851</v>
      </c>
      <c r="E242" s="99" t="s">
        <v>119</v>
      </c>
      <c r="F242" s="106">
        <v>2</v>
      </c>
      <c r="G242" s="100" t="s">
        <v>120</v>
      </c>
      <c r="H242" s="105">
        <v>4500</v>
      </c>
      <c r="I242" s="97">
        <f t="shared" ref="I242" si="21">F242*H242</f>
        <v>9000</v>
      </c>
      <c r="J242" s="321" t="s">
        <v>1045</v>
      </c>
    </row>
    <row r="243" spans="1:10" ht="30" x14ac:dyDescent="0.15">
      <c r="A243" s="241" t="s">
        <v>1115</v>
      </c>
      <c r="B243" s="86" t="s">
        <v>918</v>
      </c>
      <c r="C243" s="115" t="s">
        <v>806</v>
      </c>
      <c r="D243" s="99" t="s">
        <v>807</v>
      </c>
      <c r="E243" s="99" t="s">
        <v>119</v>
      </c>
      <c r="F243" s="106">
        <v>2</v>
      </c>
      <c r="G243" s="100" t="s">
        <v>120</v>
      </c>
      <c r="H243" s="105">
        <v>3342</v>
      </c>
      <c r="I243" s="97">
        <f t="shared" ref="I243:I250" si="22">F243*H243</f>
        <v>6684</v>
      </c>
      <c r="J243" s="320" t="s">
        <v>1028</v>
      </c>
    </row>
    <row r="244" spans="1:10" ht="56.25" x14ac:dyDescent="0.15">
      <c r="A244" s="241" t="s">
        <v>1114</v>
      </c>
      <c r="B244" s="86" t="s">
        <v>919</v>
      </c>
      <c r="C244" s="115" t="s">
        <v>857</v>
      </c>
      <c r="D244" s="99" t="s">
        <v>1056</v>
      </c>
      <c r="E244" s="99" t="s">
        <v>119</v>
      </c>
      <c r="F244" s="106">
        <v>1</v>
      </c>
      <c r="G244" s="100" t="s">
        <v>120</v>
      </c>
      <c r="H244" s="105">
        <v>14550</v>
      </c>
      <c r="I244" s="97">
        <f t="shared" si="22"/>
        <v>14550</v>
      </c>
      <c r="J244" s="321" t="s">
        <v>1033</v>
      </c>
    </row>
    <row r="245" spans="1:10" x14ac:dyDescent="0.15">
      <c r="A245" s="241" t="s">
        <v>1114</v>
      </c>
      <c r="B245" s="86" t="s">
        <v>920</v>
      </c>
      <c r="C245" s="115" t="s">
        <v>1011</v>
      </c>
      <c r="D245" s="99" t="s">
        <v>1010</v>
      </c>
      <c r="E245" s="99" t="s">
        <v>119</v>
      </c>
      <c r="F245" s="106">
        <v>1</v>
      </c>
      <c r="G245" s="100" t="s">
        <v>120</v>
      </c>
      <c r="H245" s="105">
        <v>1000</v>
      </c>
      <c r="I245" s="97">
        <f t="shared" si="22"/>
        <v>1000</v>
      </c>
      <c r="J245" s="320" t="s">
        <v>1034</v>
      </c>
    </row>
    <row r="246" spans="1:10" ht="30" x14ac:dyDescent="0.15">
      <c r="A246" s="241" t="s">
        <v>1115</v>
      </c>
      <c r="B246" s="86" t="s">
        <v>921</v>
      </c>
      <c r="C246" s="115" t="s">
        <v>1012</v>
      </c>
      <c r="D246" s="99" t="s">
        <v>766</v>
      </c>
      <c r="E246" s="99" t="s">
        <v>119</v>
      </c>
      <c r="F246" s="106">
        <v>1</v>
      </c>
      <c r="G246" s="100" t="s">
        <v>120</v>
      </c>
      <c r="H246" s="105">
        <v>2500</v>
      </c>
      <c r="I246" s="97">
        <f t="shared" si="22"/>
        <v>2500</v>
      </c>
      <c r="J246" s="320" t="s">
        <v>1027</v>
      </c>
    </row>
    <row r="247" spans="1:10" ht="30" x14ac:dyDescent="0.15">
      <c r="A247" s="241" t="s">
        <v>1114</v>
      </c>
      <c r="B247" s="86" t="s">
        <v>922</v>
      </c>
      <c r="C247" s="115" t="s">
        <v>1153</v>
      </c>
      <c r="D247" s="99" t="s">
        <v>851</v>
      </c>
      <c r="E247" s="99" t="s">
        <v>119</v>
      </c>
      <c r="F247" s="106">
        <v>1</v>
      </c>
      <c r="G247" s="100" t="s">
        <v>120</v>
      </c>
      <c r="H247" s="105">
        <v>4500</v>
      </c>
      <c r="I247" s="97">
        <f t="shared" si="22"/>
        <v>4500</v>
      </c>
      <c r="J247" s="321" t="s">
        <v>1045</v>
      </c>
    </row>
    <row r="248" spans="1:10" ht="30" x14ac:dyDescent="0.15">
      <c r="A248" s="241" t="s">
        <v>1115</v>
      </c>
      <c r="B248" s="86" t="s">
        <v>923</v>
      </c>
      <c r="C248" s="115" t="s">
        <v>812</v>
      </c>
      <c r="D248" s="99" t="s">
        <v>807</v>
      </c>
      <c r="E248" s="99" t="s">
        <v>119</v>
      </c>
      <c r="F248" s="106">
        <v>1</v>
      </c>
      <c r="G248" s="100" t="s">
        <v>120</v>
      </c>
      <c r="H248" s="105">
        <v>2500</v>
      </c>
      <c r="I248" s="97">
        <f t="shared" si="22"/>
        <v>2500</v>
      </c>
      <c r="J248" s="320" t="s">
        <v>1028</v>
      </c>
    </row>
    <row r="249" spans="1:10" ht="30" x14ac:dyDescent="0.15">
      <c r="A249" s="241" t="s">
        <v>1114</v>
      </c>
      <c r="B249" s="86" t="s">
        <v>924</v>
      </c>
      <c r="C249" s="163" t="s">
        <v>1057</v>
      </c>
      <c r="D249" s="99" t="s">
        <v>853</v>
      </c>
      <c r="E249" s="99" t="s">
        <v>119</v>
      </c>
      <c r="F249" s="106">
        <v>120</v>
      </c>
      <c r="G249" s="100" t="s">
        <v>150</v>
      </c>
      <c r="H249" s="105">
        <v>80</v>
      </c>
      <c r="I249" s="97">
        <f t="shared" si="22"/>
        <v>9600</v>
      </c>
      <c r="J249" s="321" t="s">
        <v>1106</v>
      </c>
    </row>
    <row r="250" spans="1:10" ht="30" x14ac:dyDescent="0.15">
      <c r="A250" s="241" t="s">
        <v>1114</v>
      </c>
      <c r="B250" s="86" t="s">
        <v>925</v>
      </c>
      <c r="C250" s="163" t="s">
        <v>1058</v>
      </c>
      <c r="D250" s="99" t="s">
        <v>872</v>
      </c>
      <c r="E250" s="99" t="s">
        <v>119</v>
      </c>
      <c r="F250" s="106">
        <v>64</v>
      </c>
      <c r="G250" s="100" t="s">
        <v>150</v>
      </c>
      <c r="H250" s="105">
        <v>70</v>
      </c>
      <c r="I250" s="97">
        <f t="shared" si="22"/>
        <v>4480</v>
      </c>
      <c r="J250" s="321" t="s">
        <v>1107</v>
      </c>
    </row>
    <row r="251" spans="1:10" x14ac:dyDescent="0.15">
      <c r="B251" s="86" t="s">
        <v>926</v>
      </c>
      <c r="C251" s="87" t="s">
        <v>438</v>
      </c>
      <c r="D251" s="88"/>
      <c r="E251" s="88"/>
      <c r="F251" s="89"/>
      <c r="G251" s="90"/>
      <c r="H251" s="91"/>
      <c r="I251" s="91"/>
    </row>
    <row r="252" spans="1:10" x14ac:dyDescent="0.15">
      <c r="A252" s="241" t="s">
        <v>1120</v>
      </c>
      <c r="B252" s="86" t="s">
        <v>927</v>
      </c>
      <c r="C252" s="128" t="s">
        <v>856</v>
      </c>
      <c r="D252" s="99" t="s">
        <v>1009</v>
      </c>
      <c r="E252" s="232" t="s">
        <v>133</v>
      </c>
      <c r="F252" s="106">
        <v>1</v>
      </c>
      <c r="G252" s="100" t="s">
        <v>120</v>
      </c>
      <c r="H252" s="105">
        <v>1000</v>
      </c>
      <c r="I252" s="97">
        <f>F252*H252</f>
        <v>1000</v>
      </c>
    </row>
    <row r="253" spans="1:10" x14ac:dyDescent="0.15">
      <c r="B253" s="86" t="s">
        <v>928</v>
      </c>
      <c r="C253" s="87" t="s">
        <v>178</v>
      </c>
      <c r="D253" s="88"/>
      <c r="E253" s="88"/>
      <c r="F253" s="89"/>
      <c r="G253" s="90"/>
      <c r="H253" s="91"/>
      <c r="I253" s="91"/>
    </row>
    <row r="254" spans="1:10" x14ac:dyDescent="0.15">
      <c r="A254" s="241" t="s">
        <v>1123</v>
      </c>
      <c r="B254" s="86" t="s">
        <v>929</v>
      </c>
      <c r="C254" s="128" t="s">
        <v>1075</v>
      </c>
      <c r="D254" s="99"/>
      <c r="E254" s="99" t="s">
        <v>119</v>
      </c>
      <c r="F254" s="106">
        <v>1</v>
      </c>
      <c r="G254" s="100" t="s">
        <v>848</v>
      </c>
      <c r="H254" s="101">
        <v>1254</v>
      </c>
      <c r="I254" s="97">
        <f>F254*H254</f>
        <v>1254</v>
      </c>
      <c r="J254" s="320">
        <v>754</v>
      </c>
    </row>
    <row r="255" spans="1:10" x14ac:dyDescent="0.15">
      <c r="B255" s="86" t="s">
        <v>930</v>
      </c>
      <c r="C255" s="87" t="s">
        <v>852</v>
      </c>
      <c r="D255" s="88"/>
      <c r="E255" s="88"/>
      <c r="F255" s="89"/>
      <c r="G255" s="90"/>
      <c r="H255" s="91"/>
      <c r="I255" s="91"/>
    </row>
    <row r="256" spans="1:10" x14ac:dyDescent="0.15">
      <c r="A256" s="241" t="s">
        <v>1126</v>
      </c>
      <c r="B256" s="86" t="s">
        <v>931</v>
      </c>
      <c r="C256" s="92" t="s">
        <v>445</v>
      </c>
      <c r="D256" s="99"/>
      <c r="E256" s="232" t="s">
        <v>133</v>
      </c>
      <c r="F256" s="106">
        <v>1</v>
      </c>
      <c r="G256" s="100" t="s">
        <v>120</v>
      </c>
      <c r="H256" s="98">
        <v>3000</v>
      </c>
      <c r="I256" s="116">
        <f>F256*H256</f>
        <v>3000</v>
      </c>
    </row>
    <row r="257" spans="1:10" x14ac:dyDescent="0.15">
      <c r="A257" s="241" t="s">
        <v>1126</v>
      </c>
      <c r="B257" s="86" t="s">
        <v>932</v>
      </c>
      <c r="C257" s="92" t="s">
        <v>446</v>
      </c>
      <c r="D257" s="99"/>
      <c r="E257" s="232" t="s">
        <v>133</v>
      </c>
      <c r="F257" s="106">
        <v>3</v>
      </c>
      <c r="G257" s="100" t="s">
        <v>120</v>
      </c>
      <c r="H257" s="98">
        <v>150</v>
      </c>
      <c r="I257" s="116">
        <f>F257*H257</f>
        <v>450</v>
      </c>
    </row>
    <row r="258" spans="1:10" x14ac:dyDescent="0.15">
      <c r="A258" s="241" t="s">
        <v>1127</v>
      </c>
      <c r="B258" s="86" t="s">
        <v>933</v>
      </c>
      <c r="C258" s="92" t="s">
        <v>447</v>
      </c>
      <c r="D258" s="99"/>
      <c r="E258" s="232" t="s">
        <v>133</v>
      </c>
      <c r="F258" s="106">
        <v>1</v>
      </c>
      <c r="G258" s="117" t="s">
        <v>120</v>
      </c>
      <c r="H258" s="101">
        <v>500</v>
      </c>
      <c r="I258" s="116">
        <f>F258*H258</f>
        <v>500</v>
      </c>
    </row>
    <row r="259" spans="1:10" ht="16.5" x14ac:dyDescent="0.15">
      <c r="B259" s="86" t="s">
        <v>934</v>
      </c>
      <c r="C259" s="164" t="s">
        <v>448</v>
      </c>
      <c r="D259" s="107" t="s">
        <v>450</v>
      </c>
      <c r="E259" s="107" t="s">
        <v>449</v>
      </c>
      <c r="F259" s="108"/>
      <c r="G259" s="109"/>
      <c r="H259" s="165"/>
      <c r="I259" s="157" t="s">
        <v>450</v>
      </c>
    </row>
    <row r="260" spans="1:10" x14ac:dyDescent="0.15">
      <c r="B260" s="86" t="s">
        <v>935</v>
      </c>
      <c r="C260" s="87" t="s">
        <v>196</v>
      </c>
      <c r="D260" s="88"/>
      <c r="E260" s="88"/>
      <c r="F260" s="89"/>
      <c r="G260" s="90"/>
      <c r="H260" s="91"/>
      <c r="I260" s="91"/>
    </row>
    <row r="261" spans="1:10" x14ac:dyDescent="0.15">
      <c r="A261" s="241" t="s">
        <v>1130</v>
      </c>
      <c r="B261" s="86" t="s">
        <v>936</v>
      </c>
      <c r="C261" s="115" t="s">
        <v>451</v>
      </c>
      <c r="D261" s="104" t="s">
        <v>841</v>
      </c>
      <c r="E261" s="232" t="s">
        <v>133</v>
      </c>
      <c r="F261" s="106">
        <v>3</v>
      </c>
      <c r="G261" s="100" t="s">
        <v>120</v>
      </c>
      <c r="H261" s="105">
        <v>150</v>
      </c>
      <c r="I261" s="116">
        <f t="shared" ref="I261:I268" si="23">F261*H261</f>
        <v>450</v>
      </c>
    </row>
    <row r="262" spans="1:10" x14ac:dyDescent="0.15">
      <c r="A262" s="241" t="s">
        <v>1130</v>
      </c>
      <c r="B262" s="86" t="s">
        <v>937</v>
      </c>
      <c r="C262" s="115" t="s">
        <v>845</v>
      </c>
      <c r="D262" s="104" t="s">
        <v>844</v>
      </c>
      <c r="E262" s="232" t="s">
        <v>133</v>
      </c>
      <c r="F262" s="106">
        <v>3</v>
      </c>
      <c r="G262" s="100" t="s">
        <v>120</v>
      </c>
      <c r="H262" s="105">
        <v>100</v>
      </c>
      <c r="I262" s="116">
        <f t="shared" ref="I262" si="24">F262*H262</f>
        <v>300</v>
      </c>
    </row>
    <row r="263" spans="1:10" x14ac:dyDescent="0.15">
      <c r="A263" s="241" t="s">
        <v>1130</v>
      </c>
      <c r="B263" s="86" t="s">
        <v>938</v>
      </c>
      <c r="C263" s="115" t="s">
        <v>845</v>
      </c>
      <c r="D263" s="104" t="s">
        <v>846</v>
      </c>
      <c r="E263" s="232" t="s">
        <v>133</v>
      </c>
      <c r="F263" s="106">
        <v>2</v>
      </c>
      <c r="G263" s="100" t="s">
        <v>120</v>
      </c>
      <c r="H263" s="105">
        <v>100</v>
      </c>
      <c r="I263" s="116">
        <f t="shared" ref="I263" si="25">F263*H263</f>
        <v>200</v>
      </c>
    </row>
    <row r="264" spans="1:10" ht="30.75" x14ac:dyDescent="0.15">
      <c r="A264" s="241" t="s">
        <v>1133</v>
      </c>
      <c r="B264" s="86" t="s">
        <v>939</v>
      </c>
      <c r="C264" s="92" t="s">
        <v>1255</v>
      </c>
      <c r="D264" s="93" t="s">
        <v>842</v>
      </c>
      <c r="E264" s="232" t="s">
        <v>133</v>
      </c>
      <c r="F264" s="106">
        <v>52</v>
      </c>
      <c r="G264" s="100" t="s">
        <v>120</v>
      </c>
      <c r="H264" s="105">
        <v>100</v>
      </c>
      <c r="I264" s="116">
        <f>F264*H264</f>
        <v>5200</v>
      </c>
    </row>
    <row r="265" spans="1:10" ht="30.75" x14ac:dyDescent="0.15">
      <c r="A265" s="241" t="s">
        <v>1133</v>
      </c>
      <c r="B265" s="86" t="s">
        <v>940</v>
      </c>
      <c r="C265" s="92" t="s">
        <v>1256</v>
      </c>
      <c r="D265" s="93" t="s">
        <v>821</v>
      </c>
      <c r="E265" s="232" t="s">
        <v>133</v>
      </c>
      <c r="F265" s="106">
        <v>5</v>
      </c>
      <c r="G265" s="100" t="s">
        <v>120</v>
      </c>
      <c r="H265" s="105">
        <v>100</v>
      </c>
      <c r="I265" s="116">
        <f>F265*H265</f>
        <v>500</v>
      </c>
    </row>
    <row r="266" spans="1:10" x14ac:dyDescent="0.15">
      <c r="A266" s="241" t="s">
        <v>1136</v>
      </c>
      <c r="B266" s="86" t="s">
        <v>941</v>
      </c>
      <c r="C266" s="163" t="s">
        <v>452</v>
      </c>
      <c r="D266" s="118"/>
      <c r="E266" s="99" t="s">
        <v>119</v>
      </c>
      <c r="F266" s="106">
        <v>1</v>
      </c>
      <c r="G266" s="100" t="s">
        <v>120</v>
      </c>
      <c r="H266" s="105">
        <v>1000</v>
      </c>
      <c r="I266" s="116">
        <f t="shared" si="23"/>
        <v>1000</v>
      </c>
    </row>
    <row r="267" spans="1:10" ht="16.5" x14ac:dyDescent="0.15">
      <c r="A267" s="241" t="s">
        <v>1131</v>
      </c>
      <c r="B267" s="86" t="s">
        <v>942</v>
      </c>
      <c r="C267" s="128" t="s">
        <v>1279</v>
      </c>
      <c r="D267" s="118"/>
      <c r="E267" s="99" t="s">
        <v>119</v>
      </c>
      <c r="F267" s="106">
        <v>1</v>
      </c>
      <c r="G267" s="100" t="s">
        <v>120</v>
      </c>
      <c r="H267" s="327">
        <v>11000</v>
      </c>
      <c r="I267" s="116">
        <f t="shared" si="23"/>
        <v>11000</v>
      </c>
    </row>
    <row r="268" spans="1:10" ht="16.5" x14ac:dyDescent="0.15">
      <c r="A268" s="241" t="s">
        <v>1132</v>
      </c>
      <c r="B268" s="86" t="s">
        <v>943</v>
      </c>
      <c r="C268" s="128" t="s">
        <v>1268</v>
      </c>
      <c r="D268" s="104" t="s">
        <v>1061</v>
      </c>
      <c r="E268" s="314" t="s">
        <v>119</v>
      </c>
      <c r="F268" s="106">
        <v>14</v>
      </c>
      <c r="G268" s="100" t="s">
        <v>120</v>
      </c>
      <c r="H268" s="105">
        <v>100</v>
      </c>
      <c r="I268" s="116">
        <f t="shared" si="23"/>
        <v>1400</v>
      </c>
    </row>
    <row r="269" spans="1:10" x14ac:dyDescent="0.15">
      <c r="B269" s="86" t="s">
        <v>1060</v>
      </c>
      <c r="C269" s="87" t="s">
        <v>453</v>
      </c>
      <c r="D269" s="88"/>
      <c r="E269" s="88"/>
      <c r="F269" s="89"/>
      <c r="G269" s="90"/>
      <c r="H269" s="91"/>
      <c r="I269" s="91"/>
    </row>
    <row r="270" spans="1:10" ht="30.75" x14ac:dyDescent="0.15">
      <c r="A270" s="241" t="s">
        <v>1128</v>
      </c>
      <c r="B270" s="86" t="s">
        <v>1173</v>
      </c>
      <c r="C270" s="92" t="s">
        <v>1154</v>
      </c>
      <c r="D270" s="118"/>
      <c r="E270" s="99" t="s">
        <v>119</v>
      </c>
      <c r="F270" s="106">
        <v>1</v>
      </c>
      <c r="G270" s="100" t="s">
        <v>120</v>
      </c>
      <c r="H270" s="105">
        <v>75910</v>
      </c>
      <c r="I270" s="116">
        <f>F270*H270</f>
        <v>75910</v>
      </c>
      <c r="J270" s="321">
        <v>75910</v>
      </c>
    </row>
    <row r="271" spans="1:10" s="70" customFormat="1" hidden="1" x14ac:dyDescent="0.15">
      <c r="A271" s="69"/>
      <c r="B271" s="119"/>
      <c r="C271" s="120" t="s">
        <v>203</v>
      </c>
      <c r="D271" s="104"/>
      <c r="E271" s="121"/>
      <c r="F271" s="122"/>
      <c r="G271" s="123"/>
      <c r="H271" s="124"/>
      <c r="I271" s="125">
        <f>SUM(I213:I270)</f>
        <v>219102.9</v>
      </c>
      <c r="J271" s="319"/>
    </row>
    <row r="272" spans="1:10" s="70" customFormat="1" x14ac:dyDescent="0.15">
      <c r="A272" s="69"/>
      <c r="B272" s="79" t="s">
        <v>454</v>
      </c>
      <c r="C272" s="80"/>
      <c r="D272" s="81"/>
      <c r="E272" s="82"/>
      <c r="F272" s="83"/>
      <c r="G272" s="84"/>
      <c r="H272" s="85"/>
      <c r="I272" s="85"/>
      <c r="J272" s="319"/>
    </row>
    <row r="273" spans="1:10" s="70" customFormat="1" x14ac:dyDescent="0.15">
      <c r="A273" s="69"/>
      <c r="B273" s="86" t="s">
        <v>384</v>
      </c>
      <c r="C273" s="87" t="s">
        <v>117</v>
      </c>
      <c r="D273" s="88"/>
      <c r="E273" s="88"/>
      <c r="F273" s="89"/>
      <c r="G273" s="90"/>
      <c r="H273" s="91"/>
      <c r="I273" s="91"/>
      <c r="J273" s="319"/>
    </row>
    <row r="274" spans="1:10" s="70" customFormat="1" x14ac:dyDescent="0.15">
      <c r="A274" s="241" t="s">
        <v>1093</v>
      </c>
      <c r="B274" s="86" t="s">
        <v>385</v>
      </c>
      <c r="C274" s="92" t="s">
        <v>1157</v>
      </c>
      <c r="D274" s="99"/>
      <c r="E274" s="99" t="s">
        <v>119</v>
      </c>
      <c r="F274" s="106">
        <v>1</v>
      </c>
      <c r="G274" s="95" t="s">
        <v>120</v>
      </c>
      <c r="H274" s="96">
        <v>4500</v>
      </c>
      <c r="I274" s="97">
        <f>F274*H274</f>
        <v>4500</v>
      </c>
      <c r="J274" s="319"/>
    </row>
    <row r="275" spans="1:10" s="70" customFormat="1" x14ac:dyDescent="0.15">
      <c r="A275" s="241" t="s">
        <v>1092</v>
      </c>
      <c r="B275" s="86" t="s">
        <v>387</v>
      </c>
      <c r="C275" s="92" t="s">
        <v>25</v>
      </c>
      <c r="D275" s="99"/>
      <c r="E275" s="99" t="s">
        <v>119</v>
      </c>
      <c r="F275" s="106">
        <v>1</v>
      </c>
      <c r="G275" s="95" t="s">
        <v>120</v>
      </c>
      <c r="H275" s="98">
        <v>1000</v>
      </c>
      <c r="I275" s="97">
        <f>F275*H275</f>
        <v>1000</v>
      </c>
      <c r="J275" s="319"/>
    </row>
    <row r="276" spans="1:10" s="70" customFormat="1" ht="16.5" x14ac:dyDescent="0.15">
      <c r="A276" s="69"/>
      <c r="B276" s="86" t="s">
        <v>388</v>
      </c>
      <c r="C276" s="164" t="s">
        <v>1155</v>
      </c>
      <c r="D276" s="107" t="s">
        <v>543</v>
      </c>
      <c r="E276" s="107" t="s">
        <v>543</v>
      </c>
      <c r="F276" s="108"/>
      <c r="G276" s="255"/>
      <c r="H276" s="110"/>
      <c r="I276" s="111" t="s">
        <v>543</v>
      </c>
      <c r="J276" s="319"/>
    </row>
    <row r="277" spans="1:10" s="70" customFormat="1" x14ac:dyDescent="0.15">
      <c r="A277" s="69"/>
      <c r="B277" s="86" t="s">
        <v>390</v>
      </c>
      <c r="C277" s="87" t="s">
        <v>123</v>
      </c>
      <c r="D277" s="88"/>
      <c r="E277" s="88"/>
      <c r="F277" s="89"/>
      <c r="G277" s="90"/>
      <c r="H277" s="91"/>
      <c r="I277" s="91"/>
      <c r="J277" s="319"/>
    </row>
    <row r="278" spans="1:10" s="70" customFormat="1" x14ac:dyDescent="0.15">
      <c r="A278" s="241" t="s">
        <v>1101</v>
      </c>
      <c r="B278" s="86" t="s">
        <v>748</v>
      </c>
      <c r="C278" s="115" t="s">
        <v>409</v>
      </c>
      <c r="D278" s="93" t="s">
        <v>754</v>
      </c>
      <c r="E278" s="232" t="s">
        <v>133</v>
      </c>
      <c r="F278" s="106">
        <v>285</v>
      </c>
      <c r="G278" s="100" t="s">
        <v>134</v>
      </c>
      <c r="H278" s="96">
        <v>12</v>
      </c>
      <c r="I278" s="97">
        <f>F278*H278</f>
        <v>3420</v>
      </c>
      <c r="J278" s="319"/>
    </row>
    <row r="279" spans="1:10" s="70" customFormat="1" ht="16.5" x14ac:dyDescent="0.15">
      <c r="A279" s="241" t="s">
        <v>1113</v>
      </c>
      <c r="B279" s="86" t="s">
        <v>749</v>
      </c>
      <c r="C279" s="167" t="s">
        <v>1205</v>
      </c>
      <c r="D279" s="107" t="s">
        <v>876</v>
      </c>
      <c r="E279" s="107" t="s">
        <v>119</v>
      </c>
      <c r="F279" s="108">
        <v>342</v>
      </c>
      <c r="G279" s="109" t="s">
        <v>213</v>
      </c>
      <c r="H279" s="165">
        <v>4</v>
      </c>
      <c r="I279" s="165">
        <f t="shared" ref="I279" si="26">F279*H279</f>
        <v>1368</v>
      </c>
      <c r="J279" s="320">
        <v>4.6900000000000004</v>
      </c>
    </row>
    <row r="280" spans="1:10" s="70" customFormat="1" x14ac:dyDescent="0.15">
      <c r="A280" s="241" t="s">
        <v>1112</v>
      </c>
      <c r="B280" s="86" t="s">
        <v>750</v>
      </c>
      <c r="C280" s="115" t="s">
        <v>762</v>
      </c>
      <c r="D280" s="99" t="s">
        <v>816</v>
      </c>
      <c r="E280" s="232" t="s">
        <v>133</v>
      </c>
      <c r="F280" s="106">
        <v>230</v>
      </c>
      <c r="G280" s="100" t="s">
        <v>150</v>
      </c>
      <c r="H280" s="101">
        <v>8</v>
      </c>
      <c r="I280" s="97">
        <f t="shared" ref="I280:I281" si="27">F280*H280</f>
        <v>1840</v>
      </c>
      <c r="J280" s="319"/>
    </row>
    <row r="281" spans="1:10" s="70" customFormat="1" x14ac:dyDescent="0.15">
      <c r="A281" s="241" t="s">
        <v>1112</v>
      </c>
      <c r="B281" s="86" t="s">
        <v>751</v>
      </c>
      <c r="C281" s="115" t="s">
        <v>763</v>
      </c>
      <c r="D281" s="93" t="s">
        <v>758</v>
      </c>
      <c r="E281" s="232" t="s">
        <v>133</v>
      </c>
      <c r="F281" s="106">
        <v>75</v>
      </c>
      <c r="G281" s="100" t="s">
        <v>213</v>
      </c>
      <c r="H281" s="101">
        <v>3</v>
      </c>
      <c r="I281" s="97">
        <f t="shared" si="27"/>
        <v>225</v>
      </c>
      <c r="J281" s="319"/>
    </row>
    <row r="282" spans="1:10" s="70" customFormat="1" x14ac:dyDescent="0.15">
      <c r="A282" s="241" t="s">
        <v>1112</v>
      </c>
      <c r="B282" s="86" t="s">
        <v>752</v>
      </c>
      <c r="C282" s="92" t="s">
        <v>1156</v>
      </c>
      <c r="D282" s="99" t="s">
        <v>877</v>
      </c>
      <c r="E282" s="232" t="s">
        <v>133</v>
      </c>
      <c r="F282" s="106">
        <v>80</v>
      </c>
      <c r="G282" s="100" t="s">
        <v>150</v>
      </c>
      <c r="H282" s="101">
        <v>8</v>
      </c>
      <c r="I282" s="97">
        <f>F282*H282</f>
        <v>640</v>
      </c>
      <c r="J282" s="319"/>
    </row>
    <row r="283" spans="1:10" s="70" customFormat="1" x14ac:dyDescent="0.15">
      <c r="A283" s="241" t="s">
        <v>1112</v>
      </c>
      <c r="B283" s="86" t="s">
        <v>944</v>
      </c>
      <c r="C283" s="115" t="s">
        <v>759</v>
      </c>
      <c r="D283" s="99" t="s">
        <v>817</v>
      </c>
      <c r="E283" s="232" t="s">
        <v>133</v>
      </c>
      <c r="F283" s="106">
        <v>260</v>
      </c>
      <c r="G283" s="100" t="s">
        <v>150</v>
      </c>
      <c r="H283" s="101">
        <v>15</v>
      </c>
      <c r="I283" s="97">
        <f t="shared" ref="I283:I284" si="28">F283*H283</f>
        <v>3900</v>
      </c>
      <c r="J283" s="319"/>
    </row>
    <row r="284" spans="1:10" s="70" customFormat="1" x14ac:dyDescent="0.15">
      <c r="A284" s="241" t="s">
        <v>1112</v>
      </c>
      <c r="B284" s="86" t="s">
        <v>945</v>
      </c>
      <c r="C284" s="115" t="s">
        <v>760</v>
      </c>
      <c r="D284" s="93" t="s">
        <v>761</v>
      </c>
      <c r="E284" s="232" t="s">
        <v>133</v>
      </c>
      <c r="F284" s="106">
        <v>80</v>
      </c>
      <c r="G284" s="100" t="s">
        <v>213</v>
      </c>
      <c r="H284" s="101">
        <v>10</v>
      </c>
      <c r="I284" s="97">
        <f t="shared" si="28"/>
        <v>800</v>
      </c>
      <c r="J284" s="319"/>
    </row>
    <row r="285" spans="1:10" s="70" customFormat="1" x14ac:dyDescent="0.15">
      <c r="A285" s="241" t="s">
        <v>1112</v>
      </c>
      <c r="B285" s="86" t="s">
        <v>946</v>
      </c>
      <c r="C285" s="92" t="s">
        <v>765</v>
      </c>
      <c r="D285" s="99" t="s">
        <v>764</v>
      </c>
      <c r="E285" s="99" t="s">
        <v>119</v>
      </c>
      <c r="F285" s="106">
        <v>16</v>
      </c>
      <c r="G285" s="100" t="s">
        <v>213</v>
      </c>
      <c r="H285" s="101">
        <v>7.08</v>
      </c>
      <c r="I285" s="97">
        <f t="shared" ref="I285:I286" si="29">F285*H285</f>
        <v>113.28</v>
      </c>
      <c r="J285" s="320">
        <v>3.08</v>
      </c>
    </row>
    <row r="286" spans="1:10" s="70" customFormat="1" x14ac:dyDescent="0.15">
      <c r="A286" s="241" t="s">
        <v>1112</v>
      </c>
      <c r="B286" s="86" t="s">
        <v>947</v>
      </c>
      <c r="C286" s="92" t="s">
        <v>779</v>
      </c>
      <c r="D286" s="99" t="s">
        <v>747</v>
      </c>
      <c r="E286" s="99" t="s">
        <v>119</v>
      </c>
      <c r="F286" s="106">
        <v>1</v>
      </c>
      <c r="G286" s="100" t="s">
        <v>120</v>
      </c>
      <c r="H286" s="101">
        <v>100</v>
      </c>
      <c r="I286" s="97">
        <f t="shared" si="29"/>
        <v>100</v>
      </c>
      <c r="J286" s="320">
        <v>35</v>
      </c>
    </row>
    <row r="287" spans="1:10" s="70" customFormat="1" x14ac:dyDescent="0.15">
      <c r="A287" s="69"/>
      <c r="B287" s="86" t="s">
        <v>948</v>
      </c>
      <c r="C287" s="87" t="s">
        <v>138</v>
      </c>
      <c r="D287" s="88"/>
      <c r="E287" s="88"/>
      <c r="F287" s="89"/>
      <c r="G287" s="90"/>
      <c r="H287" s="91"/>
      <c r="I287" s="91"/>
      <c r="J287" s="319"/>
    </row>
    <row r="288" spans="1:10" s="70" customFormat="1" ht="16.5" x14ac:dyDescent="0.15">
      <c r="A288" s="241" t="s">
        <v>1105</v>
      </c>
      <c r="B288" s="86" t="s">
        <v>949</v>
      </c>
      <c r="C288" s="92" t="s">
        <v>1104</v>
      </c>
      <c r="D288" s="93"/>
      <c r="E288" s="99" t="s">
        <v>119</v>
      </c>
      <c r="F288" s="94">
        <v>310</v>
      </c>
      <c r="G288" s="100" t="s">
        <v>150</v>
      </c>
      <c r="H288" s="98">
        <v>1.43</v>
      </c>
      <c r="I288" s="97">
        <f>F288*H288</f>
        <v>443.29999999999995</v>
      </c>
      <c r="J288" s="319"/>
    </row>
    <row r="289" spans="1:10" s="70" customFormat="1" x14ac:dyDescent="0.15">
      <c r="A289" s="241" t="s">
        <v>1108</v>
      </c>
      <c r="B289" s="86" t="s">
        <v>950</v>
      </c>
      <c r="C289" s="92" t="s">
        <v>45</v>
      </c>
      <c r="D289" s="93"/>
      <c r="E289" s="99" t="s">
        <v>119</v>
      </c>
      <c r="F289" s="94">
        <v>1</v>
      </c>
      <c r="G289" s="100" t="s">
        <v>120</v>
      </c>
      <c r="H289" s="98">
        <v>500</v>
      </c>
      <c r="I289" s="97">
        <f>F289*H289</f>
        <v>500</v>
      </c>
      <c r="J289" s="319"/>
    </row>
    <row r="290" spans="1:10" s="70" customFormat="1" x14ac:dyDescent="0.15">
      <c r="A290" s="241" t="s">
        <v>1111</v>
      </c>
      <c r="B290" s="86" t="s">
        <v>951</v>
      </c>
      <c r="C290" s="92" t="s">
        <v>1109</v>
      </c>
      <c r="D290" s="99"/>
      <c r="E290" s="99" t="s">
        <v>119</v>
      </c>
      <c r="F290" s="94">
        <v>1</v>
      </c>
      <c r="G290" s="100" t="s">
        <v>150</v>
      </c>
      <c r="H290" s="105">
        <v>2000</v>
      </c>
      <c r="I290" s="97">
        <f>F290*H290</f>
        <v>2000</v>
      </c>
      <c r="J290" s="319"/>
    </row>
    <row r="291" spans="1:10" s="70" customFormat="1" x14ac:dyDescent="0.15">
      <c r="A291" s="241" t="s">
        <v>1111</v>
      </c>
      <c r="B291" s="86" t="s">
        <v>952</v>
      </c>
      <c r="C291" s="128" t="s">
        <v>1158</v>
      </c>
      <c r="D291" s="99"/>
      <c r="E291" s="99" t="s">
        <v>119</v>
      </c>
      <c r="F291" s="94">
        <v>2</v>
      </c>
      <c r="G291" s="100" t="s">
        <v>120</v>
      </c>
      <c r="H291" s="105">
        <v>400</v>
      </c>
      <c r="I291" s="97">
        <f>F291*H291</f>
        <v>800</v>
      </c>
      <c r="J291" s="319"/>
    </row>
    <row r="292" spans="1:10" s="70" customFormat="1" ht="16.5" x14ac:dyDescent="0.15">
      <c r="A292" s="241" t="s">
        <v>1119</v>
      </c>
      <c r="B292" s="86" t="s">
        <v>953</v>
      </c>
      <c r="C292" s="128" t="s">
        <v>1168</v>
      </c>
      <c r="D292" s="99" t="s">
        <v>832</v>
      </c>
      <c r="E292" s="99" t="s">
        <v>119</v>
      </c>
      <c r="F292" s="106">
        <v>260</v>
      </c>
      <c r="G292" s="100" t="s">
        <v>150</v>
      </c>
      <c r="H292" s="96">
        <v>15</v>
      </c>
      <c r="I292" s="97">
        <f>F292*H292</f>
        <v>3900</v>
      </c>
      <c r="J292" s="321">
        <v>8.52</v>
      </c>
    </row>
    <row r="293" spans="1:10" s="70" customFormat="1" x14ac:dyDescent="0.15">
      <c r="A293" s="69"/>
      <c r="B293" s="86" t="s">
        <v>954</v>
      </c>
      <c r="C293" s="87" t="s">
        <v>142</v>
      </c>
      <c r="D293" s="88"/>
      <c r="E293" s="88"/>
      <c r="F293" s="89"/>
      <c r="G293" s="90"/>
      <c r="H293" s="91"/>
      <c r="I293" s="91"/>
      <c r="J293" s="319"/>
    </row>
    <row r="294" spans="1:10" s="70" customFormat="1" x14ac:dyDescent="0.15">
      <c r="A294" s="241" t="s">
        <v>1096</v>
      </c>
      <c r="B294" s="86" t="s">
        <v>955</v>
      </c>
      <c r="C294" s="92" t="s">
        <v>469</v>
      </c>
      <c r="D294" s="99"/>
      <c r="E294" s="104" t="s">
        <v>119</v>
      </c>
      <c r="F294" s="106">
        <v>1898</v>
      </c>
      <c r="G294" s="100" t="s">
        <v>150</v>
      </c>
      <c r="H294" s="98">
        <v>1.5</v>
      </c>
      <c r="I294" s="97">
        <f>F294*H294</f>
        <v>2847</v>
      </c>
      <c r="J294" s="319"/>
    </row>
    <row r="295" spans="1:10" s="70" customFormat="1" x14ac:dyDescent="0.15">
      <c r="A295" s="241" t="s">
        <v>1096</v>
      </c>
      <c r="B295" s="86" t="s">
        <v>956</v>
      </c>
      <c r="C295" s="115" t="s">
        <v>873</v>
      </c>
      <c r="D295" s="99"/>
      <c r="E295" s="104" t="s">
        <v>119</v>
      </c>
      <c r="F295" s="106">
        <v>1</v>
      </c>
      <c r="G295" s="117" t="s">
        <v>120</v>
      </c>
      <c r="H295" s="105">
        <v>1000</v>
      </c>
      <c r="I295" s="97">
        <f t="shared" ref="I295" si="30">F295*H295</f>
        <v>1000</v>
      </c>
      <c r="J295" s="319"/>
    </row>
    <row r="296" spans="1:10" ht="16.5" x14ac:dyDescent="0.15">
      <c r="A296" s="241" t="s">
        <v>1096</v>
      </c>
      <c r="B296" s="86" t="s">
        <v>957</v>
      </c>
      <c r="C296" s="128" t="s">
        <v>1200</v>
      </c>
      <c r="D296" s="99"/>
      <c r="E296" s="104" t="s">
        <v>119</v>
      </c>
      <c r="F296" s="106">
        <v>342</v>
      </c>
      <c r="G296" s="100" t="s">
        <v>120</v>
      </c>
      <c r="H296" s="98">
        <v>2</v>
      </c>
      <c r="I296" s="97">
        <f>F296*H296</f>
        <v>684</v>
      </c>
    </row>
    <row r="297" spans="1:10" x14ac:dyDescent="0.15">
      <c r="A297" s="241" t="s">
        <v>1102</v>
      </c>
      <c r="B297" s="86" t="s">
        <v>958</v>
      </c>
      <c r="C297" s="92" t="s">
        <v>336</v>
      </c>
      <c r="D297" s="99"/>
      <c r="E297" s="232" t="s">
        <v>133</v>
      </c>
      <c r="F297" s="135">
        <v>218</v>
      </c>
      <c r="G297" s="100" t="s">
        <v>229</v>
      </c>
      <c r="H297" s="101">
        <v>10.5</v>
      </c>
      <c r="I297" s="97">
        <f>F297*H297</f>
        <v>2289</v>
      </c>
    </row>
    <row r="298" spans="1:10" x14ac:dyDescent="0.15">
      <c r="A298" s="241" t="s">
        <v>1096</v>
      </c>
      <c r="B298" s="86" t="s">
        <v>959</v>
      </c>
      <c r="C298" s="92" t="s">
        <v>473</v>
      </c>
      <c r="D298" s="99"/>
      <c r="E298" s="99" t="s">
        <v>119</v>
      </c>
      <c r="F298" s="106">
        <v>5</v>
      </c>
      <c r="G298" s="100" t="s">
        <v>120</v>
      </c>
      <c r="H298" s="101">
        <v>100</v>
      </c>
      <c r="I298" s="97">
        <f>F298*H298</f>
        <v>500</v>
      </c>
    </row>
    <row r="299" spans="1:10" x14ac:dyDescent="0.15">
      <c r="A299" s="241" t="s">
        <v>1096</v>
      </c>
      <c r="B299" s="86" t="s">
        <v>960</v>
      </c>
      <c r="C299" s="92" t="s">
        <v>1036</v>
      </c>
      <c r="D299" s="99"/>
      <c r="E299" s="99" t="s">
        <v>119</v>
      </c>
      <c r="F299" s="106">
        <v>10</v>
      </c>
      <c r="G299" s="100" t="s">
        <v>120</v>
      </c>
      <c r="H299" s="101">
        <v>100</v>
      </c>
      <c r="I299" s="97">
        <f>F299*H299</f>
        <v>1000</v>
      </c>
    </row>
    <row r="300" spans="1:10" x14ac:dyDescent="0.15">
      <c r="A300" s="241" t="s">
        <v>1095</v>
      </c>
      <c r="B300" s="86" t="s">
        <v>961</v>
      </c>
      <c r="C300" s="115" t="s">
        <v>158</v>
      </c>
      <c r="D300" s="93"/>
      <c r="E300" s="93" t="s">
        <v>119</v>
      </c>
      <c r="F300" s="106">
        <v>1</v>
      </c>
      <c r="G300" s="100" t="s">
        <v>120</v>
      </c>
      <c r="H300" s="98">
        <v>500</v>
      </c>
      <c r="I300" s="97">
        <f>F300*H300</f>
        <v>500</v>
      </c>
    </row>
    <row r="301" spans="1:10" x14ac:dyDescent="0.15">
      <c r="B301" s="86" t="s">
        <v>962</v>
      </c>
      <c r="C301" s="87" t="s">
        <v>160</v>
      </c>
      <c r="D301" s="88"/>
      <c r="E301" s="88"/>
      <c r="F301" s="89"/>
      <c r="G301" s="90"/>
      <c r="H301" s="91"/>
      <c r="I301" s="91"/>
    </row>
    <row r="302" spans="1:10" x14ac:dyDescent="0.15">
      <c r="A302" s="241" t="s">
        <v>1114</v>
      </c>
      <c r="B302" s="86" t="s">
        <v>963</v>
      </c>
      <c r="C302" s="163" t="s">
        <v>1098</v>
      </c>
      <c r="D302" s="99"/>
      <c r="E302" s="99" t="s">
        <v>119</v>
      </c>
      <c r="F302" s="106">
        <v>1</v>
      </c>
      <c r="G302" s="100" t="s">
        <v>120</v>
      </c>
      <c r="H302" s="105">
        <v>3250</v>
      </c>
      <c r="I302" s="97">
        <f t="shared" ref="I302:I307" si="31">F302*H302</f>
        <v>3250</v>
      </c>
      <c r="J302" s="320">
        <v>2500</v>
      </c>
    </row>
    <row r="303" spans="1:10" x14ac:dyDescent="0.15">
      <c r="A303" s="241" t="s">
        <v>1115</v>
      </c>
      <c r="B303" s="86" t="s">
        <v>964</v>
      </c>
      <c r="C303" s="163" t="s">
        <v>1099</v>
      </c>
      <c r="D303" s="99"/>
      <c r="E303" s="99" t="s">
        <v>119</v>
      </c>
      <c r="F303" s="106">
        <v>1</v>
      </c>
      <c r="G303" s="100" t="s">
        <v>120</v>
      </c>
      <c r="H303" s="105">
        <v>4000</v>
      </c>
      <c r="I303" s="97">
        <f t="shared" si="31"/>
        <v>4000</v>
      </c>
      <c r="J303" s="320" t="s">
        <v>4</v>
      </c>
    </row>
    <row r="304" spans="1:10" ht="16.5" x14ac:dyDescent="0.15">
      <c r="A304" s="241" t="s">
        <v>1114</v>
      </c>
      <c r="B304" s="86" t="s">
        <v>965</v>
      </c>
      <c r="C304" s="267" t="s">
        <v>1250</v>
      </c>
      <c r="D304" s="99" t="s">
        <v>543</v>
      </c>
      <c r="E304" s="99" t="s">
        <v>543</v>
      </c>
      <c r="F304" s="106">
        <v>1</v>
      </c>
      <c r="G304" s="100" t="s">
        <v>120</v>
      </c>
      <c r="H304" s="105">
        <v>1500</v>
      </c>
      <c r="I304" s="97">
        <f t="shared" si="31"/>
        <v>1500</v>
      </c>
      <c r="J304" s="320" t="s">
        <v>4</v>
      </c>
    </row>
    <row r="305" spans="1:10" ht="30" x14ac:dyDescent="0.15">
      <c r="A305" s="241" t="s">
        <v>1114</v>
      </c>
      <c r="B305" s="86" t="s">
        <v>966</v>
      </c>
      <c r="C305" s="163" t="s">
        <v>1275</v>
      </c>
      <c r="D305" s="99" t="s">
        <v>869</v>
      </c>
      <c r="E305" s="99" t="s">
        <v>119</v>
      </c>
      <c r="F305" s="106">
        <v>1</v>
      </c>
      <c r="G305" s="100" t="s">
        <v>120</v>
      </c>
      <c r="H305" s="327">
        <v>28000</v>
      </c>
      <c r="I305" s="97">
        <f t="shared" si="31"/>
        <v>28000</v>
      </c>
      <c r="J305" s="321" t="s">
        <v>1048</v>
      </c>
    </row>
    <row r="306" spans="1:10" ht="30" x14ac:dyDescent="0.15">
      <c r="A306" s="241" t="s">
        <v>1115</v>
      </c>
      <c r="B306" s="86" t="s">
        <v>967</v>
      </c>
      <c r="C306" s="115" t="s">
        <v>1276</v>
      </c>
      <c r="D306" s="99" t="s">
        <v>766</v>
      </c>
      <c r="E306" s="99" t="s">
        <v>119</v>
      </c>
      <c r="F306" s="106">
        <v>1</v>
      </c>
      <c r="G306" s="100" t="s">
        <v>120</v>
      </c>
      <c r="H306" s="327">
        <v>10600</v>
      </c>
      <c r="I306" s="97">
        <f t="shared" si="31"/>
        <v>10600</v>
      </c>
      <c r="J306" s="320" t="s">
        <v>1030</v>
      </c>
    </row>
    <row r="307" spans="1:10" ht="16.5" x14ac:dyDescent="0.15">
      <c r="A307" s="241" t="s">
        <v>1114</v>
      </c>
      <c r="B307" s="86" t="s">
        <v>968</v>
      </c>
      <c r="C307" s="115" t="s">
        <v>1281</v>
      </c>
      <c r="D307" s="99"/>
      <c r="E307" s="232" t="s">
        <v>133</v>
      </c>
      <c r="F307" s="106">
        <v>1</v>
      </c>
      <c r="G307" s="100" t="s">
        <v>120</v>
      </c>
      <c r="H307" s="105">
        <v>800</v>
      </c>
      <c r="I307" s="97">
        <f t="shared" si="31"/>
        <v>800</v>
      </c>
    </row>
    <row r="308" spans="1:10" x14ac:dyDescent="0.15">
      <c r="B308" s="86" t="s">
        <v>969</v>
      </c>
      <c r="C308" s="87" t="s">
        <v>187</v>
      </c>
      <c r="D308" s="88"/>
      <c r="E308" s="88"/>
      <c r="F308" s="89"/>
      <c r="G308" s="90"/>
      <c r="H308" s="91"/>
      <c r="I308" s="91"/>
    </row>
    <row r="309" spans="1:10" x14ac:dyDescent="0.15">
      <c r="A309" s="241" t="s">
        <v>1126</v>
      </c>
      <c r="B309" s="86" t="s">
        <v>970</v>
      </c>
      <c r="C309" s="92" t="s">
        <v>847</v>
      </c>
      <c r="D309" s="99"/>
      <c r="E309" s="232" t="s">
        <v>133</v>
      </c>
      <c r="F309" s="106">
        <v>1</v>
      </c>
      <c r="G309" s="100" t="s">
        <v>120</v>
      </c>
      <c r="H309" s="98">
        <v>2300</v>
      </c>
      <c r="I309" s="116">
        <f>F309*H309</f>
        <v>2300</v>
      </c>
    </row>
    <row r="310" spans="1:10" ht="16.5" x14ac:dyDescent="0.15">
      <c r="A310" s="241" t="s">
        <v>1127</v>
      </c>
      <c r="B310" s="86" t="s">
        <v>971</v>
      </c>
      <c r="C310" s="128" t="s">
        <v>1230</v>
      </c>
      <c r="D310" s="99"/>
      <c r="E310" s="232" t="s">
        <v>133</v>
      </c>
      <c r="F310" s="106">
        <v>1</v>
      </c>
      <c r="G310" s="117" t="s">
        <v>120</v>
      </c>
      <c r="H310" s="101">
        <v>50</v>
      </c>
      <c r="I310" s="116">
        <f>F310*H310</f>
        <v>50</v>
      </c>
    </row>
    <row r="311" spans="1:10" x14ac:dyDescent="0.15">
      <c r="A311" s="241" t="s">
        <v>1126</v>
      </c>
      <c r="B311" s="86" t="s">
        <v>972</v>
      </c>
      <c r="C311" s="92" t="s">
        <v>484</v>
      </c>
      <c r="D311" s="99"/>
      <c r="E311" s="232" t="s">
        <v>133</v>
      </c>
      <c r="F311" s="106">
        <v>1</v>
      </c>
      <c r="G311" s="117" t="s">
        <v>120</v>
      </c>
      <c r="H311" s="101">
        <v>150</v>
      </c>
      <c r="I311" s="116">
        <f>F311*H311</f>
        <v>150</v>
      </c>
    </row>
    <row r="312" spans="1:10" ht="16.5" x14ac:dyDescent="0.15">
      <c r="A312" s="241" t="s">
        <v>1120</v>
      </c>
      <c r="B312" s="86" t="s">
        <v>973</v>
      </c>
      <c r="C312" s="92" t="s">
        <v>1231</v>
      </c>
      <c r="D312" s="99"/>
      <c r="E312" s="232" t="s">
        <v>133</v>
      </c>
      <c r="F312" s="106">
        <v>1</v>
      </c>
      <c r="G312" s="100" t="s">
        <v>120</v>
      </c>
      <c r="H312" s="98">
        <v>1500</v>
      </c>
      <c r="I312" s="116">
        <f>F312*H312</f>
        <v>1500</v>
      </c>
    </row>
    <row r="313" spans="1:10" ht="16.5" x14ac:dyDescent="0.15">
      <c r="B313" s="86" t="s">
        <v>974</v>
      </c>
      <c r="C313" s="167" t="s">
        <v>1037</v>
      </c>
      <c r="D313" s="107" t="s">
        <v>450</v>
      </c>
      <c r="E313" s="107" t="s">
        <v>449</v>
      </c>
      <c r="F313" s="108"/>
      <c r="G313" s="109"/>
      <c r="H313" s="110"/>
      <c r="I313" s="157" t="s">
        <v>450</v>
      </c>
    </row>
    <row r="314" spans="1:10" x14ac:dyDescent="0.15">
      <c r="B314" s="86" t="s">
        <v>975</v>
      </c>
      <c r="C314" s="87" t="s">
        <v>196</v>
      </c>
      <c r="D314" s="88"/>
      <c r="E314" s="88"/>
      <c r="F314" s="89"/>
      <c r="G314" s="90"/>
      <c r="H314" s="91"/>
      <c r="I314" s="91"/>
    </row>
    <row r="315" spans="1:10" x14ac:dyDescent="0.15">
      <c r="A315" s="241" t="s">
        <v>1130</v>
      </c>
      <c r="B315" s="86" t="s">
        <v>976</v>
      </c>
      <c r="C315" s="115" t="s">
        <v>828</v>
      </c>
      <c r="D315" s="104" t="s">
        <v>829</v>
      </c>
      <c r="E315" s="232" t="s">
        <v>133</v>
      </c>
      <c r="F315" s="106">
        <v>2</v>
      </c>
      <c r="G315" s="100" t="s">
        <v>120</v>
      </c>
      <c r="H315" s="105">
        <v>150</v>
      </c>
      <c r="I315" s="116">
        <f t="shared" ref="I315:I323" si="32">F315*H315</f>
        <v>300</v>
      </c>
    </row>
    <row r="316" spans="1:10" x14ac:dyDescent="0.15">
      <c r="A316" s="241" t="s">
        <v>1130</v>
      </c>
      <c r="B316" s="86" t="s">
        <v>977</v>
      </c>
      <c r="C316" s="115" t="s">
        <v>828</v>
      </c>
      <c r="D316" s="104" t="s">
        <v>843</v>
      </c>
      <c r="E316" s="232" t="s">
        <v>133</v>
      </c>
      <c r="F316" s="106">
        <v>5</v>
      </c>
      <c r="G316" s="100" t="s">
        <v>120</v>
      </c>
      <c r="H316" s="105">
        <v>150</v>
      </c>
      <c r="I316" s="116">
        <f t="shared" ref="I316" si="33">F316*H316</f>
        <v>750</v>
      </c>
    </row>
    <row r="317" spans="1:10" x14ac:dyDescent="0.15">
      <c r="A317" s="241" t="s">
        <v>1130</v>
      </c>
      <c r="B317" s="86" t="s">
        <v>978</v>
      </c>
      <c r="C317" s="115" t="s">
        <v>830</v>
      </c>
      <c r="D317" s="104" t="s">
        <v>823</v>
      </c>
      <c r="E317" s="232" t="s">
        <v>133</v>
      </c>
      <c r="F317" s="106">
        <v>3</v>
      </c>
      <c r="G317" s="100" t="s">
        <v>120</v>
      </c>
      <c r="H317" s="105">
        <v>100</v>
      </c>
      <c r="I317" s="116">
        <f t="shared" ref="I317" si="34">F317*H317</f>
        <v>300</v>
      </c>
    </row>
    <row r="318" spans="1:10" ht="30.75" x14ac:dyDescent="0.15">
      <c r="A318" s="241" t="s">
        <v>1133</v>
      </c>
      <c r="B318" s="86" t="s">
        <v>979</v>
      </c>
      <c r="C318" s="92" t="s">
        <v>1257</v>
      </c>
      <c r="D318" s="99" t="s">
        <v>821</v>
      </c>
      <c r="E318" s="232" t="s">
        <v>133</v>
      </c>
      <c r="F318" s="106">
        <v>2</v>
      </c>
      <c r="G318" s="117" t="s">
        <v>120</v>
      </c>
      <c r="H318" s="105">
        <v>100</v>
      </c>
      <c r="I318" s="116">
        <f t="shared" si="32"/>
        <v>200</v>
      </c>
    </row>
    <row r="319" spans="1:10" ht="30.75" x14ac:dyDescent="0.15">
      <c r="A319" s="241" t="s">
        <v>1133</v>
      </c>
      <c r="B319" s="86" t="s">
        <v>1076</v>
      </c>
      <c r="C319" s="92" t="s">
        <v>1258</v>
      </c>
      <c r="D319" s="99" t="s">
        <v>827</v>
      </c>
      <c r="E319" s="232" t="s">
        <v>133</v>
      </c>
      <c r="F319" s="106">
        <v>13</v>
      </c>
      <c r="G319" s="117" t="s">
        <v>120</v>
      </c>
      <c r="H319" s="105">
        <v>100</v>
      </c>
      <c r="I319" s="116">
        <f t="shared" si="32"/>
        <v>1300</v>
      </c>
    </row>
    <row r="320" spans="1:10" ht="16.5" x14ac:dyDescent="0.15">
      <c r="A320" s="241" t="s">
        <v>1133</v>
      </c>
      <c r="B320" s="86" t="s">
        <v>1077</v>
      </c>
      <c r="C320" s="92" t="s">
        <v>1259</v>
      </c>
      <c r="D320" s="99" t="s">
        <v>825</v>
      </c>
      <c r="E320" s="232" t="s">
        <v>133</v>
      </c>
      <c r="F320" s="106">
        <v>8</v>
      </c>
      <c r="G320" s="117" t="s">
        <v>120</v>
      </c>
      <c r="H320" s="105">
        <v>100</v>
      </c>
      <c r="I320" s="116">
        <f t="shared" si="32"/>
        <v>800</v>
      </c>
    </row>
    <row r="321" spans="1:10" x14ac:dyDescent="0.15">
      <c r="A321" s="241" t="s">
        <v>1136</v>
      </c>
      <c r="B321" s="86" t="s">
        <v>1100</v>
      </c>
      <c r="C321" s="92" t="s">
        <v>1159</v>
      </c>
      <c r="D321" s="93" t="s">
        <v>788</v>
      </c>
      <c r="E321" s="93" t="s">
        <v>119</v>
      </c>
      <c r="F321" s="106">
        <v>1</v>
      </c>
      <c r="G321" s="100" t="s">
        <v>314</v>
      </c>
      <c r="H321" s="105">
        <v>2000</v>
      </c>
      <c r="I321" s="116">
        <f t="shared" si="32"/>
        <v>2000</v>
      </c>
    </row>
    <row r="322" spans="1:10" x14ac:dyDescent="0.15">
      <c r="A322" s="241" t="s">
        <v>1131</v>
      </c>
      <c r="B322" s="86" t="s">
        <v>1110</v>
      </c>
      <c r="C322" s="128" t="s">
        <v>849</v>
      </c>
      <c r="D322" s="118"/>
      <c r="E322" s="99" t="s">
        <v>119</v>
      </c>
      <c r="F322" s="106">
        <v>1</v>
      </c>
      <c r="G322" s="100" t="s">
        <v>120</v>
      </c>
      <c r="H322" s="105">
        <v>4000</v>
      </c>
      <c r="I322" s="116">
        <f t="shared" si="32"/>
        <v>4000</v>
      </c>
    </row>
    <row r="323" spans="1:10" ht="16.5" x14ac:dyDescent="0.15">
      <c r="A323" s="241" t="s">
        <v>1132</v>
      </c>
      <c r="B323" s="86" t="s">
        <v>1167</v>
      </c>
      <c r="C323" s="128" t="s">
        <v>1268</v>
      </c>
      <c r="D323" s="104" t="s">
        <v>1061</v>
      </c>
      <c r="E323" s="314" t="s">
        <v>119</v>
      </c>
      <c r="F323" s="106">
        <v>11</v>
      </c>
      <c r="G323" s="100" t="s">
        <v>120</v>
      </c>
      <c r="H323" s="105">
        <v>100</v>
      </c>
      <c r="I323" s="116">
        <f t="shared" si="32"/>
        <v>1100</v>
      </c>
    </row>
    <row r="324" spans="1:10" ht="16.5" x14ac:dyDescent="0.15">
      <c r="A324" s="241" t="s">
        <v>1132</v>
      </c>
      <c r="B324" s="86" t="s">
        <v>1169</v>
      </c>
      <c r="C324" s="128" t="s">
        <v>1269</v>
      </c>
      <c r="D324" s="104" t="s">
        <v>1063</v>
      </c>
      <c r="E324" s="314" t="s">
        <v>119</v>
      </c>
      <c r="F324" s="106">
        <v>3</v>
      </c>
      <c r="G324" s="100" t="s">
        <v>120</v>
      </c>
      <c r="H324" s="105">
        <v>100</v>
      </c>
      <c r="I324" s="116">
        <f t="shared" ref="I324" si="35">F324*H324</f>
        <v>300</v>
      </c>
    </row>
    <row r="325" spans="1:10" hidden="1" x14ac:dyDescent="0.15">
      <c r="B325" s="119"/>
      <c r="C325" s="120" t="s">
        <v>203</v>
      </c>
      <c r="D325" s="104"/>
      <c r="E325" s="121"/>
      <c r="F325" s="122"/>
      <c r="G325" s="123"/>
      <c r="H325" s="124"/>
      <c r="I325" s="125">
        <f>SUM(I273:I324)</f>
        <v>97569.58</v>
      </c>
    </row>
    <row r="326" spans="1:10" x14ac:dyDescent="0.15">
      <c r="B326" s="79" t="s">
        <v>755</v>
      </c>
      <c r="C326" s="80"/>
      <c r="D326" s="81"/>
      <c r="E326" s="82"/>
      <c r="F326" s="83"/>
      <c r="G326" s="84"/>
      <c r="H326" s="85"/>
      <c r="I326" s="85"/>
    </row>
    <row r="327" spans="1:10" x14ac:dyDescent="0.15">
      <c r="B327" s="86" t="s">
        <v>392</v>
      </c>
      <c r="C327" s="87" t="s">
        <v>117</v>
      </c>
      <c r="D327" s="88"/>
      <c r="E327" s="88"/>
      <c r="F327" s="89"/>
      <c r="G327" s="90"/>
      <c r="H327" s="91"/>
      <c r="I327" s="91"/>
    </row>
    <row r="328" spans="1:10" x14ac:dyDescent="0.15">
      <c r="A328" s="241" t="s">
        <v>1093</v>
      </c>
      <c r="B328" s="86" t="s">
        <v>393</v>
      </c>
      <c r="C328" s="92" t="s">
        <v>207</v>
      </c>
      <c r="D328" s="99"/>
      <c r="E328" s="99" t="s">
        <v>119</v>
      </c>
      <c r="F328" s="106">
        <v>1</v>
      </c>
      <c r="G328" s="95" t="s">
        <v>120</v>
      </c>
      <c r="H328" s="96">
        <v>300</v>
      </c>
      <c r="I328" s="97">
        <f>F328*H328</f>
        <v>300</v>
      </c>
    </row>
    <row r="329" spans="1:10" x14ac:dyDescent="0.15">
      <c r="A329" s="241" t="s">
        <v>1092</v>
      </c>
      <c r="B329" s="86" t="s">
        <v>394</v>
      </c>
      <c r="C329" s="92" t="s">
        <v>25</v>
      </c>
      <c r="D329" s="99"/>
      <c r="E329" s="99" t="s">
        <v>119</v>
      </c>
      <c r="F329" s="106">
        <v>1</v>
      </c>
      <c r="G329" s="95" t="s">
        <v>120</v>
      </c>
      <c r="H329" s="98">
        <v>80</v>
      </c>
      <c r="I329" s="97">
        <f>F329*H329</f>
        <v>80</v>
      </c>
    </row>
    <row r="330" spans="1:10" x14ac:dyDescent="0.15">
      <c r="B330" s="86" t="s">
        <v>395</v>
      </c>
      <c r="C330" s="87" t="s">
        <v>123</v>
      </c>
      <c r="D330" s="88"/>
      <c r="E330" s="88"/>
      <c r="F330" s="89"/>
      <c r="G330" s="90"/>
      <c r="H330" s="91"/>
      <c r="I330" s="91"/>
    </row>
    <row r="331" spans="1:10" x14ac:dyDescent="0.15">
      <c r="A331" s="241" t="s">
        <v>1101</v>
      </c>
      <c r="B331" s="86" t="s">
        <v>980</v>
      </c>
      <c r="C331" s="115" t="s">
        <v>409</v>
      </c>
      <c r="D331" s="93" t="s">
        <v>756</v>
      </c>
      <c r="E331" s="232" t="s">
        <v>133</v>
      </c>
      <c r="F331" s="106">
        <v>56</v>
      </c>
      <c r="G331" s="100" t="s">
        <v>134</v>
      </c>
      <c r="H331" s="96">
        <v>12</v>
      </c>
      <c r="I331" s="97">
        <f>F331*H331</f>
        <v>672</v>
      </c>
    </row>
    <row r="332" spans="1:10" ht="16.5" x14ac:dyDescent="0.15">
      <c r="A332" s="241" t="s">
        <v>1113</v>
      </c>
      <c r="B332" s="86" t="s">
        <v>981</v>
      </c>
      <c r="C332" s="167" t="s">
        <v>1203</v>
      </c>
      <c r="D332" s="107" t="s">
        <v>876</v>
      </c>
      <c r="E332" s="107" t="s">
        <v>119</v>
      </c>
      <c r="F332" s="108">
        <v>85</v>
      </c>
      <c r="G332" s="109" t="s">
        <v>213</v>
      </c>
      <c r="H332" s="165">
        <v>4</v>
      </c>
      <c r="I332" s="165">
        <f t="shared" ref="I332" si="36">F332*H332</f>
        <v>340</v>
      </c>
      <c r="J332" s="320">
        <v>4.6900000000000004</v>
      </c>
    </row>
    <row r="333" spans="1:10" x14ac:dyDescent="0.15">
      <c r="A333" s="241" t="s">
        <v>1101</v>
      </c>
      <c r="B333" s="86" t="s">
        <v>982</v>
      </c>
      <c r="C333" s="128" t="s">
        <v>780</v>
      </c>
      <c r="D333" s="102"/>
      <c r="E333" s="99" t="s">
        <v>119</v>
      </c>
      <c r="F333" s="106">
        <v>1</v>
      </c>
      <c r="G333" s="100" t="s">
        <v>120</v>
      </c>
      <c r="H333" s="101">
        <v>100</v>
      </c>
      <c r="I333" s="97">
        <f>F333*H333</f>
        <v>100</v>
      </c>
      <c r="J333" s="320" t="s">
        <v>4</v>
      </c>
    </row>
    <row r="334" spans="1:10" x14ac:dyDescent="0.15">
      <c r="B334" s="86" t="s">
        <v>983</v>
      </c>
      <c r="C334" s="87" t="s">
        <v>138</v>
      </c>
      <c r="D334" s="88"/>
      <c r="E334" s="88"/>
      <c r="F334" s="89"/>
      <c r="G334" s="90"/>
      <c r="H334" s="91"/>
      <c r="I334" s="91"/>
    </row>
    <row r="335" spans="1:10" x14ac:dyDescent="0.15">
      <c r="A335" s="241" t="s">
        <v>1105</v>
      </c>
      <c r="B335" s="86" t="s">
        <v>984</v>
      </c>
      <c r="C335" s="92" t="s">
        <v>1140</v>
      </c>
      <c r="D335" s="93"/>
      <c r="E335" s="99" t="s">
        <v>119</v>
      </c>
      <c r="F335" s="94">
        <v>70</v>
      </c>
      <c r="G335" s="100" t="s">
        <v>150</v>
      </c>
      <c r="H335" s="98">
        <v>1.43</v>
      </c>
      <c r="I335" s="97">
        <f>F335*H335</f>
        <v>100.1</v>
      </c>
    </row>
    <row r="336" spans="1:10" ht="16.5" x14ac:dyDescent="0.15">
      <c r="A336" s="241" t="s">
        <v>1119</v>
      </c>
      <c r="B336" s="86" t="s">
        <v>985</v>
      </c>
      <c r="C336" s="92" t="s">
        <v>1160</v>
      </c>
      <c r="D336" s="93" t="s">
        <v>826</v>
      </c>
      <c r="E336" s="99" t="s">
        <v>119</v>
      </c>
      <c r="F336" s="94">
        <v>34</v>
      </c>
      <c r="G336" s="100" t="s">
        <v>150</v>
      </c>
      <c r="H336" s="105">
        <v>7.95</v>
      </c>
      <c r="I336" s="97">
        <f t="shared" ref="I336" si="37">F336*H336</f>
        <v>270.3</v>
      </c>
      <c r="J336" s="320">
        <v>3.95</v>
      </c>
    </row>
    <row r="337" spans="1:10" x14ac:dyDescent="0.15">
      <c r="B337" s="86" t="s">
        <v>986</v>
      </c>
      <c r="C337" s="87" t="s">
        <v>142</v>
      </c>
      <c r="D337" s="88"/>
      <c r="E337" s="88"/>
      <c r="F337" s="89"/>
      <c r="G337" s="90"/>
      <c r="H337" s="91"/>
      <c r="I337" s="91"/>
    </row>
    <row r="338" spans="1:10" x14ac:dyDescent="0.15">
      <c r="A338" s="241" t="s">
        <v>1096</v>
      </c>
      <c r="B338" s="86" t="s">
        <v>987</v>
      </c>
      <c r="C338" s="92" t="s">
        <v>469</v>
      </c>
      <c r="D338" s="99"/>
      <c r="E338" s="104" t="s">
        <v>119</v>
      </c>
      <c r="F338" s="106">
        <v>275</v>
      </c>
      <c r="G338" s="100" t="s">
        <v>150</v>
      </c>
      <c r="H338" s="98">
        <v>1.5</v>
      </c>
      <c r="I338" s="97">
        <f>F338*H338</f>
        <v>412.5</v>
      </c>
    </row>
    <row r="339" spans="1:10" x14ac:dyDescent="0.15">
      <c r="A339" s="241" t="s">
        <v>1102</v>
      </c>
      <c r="B339" s="86" t="s">
        <v>988</v>
      </c>
      <c r="C339" s="92" t="s">
        <v>336</v>
      </c>
      <c r="D339" s="99"/>
      <c r="E339" s="232" t="s">
        <v>133</v>
      </c>
      <c r="F339" s="135">
        <v>55</v>
      </c>
      <c r="G339" s="100" t="s">
        <v>229</v>
      </c>
      <c r="H339" s="101">
        <v>12</v>
      </c>
      <c r="I339" s="97">
        <f t="shared" ref="I339:I342" si="38">F339*H339</f>
        <v>660</v>
      </c>
    </row>
    <row r="340" spans="1:10" x14ac:dyDescent="0.15">
      <c r="A340" s="241" t="s">
        <v>1096</v>
      </c>
      <c r="B340" s="86" t="s">
        <v>989</v>
      </c>
      <c r="C340" s="92" t="s">
        <v>473</v>
      </c>
      <c r="D340" s="99"/>
      <c r="E340" s="99" t="s">
        <v>119</v>
      </c>
      <c r="F340" s="106">
        <v>1</v>
      </c>
      <c r="G340" s="100" t="s">
        <v>120</v>
      </c>
      <c r="H340" s="101">
        <v>200</v>
      </c>
      <c r="I340" s="97">
        <f t="shared" si="38"/>
        <v>200</v>
      </c>
    </row>
    <row r="341" spans="1:10" ht="16.5" x14ac:dyDescent="0.15">
      <c r="A341" s="241" t="s">
        <v>1096</v>
      </c>
      <c r="B341" s="86" t="s">
        <v>990</v>
      </c>
      <c r="C341" s="128" t="s">
        <v>1200</v>
      </c>
      <c r="D341" s="99"/>
      <c r="E341" s="104" t="s">
        <v>119</v>
      </c>
      <c r="F341" s="106">
        <v>85</v>
      </c>
      <c r="G341" s="100" t="s">
        <v>120</v>
      </c>
      <c r="H341" s="98">
        <v>2</v>
      </c>
      <c r="I341" s="97">
        <f>F341*H341</f>
        <v>170</v>
      </c>
    </row>
    <row r="342" spans="1:10" x14ac:dyDescent="0.15">
      <c r="A342" s="241" t="s">
        <v>1095</v>
      </c>
      <c r="B342" s="86" t="s">
        <v>991</v>
      </c>
      <c r="C342" s="115" t="s">
        <v>158</v>
      </c>
      <c r="D342" s="93"/>
      <c r="E342" s="93" t="s">
        <v>119</v>
      </c>
      <c r="F342" s="106">
        <v>1</v>
      </c>
      <c r="G342" s="100" t="s">
        <v>120</v>
      </c>
      <c r="H342" s="98">
        <v>100</v>
      </c>
      <c r="I342" s="97">
        <f t="shared" si="38"/>
        <v>100</v>
      </c>
    </row>
    <row r="343" spans="1:10" x14ac:dyDescent="0.15">
      <c r="B343" s="86" t="s">
        <v>992</v>
      </c>
      <c r="C343" s="87" t="s">
        <v>160</v>
      </c>
      <c r="D343" s="88"/>
      <c r="E343" s="88"/>
      <c r="F343" s="89"/>
      <c r="G343" s="90"/>
      <c r="H343" s="91"/>
      <c r="I343" s="91"/>
    </row>
    <row r="344" spans="1:10" ht="30" x14ac:dyDescent="0.15">
      <c r="A344" s="241" t="s">
        <v>1114</v>
      </c>
      <c r="B344" s="86" t="s">
        <v>993</v>
      </c>
      <c r="C344" s="115" t="s">
        <v>506</v>
      </c>
      <c r="D344" s="99" t="s">
        <v>851</v>
      </c>
      <c r="E344" s="99" t="s">
        <v>119</v>
      </c>
      <c r="F344" s="106">
        <v>1</v>
      </c>
      <c r="G344" s="100" t="s">
        <v>120</v>
      </c>
      <c r="H344" s="105">
        <v>5100</v>
      </c>
      <c r="I344" s="97">
        <f>F344*H344</f>
        <v>5100</v>
      </c>
      <c r="J344" s="321" t="s">
        <v>1047</v>
      </c>
    </row>
    <row r="345" spans="1:10" ht="30" x14ac:dyDescent="0.15">
      <c r="A345" s="241" t="s">
        <v>1115</v>
      </c>
      <c r="B345" s="86" t="s">
        <v>994</v>
      </c>
      <c r="C345" s="115" t="s">
        <v>508</v>
      </c>
      <c r="D345" s="99" t="s">
        <v>766</v>
      </c>
      <c r="E345" s="99" t="s">
        <v>119</v>
      </c>
      <c r="F345" s="106">
        <v>1</v>
      </c>
      <c r="G345" s="100" t="s">
        <v>120</v>
      </c>
      <c r="H345" s="105">
        <v>1522</v>
      </c>
      <c r="I345" s="97">
        <f>F345*H345</f>
        <v>1522</v>
      </c>
      <c r="J345" s="320" t="s">
        <v>1029</v>
      </c>
    </row>
    <row r="346" spans="1:10" x14ac:dyDescent="0.15">
      <c r="B346" s="86" t="s">
        <v>995</v>
      </c>
      <c r="C346" s="87" t="s">
        <v>187</v>
      </c>
      <c r="D346" s="88"/>
      <c r="E346" s="88"/>
      <c r="F346" s="89"/>
      <c r="G346" s="90"/>
      <c r="H346" s="91"/>
      <c r="I346" s="91"/>
    </row>
    <row r="347" spans="1:10" ht="16.5" x14ac:dyDescent="0.15">
      <c r="A347" s="241" t="s">
        <v>1126</v>
      </c>
      <c r="B347" s="86" t="s">
        <v>996</v>
      </c>
      <c r="C347" s="92" t="s">
        <v>1207</v>
      </c>
      <c r="D347" s="99"/>
      <c r="E347" s="232" t="s">
        <v>133</v>
      </c>
      <c r="F347" s="106">
        <v>1</v>
      </c>
      <c r="G347" s="100" t="s">
        <v>120</v>
      </c>
      <c r="H347" s="98">
        <v>455</v>
      </c>
      <c r="I347" s="116">
        <f>F347*H347</f>
        <v>455</v>
      </c>
    </row>
    <row r="348" spans="1:10" x14ac:dyDescent="0.15">
      <c r="A348" s="241" t="s">
        <v>1127</v>
      </c>
      <c r="B348" s="86" t="s">
        <v>997</v>
      </c>
      <c r="C348" s="92" t="s">
        <v>511</v>
      </c>
      <c r="D348" s="99"/>
      <c r="E348" s="232" t="s">
        <v>133</v>
      </c>
      <c r="F348" s="106">
        <v>1</v>
      </c>
      <c r="G348" s="117" t="s">
        <v>120</v>
      </c>
      <c r="H348" s="101">
        <v>45</v>
      </c>
      <c r="I348" s="116">
        <f>F348*H348</f>
        <v>45</v>
      </c>
    </row>
    <row r="349" spans="1:10" x14ac:dyDescent="0.15">
      <c r="A349" s="241" t="s">
        <v>1126</v>
      </c>
      <c r="B349" s="86" t="s">
        <v>998</v>
      </c>
      <c r="C349" s="92" t="s">
        <v>484</v>
      </c>
      <c r="D349" s="99"/>
      <c r="E349" s="232" t="s">
        <v>133</v>
      </c>
      <c r="F349" s="106">
        <v>1</v>
      </c>
      <c r="G349" s="117" t="s">
        <v>120</v>
      </c>
      <c r="H349" s="101">
        <v>150</v>
      </c>
      <c r="I349" s="116">
        <f>F349*H349</f>
        <v>150</v>
      </c>
    </row>
    <row r="350" spans="1:10" x14ac:dyDescent="0.15">
      <c r="B350" s="86" t="s">
        <v>999</v>
      </c>
      <c r="C350" s="87" t="s">
        <v>196</v>
      </c>
      <c r="D350" s="88"/>
      <c r="E350" s="88"/>
      <c r="F350" s="89"/>
      <c r="G350" s="90"/>
      <c r="H350" s="91"/>
      <c r="I350" s="91"/>
    </row>
    <row r="351" spans="1:10" ht="30.75" x14ac:dyDescent="0.15">
      <c r="A351" s="241" t="s">
        <v>1133</v>
      </c>
      <c r="B351" s="86" t="s">
        <v>1000</v>
      </c>
      <c r="C351" s="92" t="s">
        <v>1260</v>
      </c>
      <c r="D351" s="99" t="s">
        <v>824</v>
      </c>
      <c r="E351" s="232" t="s">
        <v>133</v>
      </c>
      <c r="F351" s="106">
        <v>6</v>
      </c>
      <c r="G351" s="117" t="s">
        <v>120</v>
      </c>
      <c r="H351" s="105">
        <v>100</v>
      </c>
      <c r="I351" s="97">
        <f>F351*H351</f>
        <v>600</v>
      </c>
    </row>
    <row r="352" spans="1:10" ht="16.5" x14ac:dyDescent="0.15">
      <c r="A352" s="241" t="s">
        <v>1133</v>
      </c>
      <c r="B352" s="86" t="s">
        <v>1001</v>
      </c>
      <c r="C352" s="92" t="s">
        <v>1261</v>
      </c>
      <c r="D352" s="99" t="s">
        <v>825</v>
      </c>
      <c r="E352" s="232" t="s">
        <v>133</v>
      </c>
      <c r="F352" s="106">
        <v>10</v>
      </c>
      <c r="G352" s="100" t="s">
        <v>120</v>
      </c>
      <c r="H352" s="105">
        <v>100</v>
      </c>
      <c r="I352" s="116">
        <f>F352*H352</f>
        <v>1000</v>
      </c>
    </row>
    <row r="353" spans="1:10" ht="16.5" x14ac:dyDescent="0.15">
      <c r="A353" s="241" t="s">
        <v>1132</v>
      </c>
      <c r="B353" s="86" t="s">
        <v>1078</v>
      </c>
      <c r="C353" s="128" t="s">
        <v>1270</v>
      </c>
      <c r="D353" s="104" t="s">
        <v>1063</v>
      </c>
      <c r="E353" s="314" t="s">
        <v>119</v>
      </c>
      <c r="F353" s="106">
        <v>1</v>
      </c>
      <c r="G353" s="100" t="s">
        <v>120</v>
      </c>
      <c r="H353" s="105">
        <v>100</v>
      </c>
      <c r="I353" s="116">
        <f t="shared" ref="I353" si="39">F353*H353</f>
        <v>100</v>
      </c>
    </row>
    <row r="354" spans="1:10" hidden="1" x14ac:dyDescent="0.15">
      <c r="B354" s="119"/>
      <c r="C354" s="120" t="s">
        <v>203</v>
      </c>
      <c r="D354" s="104"/>
      <c r="E354" s="121"/>
      <c r="F354" s="122"/>
      <c r="G354" s="123"/>
      <c r="H354" s="124"/>
      <c r="I354" s="125">
        <f>SUM(I327:I353)</f>
        <v>12376.9</v>
      </c>
    </row>
    <row r="355" spans="1:10" x14ac:dyDescent="0.15">
      <c r="B355" s="79" t="s">
        <v>768</v>
      </c>
      <c r="C355" s="80"/>
      <c r="D355" s="81"/>
      <c r="E355" s="82"/>
      <c r="F355" s="83"/>
      <c r="G355" s="84"/>
      <c r="H355" s="85"/>
      <c r="I355" s="85"/>
    </row>
    <row r="356" spans="1:10" s="70" customFormat="1" x14ac:dyDescent="0.15">
      <c r="A356" s="69"/>
      <c r="B356" s="86" t="s">
        <v>402</v>
      </c>
      <c r="C356" s="87" t="s">
        <v>117</v>
      </c>
      <c r="D356" s="88"/>
      <c r="E356" s="88"/>
      <c r="F356" s="89"/>
      <c r="G356" s="90"/>
      <c r="H356" s="91"/>
      <c r="I356" s="91"/>
      <c r="J356" s="319"/>
    </row>
    <row r="357" spans="1:10" s="70" customFormat="1" x14ac:dyDescent="0.15">
      <c r="A357" s="241" t="s">
        <v>1093</v>
      </c>
      <c r="B357" s="86" t="s">
        <v>403</v>
      </c>
      <c r="C357" s="92" t="s">
        <v>207</v>
      </c>
      <c r="D357" s="99"/>
      <c r="E357" s="99" t="s">
        <v>119</v>
      </c>
      <c r="F357" s="106">
        <v>2</v>
      </c>
      <c r="G357" s="95" t="s">
        <v>120</v>
      </c>
      <c r="H357" s="96">
        <v>550</v>
      </c>
      <c r="I357" s="97">
        <f>F357*H357</f>
        <v>1100</v>
      </c>
      <c r="J357" s="319"/>
    </row>
    <row r="358" spans="1:10" s="70" customFormat="1" x14ac:dyDescent="0.15">
      <c r="A358" s="241" t="s">
        <v>1092</v>
      </c>
      <c r="B358" s="86" t="s">
        <v>404</v>
      </c>
      <c r="C358" s="92" t="s">
        <v>25</v>
      </c>
      <c r="D358" s="99"/>
      <c r="E358" s="99" t="s">
        <v>119</v>
      </c>
      <c r="F358" s="106">
        <v>2</v>
      </c>
      <c r="G358" s="95" t="s">
        <v>120</v>
      </c>
      <c r="H358" s="98">
        <v>100</v>
      </c>
      <c r="I358" s="97">
        <f>F358*H358</f>
        <v>200</v>
      </c>
      <c r="J358" s="319"/>
    </row>
    <row r="359" spans="1:10" s="70" customFormat="1" x14ac:dyDescent="0.15">
      <c r="A359" s="69"/>
      <c r="B359" s="86" t="s">
        <v>405</v>
      </c>
      <c r="C359" s="87" t="s">
        <v>123</v>
      </c>
      <c r="D359" s="88"/>
      <c r="E359" s="88"/>
      <c r="F359" s="89"/>
      <c r="G359" s="90"/>
      <c r="H359" s="91"/>
      <c r="I359" s="91"/>
      <c r="J359" s="319"/>
    </row>
    <row r="360" spans="1:10" s="70" customFormat="1" x14ac:dyDescent="0.15">
      <c r="A360" s="241" t="s">
        <v>1112</v>
      </c>
      <c r="B360" s="86" t="s">
        <v>407</v>
      </c>
      <c r="C360" s="115" t="s">
        <v>412</v>
      </c>
      <c r="D360" s="99" t="s">
        <v>816</v>
      </c>
      <c r="E360" s="232" t="s">
        <v>133</v>
      </c>
      <c r="F360" s="106">
        <v>278</v>
      </c>
      <c r="G360" s="100" t="s">
        <v>150</v>
      </c>
      <c r="H360" s="101">
        <v>8</v>
      </c>
      <c r="I360" s="97">
        <f t="shared" ref="I360:I364" si="40">F360*H360</f>
        <v>2224</v>
      </c>
      <c r="J360" s="319"/>
    </row>
    <row r="361" spans="1:10" s="70" customFormat="1" x14ac:dyDescent="0.15">
      <c r="A361" s="241" t="s">
        <v>1112</v>
      </c>
      <c r="B361" s="86" t="s">
        <v>408</v>
      </c>
      <c r="C361" s="115" t="s">
        <v>414</v>
      </c>
      <c r="D361" s="99" t="s">
        <v>859</v>
      </c>
      <c r="E361" s="232" t="s">
        <v>133</v>
      </c>
      <c r="F361" s="106">
        <v>89</v>
      </c>
      <c r="G361" s="100" t="s">
        <v>213</v>
      </c>
      <c r="H361" s="101">
        <v>4</v>
      </c>
      <c r="I361" s="97">
        <f t="shared" si="40"/>
        <v>356</v>
      </c>
      <c r="J361" s="319"/>
    </row>
    <row r="362" spans="1:10" s="70" customFormat="1" x14ac:dyDescent="0.15">
      <c r="A362" s="241" t="s">
        <v>1112</v>
      </c>
      <c r="B362" s="86" t="s">
        <v>410</v>
      </c>
      <c r="C362" s="115" t="s">
        <v>861</v>
      </c>
      <c r="D362" s="99" t="s">
        <v>858</v>
      </c>
      <c r="E362" s="232" t="s">
        <v>133</v>
      </c>
      <c r="F362" s="106">
        <v>90</v>
      </c>
      <c r="G362" s="100" t="s">
        <v>150</v>
      </c>
      <c r="H362" s="101">
        <v>8</v>
      </c>
      <c r="I362" s="97">
        <f t="shared" si="40"/>
        <v>720</v>
      </c>
      <c r="J362" s="319"/>
    </row>
    <row r="363" spans="1:10" s="70" customFormat="1" x14ac:dyDescent="0.15">
      <c r="A363" s="241" t="s">
        <v>1112</v>
      </c>
      <c r="B363" s="86" t="s">
        <v>411</v>
      </c>
      <c r="C363" s="92" t="s">
        <v>780</v>
      </c>
      <c r="D363" s="99" t="s">
        <v>747</v>
      </c>
      <c r="E363" s="99" t="s">
        <v>119</v>
      </c>
      <c r="F363" s="106">
        <v>2</v>
      </c>
      <c r="G363" s="100" t="s">
        <v>120</v>
      </c>
      <c r="H363" s="101">
        <v>100</v>
      </c>
      <c r="I363" s="97">
        <f t="shared" si="40"/>
        <v>200</v>
      </c>
      <c r="J363" s="320">
        <v>35</v>
      </c>
    </row>
    <row r="364" spans="1:10" s="70" customFormat="1" x14ac:dyDescent="0.15">
      <c r="A364" s="241" t="s">
        <v>1112</v>
      </c>
      <c r="B364" s="86" t="s">
        <v>413</v>
      </c>
      <c r="C364" s="163" t="s">
        <v>860</v>
      </c>
      <c r="D364" s="93" t="s">
        <v>764</v>
      </c>
      <c r="E364" s="99" t="s">
        <v>119</v>
      </c>
      <c r="F364" s="106">
        <v>16</v>
      </c>
      <c r="G364" s="100" t="s">
        <v>213</v>
      </c>
      <c r="H364" s="105">
        <v>7.08</v>
      </c>
      <c r="I364" s="97">
        <f t="shared" si="40"/>
        <v>113.28</v>
      </c>
      <c r="J364" s="320">
        <v>3.08</v>
      </c>
    </row>
    <row r="365" spans="1:10" s="70" customFormat="1" x14ac:dyDescent="0.15">
      <c r="A365" s="69"/>
      <c r="B365" s="86" t="s">
        <v>415</v>
      </c>
      <c r="C365" s="87" t="s">
        <v>138</v>
      </c>
      <c r="D365" s="88"/>
      <c r="E365" s="88"/>
      <c r="F365" s="89"/>
      <c r="G365" s="90"/>
      <c r="H365" s="91"/>
      <c r="I365" s="91"/>
      <c r="J365" s="319"/>
    </row>
    <row r="366" spans="1:10" s="70" customFormat="1" x14ac:dyDescent="0.15">
      <c r="A366" s="241" t="s">
        <v>1105</v>
      </c>
      <c r="B366" s="86" t="s">
        <v>416</v>
      </c>
      <c r="C366" s="92" t="s">
        <v>1140</v>
      </c>
      <c r="D366" s="93"/>
      <c r="E366" s="99" t="s">
        <v>119</v>
      </c>
      <c r="F366" s="94">
        <v>70</v>
      </c>
      <c r="G366" s="100" t="s">
        <v>150</v>
      </c>
      <c r="H366" s="98">
        <v>1.43</v>
      </c>
      <c r="I366" s="97">
        <f>F366*H366</f>
        <v>100.1</v>
      </c>
      <c r="J366" s="319"/>
    </row>
    <row r="367" spans="1:10" s="70" customFormat="1" x14ac:dyDescent="0.15">
      <c r="A367" s="69"/>
      <c r="B367" s="86" t="s">
        <v>417</v>
      </c>
      <c r="C367" s="87" t="s">
        <v>142</v>
      </c>
      <c r="D367" s="88"/>
      <c r="E367" s="88"/>
      <c r="F367" s="89"/>
      <c r="G367" s="90"/>
      <c r="H367" s="91"/>
      <c r="I367" s="91"/>
      <c r="J367" s="319"/>
    </row>
    <row r="368" spans="1:10" s="70" customFormat="1" x14ac:dyDescent="0.15">
      <c r="A368" s="241" t="s">
        <v>1096</v>
      </c>
      <c r="B368" s="86" t="s">
        <v>418</v>
      </c>
      <c r="C368" s="92" t="s">
        <v>525</v>
      </c>
      <c r="D368" s="99"/>
      <c r="E368" s="104" t="s">
        <v>119</v>
      </c>
      <c r="F368" s="106">
        <v>2</v>
      </c>
      <c r="G368" s="100" t="s">
        <v>120</v>
      </c>
      <c r="H368" s="98">
        <v>200</v>
      </c>
      <c r="I368" s="97">
        <f>F368*H368</f>
        <v>400</v>
      </c>
      <c r="J368" s="319"/>
    </row>
    <row r="369" spans="1:10" s="70" customFormat="1" x14ac:dyDescent="0.15">
      <c r="A369" s="241" t="s">
        <v>1096</v>
      </c>
      <c r="B369" s="86" t="s">
        <v>419</v>
      </c>
      <c r="C369" s="92" t="s">
        <v>527</v>
      </c>
      <c r="D369" s="99"/>
      <c r="E369" s="104" t="s">
        <v>119</v>
      </c>
      <c r="F369" s="106">
        <v>2</v>
      </c>
      <c r="G369" s="100" t="s">
        <v>120</v>
      </c>
      <c r="H369" s="98">
        <v>100</v>
      </c>
      <c r="I369" s="97">
        <f>F369*H369</f>
        <v>200</v>
      </c>
      <c r="J369" s="319"/>
    </row>
    <row r="370" spans="1:10" s="70" customFormat="1" x14ac:dyDescent="0.15">
      <c r="A370" s="241" t="s">
        <v>1102</v>
      </c>
      <c r="B370" s="86" t="s">
        <v>420</v>
      </c>
      <c r="C370" s="92" t="s">
        <v>336</v>
      </c>
      <c r="D370" s="99"/>
      <c r="E370" s="232" t="s">
        <v>133</v>
      </c>
      <c r="F370" s="135">
        <v>54</v>
      </c>
      <c r="G370" s="100" t="s">
        <v>229</v>
      </c>
      <c r="H370" s="101">
        <v>10.5</v>
      </c>
      <c r="I370" s="97">
        <f>F370*H370</f>
        <v>567</v>
      </c>
      <c r="J370" s="319"/>
    </row>
    <row r="371" spans="1:10" s="70" customFormat="1" x14ac:dyDescent="0.15">
      <c r="A371" s="241" t="s">
        <v>1096</v>
      </c>
      <c r="B371" s="86" t="s">
        <v>421</v>
      </c>
      <c r="C371" s="92" t="s">
        <v>427</v>
      </c>
      <c r="D371" s="99"/>
      <c r="E371" s="99" t="s">
        <v>119</v>
      </c>
      <c r="F371" s="106">
        <v>2</v>
      </c>
      <c r="G371" s="100" t="s">
        <v>120</v>
      </c>
      <c r="H371" s="101">
        <v>100</v>
      </c>
      <c r="I371" s="97">
        <f>F371*H371</f>
        <v>200</v>
      </c>
      <c r="J371" s="319"/>
    </row>
    <row r="372" spans="1:10" x14ac:dyDescent="0.15">
      <c r="A372" s="241" t="s">
        <v>1095</v>
      </c>
      <c r="B372" s="86" t="s">
        <v>422</v>
      </c>
      <c r="C372" s="115" t="s">
        <v>158</v>
      </c>
      <c r="D372" s="93"/>
      <c r="E372" s="93" t="s">
        <v>119</v>
      </c>
      <c r="F372" s="106">
        <v>2</v>
      </c>
      <c r="G372" s="100" t="s">
        <v>120</v>
      </c>
      <c r="H372" s="98">
        <v>60</v>
      </c>
      <c r="I372" s="97">
        <f>F372*H372</f>
        <v>120</v>
      </c>
    </row>
    <row r="373" spans="1:10" x14ac:dyDescent="0.15">
      <c r="B373" s="86" t="s">
        <v>424</v>
      </c>
      <c r="C373" s="87" t="s">
        <v>160</v>
      </c>
      <c r="D373" s="88"/>
      <c r="E373" s="88"/>
      <c r="F373" s="89"/>
      <c r="G373" s="90"/>
      <c r="H373" s="91"/>
      <c r="I373" s="91"/>
    </row>
    <row r="374" spans="1:10" ht="30" x14ac:dyDescent="0.15">
      <c r="A374" s="241" t="s">
        <v>1114</v>
      </c>
      <c r="B374" s="86" t="s">
        <v>425</v>
      </c>
      <c r="C374" s="128" t="s">
        <v>534</v>
      </c>
      <c r="D374" s="99" t="s">
        <v>1013</v>
      </c>
      <c r="E374" s="99" t="s">
        <v>119</v>
      </c>
      <c r="F374" s="106">
        <v>2</v>
      </c>
      <c r="G374" s="100" t="s">
        <v>120</v>
      </c>
      <c r="H374" s="105">
        <v>2680</v>
      </c>
      <c r="I374" s="97">
        <f>F374*H374</f>
        <v>5360</v>
      </c>
      <c r="J374" s="321" t="s">
        <v>1043</v>
      </c>
    </row>
    <row r="375" spans="1:10" ht="30" x14ac:dyDescent="0.15">
      <c r="A375" s="241" t="s">
        <v>1115</v>
      </c>
      <c r="B375" s="86" t="s">
        <v>426</v>
      </c>
      <c r="C375" s="115" t="s">
        <v>536</v>
      </c>
      <c r="D375" s="99" t="s">
        <v>807</v>
      </c>
      <c r="E375" s="99" t="s">
        <v>119</v>
      </c>
      <c r="F375" s="106">
        <v>2</v>
      </c>
      <c r="G375" s="100" t="s">
        <v>120</v>
      </c>
      <c r="H375" s="105">
        <v>1400</v>
      </c>
      <c r="I375" s="97">
        <f>F375*H375</f>
        <v>2800</v>
      </c>
      <c r="J375" s="320" t="s">
        <v>1032</v>
      </c>
    </row>
    <row r="376" spans="1:10" ht="30" x14ac:dyDescent="0.15">
      <c r="A376" s="241" t="s">
        <v>1117</v>
      </c>
      <c r="B376" s="86" t="s">
        <v>428</v>
      </c>
      <c r="C376" s="115" t="s">
        <v>874</v>
      </c>
      <c r="D376" s="99" t="s">
        <v>875</v>
      </c>
      <c r="E376" s="99" t="s">
        <v>119</v>
      </c>
      <c r="F376" s="106">
        <v>2</v>
      </c>
      <c r="G376" s="100" t="s">
        <v>120</v>
      </c>
      <c r="H376" s="105">
        <v>2250</v>
      </c>
      <c r="I376" s="97">
        <f>F376*H376</f>
        <v>4500</v>
      </c>
      <c r="J376" s="321" t="s">
        <v>1038</v>
      </c>
    </row>
    <row r="377" spans="1:10" x14ac:dyDescent="0.15">
      <c r="B377" s="86" t="s">
        <v>429</v>
      </c>
      <c r="C377" s="87" t="s">
        <v>281</v>
      </c>
      <c r="D377" s="88"/>
      <c r="E377" s="88"/>
      <c r="F377" s="89"/>
      <c r="G377" s="90"/>
      <c r="H377" s="91"/>
      <c r="I377" s="91"/>
    </row>
    <row r="378" spans="1:10" x14ac:dyDescent="0.15">
      <c r="A378" s="241" t="s">
        <v>1116</v>
      </c>
      <c r="B378" s="86" t="s">
        <v>431</v>
      </c>
      <c r="C378" s="128" t="s">
        <v>283</v>
      </c>
      <c r="D378" s="112"/>
      <c r="E378" s="232" t="s">
        <v>133</v>
      </c>
      <c r="F378" s="106">
        <v>2</v>
      </c>
      <c r="G378" s="100" t="s">
        <v>120</v>
      </c>
      <c r="H378" s="105">
        <v>250</v>
      </c>
      <c r="I378" s="97">
        <f>F378*H378</f>
        <v>500</v>
      </c>
    </row>
    <row r="379" spans="1:10" x14ac:dyDescent="0.15">
      <c r="B379" s="86" t="s">
        <v>432</v>
      </c>
      <c r="C379" s="167" t="s">
        <v>542</v>
      </c>
      <c r="D379" s="168"/>
      <c r="E379" s="107" t="s">
        <v>543</v>
      </c>
      <c r="F379" s="108"/>
      <c r="G379" s="109"/>
      <c r="H379" s="110"/>
      <c r="I379" s="111" t="s">
        <v>543</v>
      </c>
    </row>
    <row r="380" spans="1:10" x14ac:dyDescent="0.15">
      <c r="B380" s="86" t="s">
        <v>433</v>
      </c>
      <c r="C380" s="113" t="s">
        <v>171</v>
      </c>
      <c r="D380" s="88"/>
      <c r="E380" s="88"/>
      <c r="F380" s="89"/>
      <c r="G380" s="90"/>
      <c r="H380" s="91"/>
      <c r="I380" s="91"/>
    </row>
    <row r="381" spans="1:10" ht="16.5" x14ac:dyDescent="0.15">
      <c r="A381" s="241" t="s">
        <v>1121</v>
      </c>
      <c r="B381" s="86" t="s">
        <v>434</v>
      </c>
      <c r="C381" s="92" t="s">
        <v>1161</v>
      </c>
      <c r="D381" s="93" t="s">
        <v>863</v>
      </c>
      <c r="E381" s="232" t="s">
        <v>133</v>
      </c>
      <c r="F381" s="106">
        <v>4</v>
      </c>
      <c r="G381" s="100" t="s">
        <v>120</v>
      </c>
      <c r="H381" s="101">
        <v>130</v>
      </c>
      <c r="I381" s="97">
        <f>F381*H381</f>
        <v>520</v>
      </c>
    </row>
    <row r="382" spans="1:10" ht="16.5" x14ac:dyDescent="0.15">
      <c r="A382" s="241" t="s">
        <v>1121</v>
      </c>
      <c r="B382" s="86" t="s">
        <v>435</v>
      </c>
      <c r="C382" s="92" t="s">
        <v>1162</v>
      </c>
      <c r="D382" s="93" t="s">
        <v>864</v>
      </c>
      <c r="E382" s="232" t="s">
        <v>133</v>
      </c>
      <c r="F382" s="106">
        <v>4</v>
      </c>
      <c r="G382" s="100" t="s">
        <v>120</v>
      </c>
      <c r="H382" s="101">
        <v>130</v>
      </c>
      <c r="I382" s="97">
        <f>F382*H382</f>
        <v>520</v>
      </c>
    </row>
    <row r="383" spans="1:10" ht="16.5" x14ac:dyDescent="0.15">
      <c r="A383" s="241" t="s">
        <v>1121</v>
      </c>
      <c r="B383" s="86" t="s">
        <v>436</v>
      </c>
      <c r="C383" s="92" t="s">
        <v>1163</v>
      </c>
      <c r="D383" s="93" t="s">
        <v>865</v>
      </c>
      <c r="E383" s="232" t="s">
        <v>133</v>
      </c>
      <c r="F383" s="106">
        <v>4</v>
      </c>
      <c r="G383" s="100" t="s">
        <v>120</v>
      </c>
      <c r="H383" s="101">
        <v>130</v>
      </c>
      <c r="I383" s="97">
        <f>F383*H383</f>
        <v>520</v>
      </c>
    </row>
    <row r="384" spans="1:10" x14ac:dyDescent="0.15">
      <c r="A384" s="241" t="s">
        <v>1121</v>
      </c>
      <c r="B384" s="86" t="s">
        <v>437</v>
      </c>
      <c r="C384" s="92" t="s">
        <v>548</v>
      </c>
      <c r="D384" s="99"/>
      <c r="E384" s="99" t="s">
        <v>119</v>
      </c>
      <c r="F384" s="106">
        <v>3</v>
      </c>
      <c r="G384" s="100" t="s">
        <v>120</v>
      </c>
      <c r="H384" s="101">
        <v>130</v>
      </c>
      <c r="I384" s="97">
        <f>F384*H384</f>
        <v>390</v>
      </c>
    </row>
    <row r="385" spans="1:9" x14ac:dyDescent="0.15">
      <c r="A385" s="241" t="s">
        <v>1121</v>
      </c>
      <c r="B385" s="86" t="s">
        <v>439</v>
      </c>
      <c r="C385" s="92" t="s">
        <v>549</v>
      </c>
      <c r="D385" s="99"/>
      <c r="E385" s="99" t="s">
        <v>119</v>
      </c>
      <c r="F385" s="106">
        <v>1</v>
      </c>
      <c r="G385" s="100" t="s">
        <v>120</v>
      </c>
      <c r="H385" s="101">
        <v>130</v>
      </c>
      <c r="I385" s="97">
        <f>F385*H385</f>
        <v>130</v>
      </c>
    </row>
    <row r="386" spans="1:9" x14ac:dyDescent="0.15">
      <c r="B386" s="86" t="s">
        <v>440</v>
      </c>
      <c r="C386" s="87" t="s">
        <v>187</v>
      </c>
      <c r="D386" s="88"/>
      <c r="E386" s="88"/>
      <c r="F386" s="89"/>
      <c r="G386" s="90"/>
      <c r="H386" s="91"/>
      <c r="I386" s="91"/>
    </row>
    <row r="387" spans="1:9" x14ac:dyDescent="0.15">
      <c r="A387" s="241" t="s">
        <v>1126</v>
      </c>
      <c r="B387" s="86" t="s">
        <v>441</v>
      </c>
      <c r="C387" s="92" t="s">
        <v>550</v>
      </c>
      <c r="D387" s="99" t="s">
        <v>862</v>
      </c>
      <c r="E387" s="232" t="s">
        <v>133</v>
      </c>
      <c r="F387" s="106">
        <v>4</v>
      </c>
      <c r="G387" s="117" t="s">
        <v>120</v>
      </c>
      <c r="H387" s="101">
        <v>100</v>
      </c>
      <c r="I387" s="116">
        <f>F387*H387</f>
        <v>400</v>
      </c>
    </row>
    <row r="388" spans="1:9" x14ac:dyDescent="0.15">
      <c r="B388" s="86" t="s">
        <v>442</v>
      </c>
      <c r="C388" s="87" t="s">
        <v>196</v>
      </c>
      <c r="D388" s="88"/>
      <c r="E388" s="88"/>
      <c r="F388" s="89"/>
      <c r="G388" s="90"/>
      <c r="H388" s="91"/>
      <c r="I388" s="91"/>
    </row>
    <row r="389" spans="1:9" ht="16.5" x14ac:dyDescent="0.15">
      <c r="A389" s="241" t="s">
        <v>1130</v>
      </c>
      <c r="B389" s="86" t="s">
        <v>443</v>
      </c>
      <c r="C389" s="92" t="s">
        <v>850</v>
      </c>
      <c r="D389" s="104" t="s">
        <v>831</v>
      </c>
      <c r="E389" s="232" t="s">
        <v>133</v>
      </c>
      <c r="F389" s="106">
        <v>4</v>
      </c>
      <c r="G389" s="100" t="s">
        <v>120</v>
      </c>
      <c r="H389" s="105">
        <v>100</v>
      </c>
      <c r="I389" s="116">
        <f>F389*H389</f>
        <v>400</v>
      </c>
    </row>
    <row r="390" spans="1:9" ht="16.5" x14ac:dyDescent="0.15">
      <c r="A390" s="241" t="s">
        <v>1133</v>
      </c>
      <c r="B390" s="86" t="s">
        <v>444</v>
      </c>
      <c r="C390" s="92" t="s">
        <v>1262</v>
      </c>
      <c r="D390" s="99" t="s">
        <v>821</v>
      </c>
      <c r="E390" s="232" t="s">
        <v>133</v>
      </c>
      <c r="F390" s="106">
        <v>5</v>
      </c>
      <c r="G390" s="117" t="s">
        <v>120</v>
      </c>
      <c r="H390" s="105">
        <v>100</v>
      </c>
      <c r="I390" s="97">
        <f>F390*H390</f>
        <v>500</v>
      </c>
    </row>
    <row r="391" spans="1:9" ht="16.5" x14ac:dyDescent="0.15">
      <c r="A391" s="241" t="s">
        <v>1132</v>
      </c>
      <c r="B391" s="86" t="s">
        <v>1079</v>
      </c>
      <c r="C391" s="128" t="s">
        <v>1268</v>
      </c>
      <c r="D391" s="104" t="s">
        <v>1061</v>
      </c>
      <c r="E391" s="314" t="s">
        <v>119</v>
      </c>
      <c r="F391" s="106">
        <v>2</v>
      </c>
      <c r="G391" s="100" t="s">
        <v>120</v>
      </c>
      <c r="H391" s="105">
        <v>100</v>
      </c>
      <c r="I391" s="116">
        <f t="shared" ref="I391" si="41">F391*H391</f>
        <v>200</v>
      </c>
    </row>
    <row r="392" spans="1:9" hidden="1" x14ac:dyDescent="0.15">
      <c r="B392" s="119"/>
      <c r="C392" s="120" t="s">
        <v>203</v>
      </c>
      <c r="D392" s="104"/>
      <c r="E392" s="121"/>
      <c r="F392" s="122"/>
      <c r="G392" s="123"/>
      <c r="H392" s="124"/>
      <c r="I392" s="125">
        <f>SUM(I356:I391)</f>
        <v>23240.38</v>
      </c>
    </row>
    <row r="393" spans="1:9" x14ac:dyDescent="0.15">
      <c r="B393" s="79" t="s">
        <v>767</v>
      </c>
      <c r="C393" s="80"/>
      <c r="D393" s="81"/>
      <c r="E393" s="82"/>
      <c r="F393" s="83"/>
      <c r="G393" s="84"/>
      <c r="H393" s="85"/>
      <c r="I393" s="85"/>
    </row>
    <row r="394" spans="1:9" x14ac:dyDescent="0.15">
      <c r="B394" s="86" t="s">
        <v>455</v>
      </c>
      <c r="C394" s="87" t="s">
        <v>117</v>
      </c>
      <c r="D394" s="88"/>
      <c r="E394" s="88"/>
      <c r="F394" s="89"/>
      <c r="G394" s="90"/>
      <c r="H394" s="91"/>
      <c r="I394" s="91"/>
    </row>
    <row r="395" spans="1:9" x14ac:dyDescent="0.15">
      <c r="A395" s="241" t="s">
        <v>1093</v>
      </c>
      <c r="B395" s="86" t="s">
        <v>456</v>
      </c>
      <c r="C395" s="92" t="s">
        <v>207</v>
      </c>
      <c r="D395" s="99"/>
      <c r="E395" s="99" t="s">
        <v>119</v>
      </c>
      <c r="F395" s="106">
        <v>2</v>
      </c>
      <c r="G395" s="95" t="s">
        <v>120</v>
      </c>
      <c r="H395" s="96">
        <v>350</v>
      </c>
      <c r="I395" s="97">
        <f>F395*H395</f>
        <v>700</v>
      </c>
    </row>
    <row r="396" spans="1:9" x14ac:dyDescent="0.15">
      <c r="A396" s="241" t="s">
        <v>1092</v>
      </c>
      <c r="B396" s="86" t="s">
        <v>457</v>
      </c>
      <c r="C396" s="92" t="s">
        <v>25</v>
      </c>
      <c r="D396" s="99"/>
      <c r="E396" s="99" t="s">
        <v>119</v>
      </c>
      <c r="F396" s="106">
        <v>2</v>
      </c>
      <c r="G396" s="95" t="s">
        <v>120</v>
      </c>
      <c r="H396" s="98">
        <v>70</v>
      </c>
      <c r="I396" s="97">
        <f>F396*H396</f>
        <v>140</v>
      </c>
    </row>
    <row r="397" spans="1:9" x14ac:dyDescent="0.15">
      <c r="B397" s="86" t="s">
        <v>458</v>
      </c>
      <c r="C397" s="87" t="s">
        <v>123</v>
      </c>
      <c r="D397" s="88"/>
      <c r="E397" s="88"/>
      <c r="F397" s="89"/>
      <c r="G397" s="90"/>
      <c r="H397" s="91"/>
      <c r="I397" s="91"/>
    </row>
    <row r="398" spans="1:9" x14ac:dyDescent="0.15">
      <c r="A398" s="241" t="s">
        <v>1112</v>
      </c>
      <c r="B398" s="86" t="s">
        <v>459</v>
      </c>
      <c r="C398" s="115" t="s">
        <v>412</v>
      </c>
      <c r="D398" s="99" t="s">
        <v>816</v>
      </c>
      <c r="E398" s="232" t="s">
        <v>133</v>
      </c>
      <c r="F398" s="106">
        <v>110</v>
      </c>
      <c r="G398" s="100" t="s">
        <v>150</v>
      </c>
      <c r="H398" s="101">
        <v>8</v>
      </c>
      <c r="I398" s="97">
        <f t="shared" ref="I398:I401" si="42">F398*H398</f>
        <v>880</v>
      </c>
    </row>
    <row r="399" spans="1:9" x14ac:dyDescent="0.15">
      <c r="A399" s="241" t="s">
        <v>1112</v>
      </c>
      <c r="B399" s="86" t="s">
        <v>460</v>
      </c>
      <c r="C399" s="115" t="s">
        <v>414</v>
      </c>
      <c r="D399" s="99" t="s">
        <v>859</v>
      </c>
      <c r="E399" s="232" t="s">
        <v>133</v>
      </c>
      <c r="F399" s="106">
        <v>48</v>
      </c>
      <c r="G399" s="100" t="s">
        <v>213</v>
      </c>
      <c r="H399" s="101">
        <v>4</v>
      </c>
      <c r="I399" s="97">
        <f t="shared" si="42"/>
        <v>192</v>
      </c>
    </row>
    <row r="400" spans="1:9" x14ac:dyDescent="0.15">
      <c r="A400" s="241" t="s">
        <v>1112</v>
      </c>
      <c r="B400" s="86" t="s">
        <v>461</v>
      </c>
      <c r="C400" s="115" t="s">
        <v>861</v>
      </c>
      <c r="D400" s="99" t="s">
        <v>858</v>
      </c>
      <c r="E400" s="232" t="s">
        <v>133</v>
      </c>
      <c r="F400" s="106">
        <v>70</v>
      </c>
      <c r="G400" s="100" t="s">
        <v>150</v>
      </c>
      <c r="H400" s="101">
        <v>8</v>
      </c>
      <c r="I400" s="97">
        <f t="shared" si="42"/>
        <v>560</v>
      </c>
    </row>
    <row r="401" spans="1:10" x14ac:dyDescent="0.15">
      <c r="A401" s="241" t="s">
        <v>1112</v>
      </c>
      <c r="B401" s="86" t="s">
        <v>462</v>
      </c>
      <c r="C401" s="163" t="s">
        <v>860</v>
      </c>
      <c r="D401" s="93" t="s">
        <v>764</v>
      </c>
      <c r="E401" s="99" t="s">
        <v>119</v>
      </c>
      <c r="F401" s="106">
        <v>16</v>
      </c>
      <c r="G401" s="100" t="s">
        <v>213</v>
      </c>
      <c r="H401" s="105">
        <v>7.08</v>
      </c>
      <c r="I401" s="97">
        <f t="shared" si="42"/>
        <v>113.28</v>
      </c>
      <c r="J401" s="320">
        <v>3.08</v>
      </c>
    </row>
    <row r="402" spans="1:10" x14ac:dyDescent="0.15">
      <c r="B402" s="86" t="s">
        <v>463</v>
      </c>
      <c r="C402" s="87" t="s">
        <v>138</v>
      </c>
      <c r="D402" s="88"/>
      <c r="E402" s="88"/>
      <c r="F402" s="89"/>
      <c r="G402" s="90"/>
      <c r="H402" s="91"/>
      <c r="I402" s="91"/>
    </row>
    <row r="403" spans="1:10" x14ac:dyDescent="0.15">
      <c r="A403" s="241" t="s">
        <v>1105</v>
      </c>
      <c r="B403" s="86" t="s">
        <v>464</v>
      </c>
      <c r="C403" s="92" t="s">
        <v>1140</v>
      </c>
      <c r="D403" s="93"/>
      <c r="E403" s="99" t="s">
        <v>119</v>
      </c>
      <c r="F403" s="94">
        <v>35</v>
      </c>
      <c r="G403" s="100" t="s">
        <v>150</v>
      </c>
      <c r="H403" s="98">
        <v>1.43</v>
      </c>
      <c r="I403" s="97">
        <f>F403*H403</f>
        <v>50.05</v>
      </c>
    </row>
    <row r="404" spans="1:10" x14ac:dyDescent="0.15">
      <c r="B404" s="86" t="s">
        <v>465</v>
      </c>
      <c r="C404" s="87" t="s">
        <v>142</v>
      </c>
      <c r="D404" s="88"/>
      <c r="E404" s="88"/>
      <c r="F404" s="89"/>
      <c r="G404" s="90"/>
      <c r="H404" s="91"/>
      <c r="I404" s="91"/>
    </row>
    <row r="405" spans="1:10" x14ac:dyDescent="0.15">
      <c r="A405" s="241" t="s">
        <v>1096</v>
      </c>
      <c r="B405" s="86" t="s">
        <v>466</v>
      </c>
      <c r="C405" s="92" t="s">
        <v>525</v>
      </c>
      <c r="D405" s="99"/>
      <c r="E405" s="104" t="s">
        <v>119</v>
      </c>
      <c r="F405" s="106">
        <v>2</v>
      </c>
      <c r="G405" s="100" t="s">
        <v>120</v>
      </c>
      <c r="H405" s="98">
        <v>120</v>
      </c>
      <c r="I405" s="97">
        <f>F405*H405</f>
        <v>240</v>
      </c>
    </row>
    <row r="406" spans="1:10" x14ac:dyDescent="0.15">
      <c r="A406" s="241" t="s">
        <v>1096</v>
      </c>
      <c r="B406" s="86" t="s">
        <v>467</v>
      </c>
      <c r="C406" s="92" t="s">
        <v>527</v>
      </c>
      <c r="D406" s="99"/>
      <c r="E406" s="104" t="s">
        <v>119</v>
      </c>
      <c r="F406" s="106">
        <v>2</v>
      </c>
      <c r="G406" s="100" t="s">
        <v>120</v>
      </c>
      <c r="H406" s="98">
        <v>50</v>
      </c>
      <c r="I406" s="97">
        <f>F406*H406</f>
        <v>100</v>
      </c>
    </row>
    <row r="407" spans="1:10" x14ac:dyDescent="0.15">
      <c r="A407" s="241" t="s">
        <v>1102</v>
      </c>
      <c r="B407" s="86" t="s">
        <v>468</v>
      </c>
      <c r="C407" s="92" t="s">
        <v>336</v>
      </c>
      <c r="D407" s="99"/>
      <c r="E407" s="232" t="s">
        <v>133</v>
      </c>
      <c r="F407" s="135">
        <v>27</v>
      </c>
      <c r="G407" s="100" t="s">
        <v>229</v>
      </c>
      <c r="H407" s="101">
        <v>10.5</v>
      </c>
      <c r="I407" s="97">
        <f>F407*H407</f>
        <v>283.5</v>
      </c>
    </row>
    <row r="408" spans="1:10" x14ac:dyDescent="0.15">
      <c r="A408" s="241" t="s">
        <v>1096</v>
      </c>
      <c r="B408" s="86" t="s">
        <v>470</v>
      </c>
      <c r="C408" s="92" t="s">
        <v>427</v>
      </c>
      <c r="D408" s="99"/>
      <c r="E408" s="99" t="s">
        <v>119</v>
      </c>
      <c r="F408" s="106">
        <v>2</v>
      </c>
      <c r="G408" s="100" t="s">
        <v>120</v>
      </c>
      <c r="H408" s="101">
        <v>100</v>
      </c>
      <c r="I408" s="97">
        <f>F408*H408</f>
        <v>200</v>
      </c>
    </row>
    <row r="409" spans="1:10" x14ac:dyDescent="0.15">
      <c r="A409" s="241" t="s">
        <v>1095</v>
      </c>
      <c r="B409" s="86" t="s">
        <v>471</v>
      </c>
      <c r="C409" s="115" t="s">
        <v>158</v>
      </c>
      <c r="D409" s="93"/>
      <c r="E409" s="93" t="s">
        <v>119</v>
      </c>
      <c r="F409" s="106">
        <v>2</v>
      </c>
      <c r="G409" s="100" t="s">
        <v>120</v>
      </c>
      <c r="H409" s="98">
        <v>55</v>
      </c>
      <c r="I409" s="97">
        <f>F409*H409</f>
        <v>110</v>
      </c>
    </row>
    <row r="410" spans="1:10" x14ac:dyDescent="0.15">
      <c r="B410" s="86" t="s">
        <v>472</v>
      </c>
      <c r="C410" s="87" t="s">
        <v>160</v>
      </c>
      <c r="D410" s="88"/>
      <c r="E410" s="88"/>
      <c r="F410" s="89"/>
      <c r="G410" s="90"/>
      <c r="H410" s="91"/>
      <c r="I410" s="91"/>
    </row>
    <row r="411" spans="1:10" ht="30" x14ac:dyDescent="0.15">
      <c r="A411" s="241" t="s">
        <v>1114</v>
      </c>
      <c r="B411" s="86" t="s">
        <v>474</v>
      </c>
      <c r="C411" s="128" t="s">
        <v>534</v>
      </c>
      <c r="D411" s="99" t="s">
        <v>1013</v>
      </c>
      <c r="E411" s="99" t="s">
        <v>119</v>
      </c>
      <c r="F411" s="106">
        <v>2</v>
      </c>
      <c r="G411" s="100" t="s">
        <v>120</v>
      </c>
      <c r="H411" s="105">
        <v>1550</v>
      </c>
      <c r="I411" s="97">
        <f>F411*H411</f>
        <v>3100</v>
      </c>
      <c r="J411" s="321" t="s">
        <v>1044</v>
      </c>
    </row>
    <row r="412" spans="1:10" ht="30" x14ac:dyDescent="0.15">
      <c r="A412" s="241" t="s">
        <v>1115</v>
      </c>
      <c r="B412" s="86" t="s">
        <v>475</v>
      </c>
      <c r="C412" s="115" t="s">
        <v>536</v>
      </c>
      <c r="D412" s="99" t="s">
        <v>807</v>
      </c>
      <c r="E412" s="99" t="s">
        <v>119</v>
      </c>
      <c r="F412" s="106">
        <v>2</v>
      </c>
      <c r="G412" s="100" t="s">
        <v>120</v>
      </c>
      <c r="H412" s="105">
        <v>800</v>
      </c>
      <c r="I412" s="97">
        <f>F412*H412</f>
        <v>1600</v>
      </c>
      <c r="J412" s="320" t="s">
        <v>1031</v>
      </c>
    </row>
    <row r="413" spans="1:10" x14ac:dyDescent="0.15">
      <c r="B413" s="86" t="s">
        <v>476</v>
      </c>
      <c r="C413" s="87" t="s">
        <v>281</v>
      </c>
      <c r="D413" s="88"/>
      <c r="E413" s="88"/>
      <c r="F413" s="89"/>
      <c r="G413" s="90"/>
      <c r="H413" s="91"/>
      <c r="I413" s="91"/>
    </row>
    <row r="414" spans="1:10" x14ac:dyDescent="0.15">
      <c r="A414" s="241" t="s">
        <v>1116</v>
      </c>
      <c r="B414" s="86" t="s">
        <v>477</v>
      </c>
      <c r="C414" s="128" t="s">
        <v>283</v>
      </c>
      <c r="D414" s="112"/>
      <c r="E414" s="232" t="s">
        <v>133</v>
      </c>
      <c r="F414" s="106">
        <v>2</v>
      </c>
      <c r="G414" s="100" t="s">
        <v>120</v>
      </c>
      <c r="H414" s="105">
        <v>200</v>
      </c>
      <c r="I414" s="97">
        <f>F414*H414</f>
        <v>400</v>
      </c>
    </row>
    <row r="415" spans="1:10" x14ac:dyDescent="0.15">
      <c r="B415" s="86" t="s">
        <v>478</v>
      </c>
      <c r="C415" s="167" t="s">
        <v>542</v>
      </c>
      <c r="D415" s="168"/>
      <c r="E415" s="107" t="s">
        <v>543</v>
      </c>
      <c r="F415" s="108"/>
      <c r="G415" s="109"/>
      <c r="H415" s="110"/>
      <c r="I415" s="111" t="s">
        <v>543</v>
      </c>
    </row>
    <row r="416" spans="1:10" x14ac:dyDescent="0.15">
      <c r="B416" s="86" t="s">
        <v>479</v>
      </c>
      <c r="C416" s="113" t="s">
        <v>171</v>
      </c>
      <c r="D416" s="88"/>
      <c r="E416" s="88"/>
      <c r="F416" s="89"/>
      <c r="G416" s="90"/>
      <c r="H416" s="91"/>
      <c r="I416" s="91"/>
    </row>
    <row r="417" spans="1:9" ht="16.5" x14ac:dyDescent="0.15">
      <c r="A417" s="241" t="s">
        <v>1121</v>
      </c>
      <c r="B417" s="86" t="s">
        <v>480</v>
      </c>
      <c r="C417" s="92" t="s">
        <v>1161</v>
      </c>
      <c r="D417" s="93" t="s">
        <v>863</v>
      </c>
      <c r="E417" s="232" t="s">
        <v>133</v>
      </c>
      <c r="F417" s="106">
        <v>2</v>
      </c>
      <c r="G417" s="100" t="s">
        <v>120</v>
      </c>
      <c r="H417" s="101">
        <v>100</v>
      </c>
      <c r="I417" s="97">
        <f>F417*H417</f>
        <v>200</v>
      </c>
    </row>
    <row r="418" spans="1:9" ht="16.5" x14ac:dyDescent="0.15">
      <c r="A418" s="241" t="s">
        <v>1121</v>
      </c>
      <c r="B418" s="86" t="s">
        <v>481</v>
      </c>
      <c r="C418" s="92" t="s">
        <v>1162</v>
      </c>
      <c r="D418" s="93" t="s">
        <v>864</v>
      </c>
      <c r="E418" s="232" t="s">
        <v>133</v>
      </c>
      <c r="F418" s="106">
        <v>2</v>
      </c>
      <c r="G418" s="100" t="s">
        <v>120</v>
      </c>
      <c r="H418" s="101">
        <v>100</v>
      </c>
      <c r="I418" s="97">
        <f>F418*H418</f>
        <v>200</v>
      </c>
    </row>
    <row r="419" spans="1:9" ht="16.5" x14ac:dyDescent="0.15">
      <c r="A419" s="241" t="s">
        <v>1121</v>
      </c>
      <c r="B419" s="86" t="s">
        <v>482</v>
      </c>
      <c r="C419" s="92" t="s">
        <v>1163</v>
      </c>
      <c r="D419" s="93" t="s">
        <v>865</v>
      </c>
      <c r="E419" s="232" t="s">
        <v>133</v>
      </c>
      <c r="F419" s="106">
        <v>2</v>
      </c>
      <c r="G419" s="100" t="s">
        <v>120</v>
      </c>
      <c r="H419" s="101">
        <v>100</v>
      </c>
      <c r="I419" s="97">
        <f>F419*H419</f>
        <v>200</v>
      </c>
    </row>
    <row r="420" spans="1:9" x14ac:dyDescent="0.15">
      <c r="A420" s="241" t="s">
        <v>1121</v>
      </c>
      <c r="B420" s="86" t="s">
        <v>483</v>
      </c>
      <c r="C420" s="92" t="s">
        <v>548</v>
      </c>
      <c r="D420" s="99"/>
      <c r="E420" s="99" t="s">
        <v>119</v>
      </c>
      <c r="F420" s="106">
        <v>2</v>
      </c>
      <c r="G420" s="100" t="s">
        <v>120</v>
      </c>
      <c r="H420" s="101">
        <v>100</v>
      </c>
      <c r="I420" s="97">
        <f>F420*H420</f>
        <v>200</v>
      </c>
    </row>
    <row r="421" spans="1:9" x14ac:dyDescent="0.15">
      <c r="B421" s="86" t="s">
        <v>485</v>
      </c>
      <c r="C421" s="87" t="s">
        <v>187</v>
      </c>
      <c r="D421" s="88"/>
      <c r="E421" s="88"/>
      <c r="F421" s="89"/>
      <c r="G421" s="90"/>
      <c r="H421" s="91"/>
      <c r="I421" s="91"/>
    </row>
    <row r="422" spans="1:9" x14ac:dyDescent="0.15">
      <c r="A422" s="241" t="s">
        <v>1126</v>
      </c>
      <c r="B422" s="86" t="s">
        <v>486</v>
      </c>
      <c r="C422" s="92" t="s">
        <v>550</v>
      </c>
      <c r="D422" s="99" t="s">
        <v>862</v>
      </c>
      <c r="E422" s="232" t="s">
        <v>133</v>
      </c>
      <c r="F422" s="106">
        <v>2</v>
      </c>
      <c r="G422" s="117" t="s">
        <v>120</v>
      </c>
      <c r="H422" s="101">
        <v>100</v>
      </c>
      <c r="I422" s="116">
        <f>F422*H422</f>
        <v>200</v>
      </c>
    </row>
    <row r="423" spans="1:9" x14ac:dyDescent="0.15">
      <c r="B423" s="86" t="s">
        <v>487</v>
      </c>
      <c r="C423" s="87" t="s">
        <v>196</v>
      </c>
      <c r="D423" s="88"/>
      <c r="E423" s="88"/>
      <c r="F423" s="89"/>
      <c r="G423" s="90"/>
      <c r="H423" s="91"/>
      <c r="I423" s="91"/>
    </row>
    <row r="424" spans="1:9" ht="16.5" x14ac:dyDescent="0.15">
      <c r="A424" s="241" t="s">
        <v>1130</v>
      </c>
      <c r="B424" s="86" t="s">
        <v>488</v>
      </c>
      <c r="C424" s="92" t="s">
        <v>850</v>
      </c>
      <c r="D424" s="104" t="s">
        <v>831</v>
      </c>
      <c r="E424" s="232" t="s">
        <v>133</v>
      </c>
      <c r="F424" s="106">
        <v>2</v>
      </c>
      <c r="G424" s="100" t="s">
        <v>120</v>
      </c>
      <c r="H424" s="105">
        <v>100</v>
      </c>
      <c r="I424" s="116">
        <f>F424*H424</f>
        <v>200</v>
      </c>
    </row>
    <row r="425" spans="1:9" ht="16.5" x14ac:dyDescent="0.15">
      <c r="A425" s="241" t="s">
        <v>1133</v>
      </c>
      <c r="B425" s="86" t="s">
        <v>489</v>
      </c>
      <c r="C425" s="128" t="s">
        <v>1263</v>
      </c>
      <c r="D425" s="99" t="s">
        <v>821</v>
      </c>
      <c r="E425" s="232" t="s">
        <v>133</v>
      </c>
      <c r="F425" s="106">
        <v>2</v>
      </c>
      <c r="G425" s="117" t="s">
        <v>120</v>
      </c>
      <c r="H425" s="105">
        <v>100</v>
      </c>
      <c r="I425" s="97">
        <f>F425*H425</f>
        <v>200</v>
      </c>
    </row>
    <row r="426" spans="1:9" hidden="1" x14ac:dyDescent="0.15">
      <c r="B426" s="119"/>
      <c r="C426" s="120" t="s">
        <v>203</v>
      </c>
      <c r="D426" s="104"/>
      <c r="E426" s="121"/>
      <c r="F426" s="122"/>
      <c r="G426" s="123"/>
      <c r="H426" s="124"/>
      <c r="I426" s="125">
        <f>SUM(I394:I425)</f>
        <v>10068.83</v>
      </c>
    </row>
    <row r="427" spans="1:9" x14ac:dyDescent="0.15">
      <c r="B427" s="79" t="s">
        <v>316</v>
      </c>
      <c r="C427" s="80"/>
      <c r="D427" s="81"/>
      <c r="E427" s="82"/>
      <c r="F427" s="83"/>
      <c r="G427" s="84"/>
      <c r="H427" s="85"/>
      <c r="I427" s="85"/>
    </row>
    <row r="428" spans="1:9" x14ac:dyDescent="0.15">
      <c r="B428" s="86" t="s">
        <v>490</v>
      </c>
      <c r="C428" s="87" t="s">
        <v>117</v>
      </c>
      <c r="D428" s="126"/>
      <c r="E428" s="126"/>
      <c r="F428" s="127"/>
      <c r="G428" s="90"/>
      <c r="H428" s="91"/>
      <c r="I428" s="91"/>
    </row>
    <row r="429" spans="1:9" x14ac:dyDescent="0.15">
      <c r="A429" s="241" t="s">
        <v>1093</v>
      </c>
      <c r="B429" s="86" t="s">
        <v>491</v>
      </c>
      <c r="C429" s="92" t="s">
        <v>319</v>
      </c>
      <c r="D429" s="99"/>
      <c r="E429" s="99" t="s">
        <v>119</v>
      </c>
      <c r="F429" s="106">
        <v>1</v>
      </c>
      <c r="G429" s="100" t="s">
        <v>120</v>
      </c>
      <c r="H429" s="132">
        <v>550</v>
      </c>
      <c r="I429" s="97">
        <f>F429*H429</f>
        <v>550</v>
      </c>
    </row>
    <row r="430" spans="1:9" x14ac:dyDescent="0.15">
      <c r="A430" s="241" t="s">
        <v>1092</v>
      </c>
      <c r="B430" s="86" t="s">
        <v>492</v>
      </c>
      <c r="C430" s="92" t="s">
        <v>321</v>
      </c>
      <c r="D430" s="99"/>
      <c r="E430" s="99" t="s">
        <v>119</v>
      </c>
      <c r="F430" s="106">
        <v>1</v>
      </c>
      <c r="G430" s="100" t="s">
        <v>120</v>
      </c>
      <c r="H430" s="105">
        <v>150</v>
      </c>
      <c r="I430" s="97">
        <f>F430*H430</f>
        <v>150</v>
      </c>
    </row>
    <row r="431" spans="1:9" x14ac:dyDescent="0.15">
      <c r="B431" s="86" t="s">
        <v>493</v>
      </c>
      <c r="C431" s="87" t="s">
        <v>123</v>
      </c>
      <c r="D431" s="88"/>
      <c r="E431" s="88"/>
      <c r="F431" s="89"/>
      <c r="G431" s="90"/>
      <c r="H431" s="91"/>
      <c r="I431" s="91"/>
    </row>
    <row r="432" spans="1:9" x14ac:dyDescent="0.15">
      <c r="A432" s="241" t="s">
        <v>1112</v>
      </c>
      <c r="B432" s="86" t="s">
        <v>494</v>
      </c>
      <c r="C432" s="92" t="s">
        <v>324</v>
      </c>
      <c r="D432" s="99" t="s">
        <v>753</v>
      </c>
      <c r="E432" s="232" t="s">
        <v>133</v>
      </c>
      <c r="F432" s="94">
        <v>225</v>
      </c>
      <c r="G432" s="100" t="s">
        <v>150</v>
      </c>
      <c r="H432" s="105">
        <v>8</v>
      </c>
      <c r="I432" s="97">
        <f>F432*H432</f>
        <v>1800</v>
      </c>
    </row>
    <row r="433" spans="1:10" x14ac:dyDescent="0.15">
      <c r="A433" s="241" t="s">
        <v>1112</v>
      </c>
      <c r="B433" s="86" t="s">
        <v>495</v>
      </c>
      <c r="C433" s="92" t="s">
        <v>326</v>
      </c>
      <c r="D433" s="99" t="s">
        <v>781</v>
      </c>
      <c r="E433" s="232" t="s">
        <v>133</v>
      </c>
      <c r="F433" s="94">
        <v>65</v>
      </c>
      <c r="G433" s="100" t="s">
        <v>213</v>
      </c>
      <c r="H433" s="105">
        <v>4</v>
      </c>
      <c r="I433" s="97">
        <f t="shared" ref="I433:I434" si="43">F433*H433</f>
        <v>260</v>
      </c>
    </row>
    <row r="434" spans="1:10" x14ac:dyDescent="0.15">
      <c r="A434" s="241" t="s">
        <v>1112</v>
      </c>
      <c r="B434" s="86" t="s">
        <v>496</v>
      </c>
      <c r="C434" s="92" t="s">
        <v>782</v>
      </c>
      <c r="D434" s="99" t="s">
        <v>764</v>
      </c>
      <c r="E434" s="99" t="s">
        <v>119</v>
      </c>
      <c r="F434" s="94">
        <v>4</v>
      </c>
      <c r="G434" s="100" t="s">
        <v>213</v>
      </c>
      <c r="H434" s="105">
        <v>7.08</v>
      </c>
      <c r="I434" s="97">
        <f t="shared" si="43"/>
        <v>28.32</v>
      </c>
      <c r="J434" s="320">
        <v>3.08</v>
      </c>
    </row>
    <row r="435" spans="1:10" x14ac:dyDescent="0.15">
      <c r="B435" s="86" t="s">
        <v>497</v>
      </c>
      <c r="C435" s="87" t="s">
        <v>218</v>
      </c>
      <c r="D435" s="88"/>
      <c r="E435" s="88"/>
      <c r="F435" s="89"/>
      <c r="G435" s="90"/>
      <c r="H435" s="91"/>
      <c r="I435" s="91"/>
    </row>
    <row r="436" spans="1:10" x14ac:dyDescent="0.15">
      <c r="A436" s="241" t="s">
        <v>1105</v>
      </c>
      <c r="B436" s="86" t="s">
        <v>498</v>
      </c>
      <c r="C436" s="92" t="s">
        <v>1140</v>
      </c>
      <c r="D436" s="99"/>
      <c r="E436" s="99" t="s">
        <v>119</v>
      </c>
      <c r="F436" s="106">
        <v>52</v>
      </c>
      <c r="G436" s="100" t="s">
        <v>150</v>
      </c>
      <c r="H436" s="132">
        <v>1.43</v>
      </c>
      <c r="I436" s="97">
        <f>F436*H436</f>
        <v>74.36</v>
      </c>
    </row>
    <row r="437" spans="1:10" ht="16.5" x14ac:dyDescent="0.15">
      <c r="A437" s="241" t="s">
        <v>1119</v>
      </c>
      <c r="B437" s="86" t="s">
        <v>499</v>
      </c>
      <c r="C437" s="92" t="s">
        <v>1164</v>
      </c>
      <c r="D437" s="99" t="s">
        <v>826</v>
      </c>
      <c r="E437" s="99" t="s">
        <v>119</v>
      </c>
      <c r="F437" s="94">
        <v>220</v>
      </c>
      <c r="G437" s="100" t="s">
        <v>150</v>
      </c>
      <c r="H437" s="105">
        <v>11.95</v>
      </c>
      <c r="I437" s="97">
        <f t="shared" ref="I437" si="44">F437*H437</f>
        <v>2629</v>
      </c>
      <c r="J437" s="320">
        <v>3.95</v>
      </c>
    </row>
    <row r="438" spans="1:10" x14ac:dyDescent="0.15">
      <c r="B438" s="86" t="s">
        <v>500</v>
      </c>
      <c r="C438" s="87" t="s">
        <v>333</v>
      </c>
      <c r="D438" s="88"/>
      <c r="E438" s="88"/>
      <c r="F438" s="89"/>
      <c r="G438" s="90"/>
      <c r="H438" s="91"/>
      <c r="I438" s="91"/>
    </row>
    <row r="439" spans="1:10" x14ac:dyDescent="0.15">
      <c r="A439" s="241" t="s">
        <v>1102</v>
      </c>
      <c r="B439" s="86" t="s">
        <v>1002</v>
      </c>
      <c r="C439" s="92" t="s">
        <v>336</v>
      </c>
      <c r="D439" s="99"/>
      <c r="E439" s="232" t="s">
        <v>133</v>
      </c>
      <c r="F439" s="135">
        <v>42</v>
      </c>
      <c r="G439" s="100" t="s">
        <v>229</v>
      </c>
      <c r="H439" s="101">
        <v>10.5</v>
      </c>
      <c r="I439" s="97">
        <f>F439*H439</f>
        <v>441</v>
      </c>
    </row>
    <row r="440" spans="1:10" x14ac:dyDescent="0.15">
      <c r="A440" s="241" t="s">
        <v>1096</v>
      </c>
      <c r="B440" s="86" t="s">
        <v>1003</v>
      </c>
      <c r="C440" s="92" t="s">
        <v>233</v>
      </c>
      <c r="D440" s="99"/>
      <c r="E440" s="99" t="s">
        <v>119</v>
      </c>
      <c r="F440" s="106">
        <v>1</v>
      </c>
      <c r="G440" s="117" t="s">
        <v>120</v>
      </c>
      <c r="H440" s="105">
        <v>100</v>
      </c>
      <c r="I440" s="97">
        <f>F440*H440</f>
        <v>100</v>
      </c>
    </row>
    <row r="441" spans="1:10" x14ac:dyDescent="0.15">
      <c r="A441" s="241" t="s">
        <v>1095</v>
      </c>
      <c r="B441" s="86" t="s">
        <v>501</v>
      </c>
      <c r="C441" s="92" t="s">
        <v>158</v>
      </c>
      <c r="D441" s="99"/>
      <c r="E441" s="99" t="s">
        <v>119</v>
      </c>
      <c r="F441" s="106">
        <v>1</v>
      </c>
      <c r="G441" s="117" t="s">
        <v>120</v>
      </c>
      <c r="H441" s="105">
        <v>100</v>
      </c>
      <c r="I441" s="97">
        <f>F441*H441</f>
        <v>100</v>
      </c>
    </row>
    <row r="442" spans="1:10" x14ac:dyDescent="0.15">
      <c r="B442" s="86" t="s">
        <v>502</v>
      </c>
      <c r="C442" s="87" t="s">
        <v>835</v>
      </c>
      <c r="D442" s="88"/>
      <c r="E442" s="88"/>
      <c r="F442" s="89"/>
      <c r="G442" s="90"/>
      <c r="H442" s="91"/>
      <c r="I442" s="91"/>
    </row>
    <row r="443" spans="1:10" ht="16.5" x14ac:dyDescent="0.15">
      <c r="A443" s="241" t="s">
        <v>1127</v>
      </c>
      <c r="B443" s="86" t="s">
        <v>503</v>
      </c>
      <c r="C443" s="128" t="s">
        <v>1201</v>
      </c>
      <c r="D443" s="99"/>
      <c r="E443" s="232" t="s">
        <v>133</v>
      </c>
      <c r="F443" s="106">
        <v>1</v>
      </c>
      <c r="G443" s="100" t="s">
        <v>120</v>
      </c>
      <c r="H443" s="132">
        <v>75</v>
      </c>
      <c r="I443" s="97">
        <f>F443*H443</f>
        <v>75</v>
      </c>
    </row>
    <row r="444" spans="1:10" x14ac:dyDescent="0.15">
      <c r="A444" s="241" t="s">
        <v>1126</v>
      </c>
      <c r="B444" s="86" t="s">
        <v>504</v>
      </c>
      <c r="C444" s="128" t="s">
        <v>836</v>
      </c>
      <c r="D444" s="99"/>
      <c r="E444" s="99" t="s">
        <v>119</v>
      </c>
      <c r="F444" s="106">
        <v>1</v>
      </c>
      <c r="G444" s="100" t="s">
        <v>120</v>
      </c>
      <c r="H444" s="132">
        <v>600</v>
      </c>
      <c r="I444" s="97">
        <f>F444*H444</f>
        <v>600</v>
      </c>
    </row>
    <row r="445" spans="1:10" x14ac:dyDescent="0.15">
      <c r="B445" s="86" t="s">
        <v>505</v>
      </c>
      <c r="C445" s="87" t="s">
        <v>240</v>
      </c>
      <c r="D445" s="88"/>
      <c r="E445" s="88"/>
      <c r="F445" s="89"/>
      <c r="G445" s="90"/>
      <c r="H445" s="91"/>
      <c r="I445" s="91"/>
    </row>
    <row r="446" spans="1:10" ht="30" x14ac:dyDescent="0.15">
      <c r="A446" s="241" t="s">
        <v>1114</v>
      </c>
      <c r="B446" s="86" t="s">
        <v>507</v>
      </c>
      <c r="C446" s="92" t="s">
        <v>344</v>
      </c>
      <c r="D446" s="99" t="s">
        <v>797</v>
      </c>
      <c r="E446" s="99" t="s">
        <v>119</v>
      </c>
      <c r="F446" s="106">
        <v>1</v>
      </c>
      <c r="G446" s="117" t="s">
        <v>120</v>
      </c>
      <c r="H446" s="105">
        <v>1060</v>
      </c>
      <c r="I446" s="97">
        <f>F446*H446</f>
        <v>1060</v>
      </c>
      <c r="J446" s="321" t="s">
        <v>1042</v>
      </c>
    </row>
    <row r="447" spans="1:10" x14ac:dyDescent="0.15">
      <c r="B447" s="86" t="s">
        <v>509</v>
      </c>
      <c r="C447" s="87" t="s">
        <v>347</v>
      </c>
      <c r="D447" s="88"/>
      <c r="E447" s="88"/>
      <c r="F447" s="89"/>
      <c r="G447" s="90"/>
      <c r="H447" s="91"/>
      <c r="I447" s="91"/>
    </row>
    <row r="448" spans="1:10" ht="30.75" x14ac:dyDescent="0.15">
      <c r="A448" s="241" t="s">
        <v>1133</v>
      </c>
      <c r="B448" s="86" t="s">
        <v>510</v>
      </c>
      <c r="C448" s="128" t="s">
        <v>1264</v>
      </c>
      <c r="D448" s="99" t="s">
        <v>834</v>
      </c>
      <c r="E448" s="232" t="s">
        <v>133</v>
      </c>
      <c r="F448" s="106">
        <v>2</v>
      </c>
      <c r="G448" s="117" t="s">
        <v>120</v>
      </c>
      <c r="H448" s="105">
        <v>100</v>
      </c>
      <c r="I448" s="97">
        <f>F448*H448</f>
        <v>200</v>
      </c>
    </row>
    <row r="449" spans="1:10" ht="16.5" x14ac:dyDescent="0.15">
      <c r="A449" s="241" t="s">
        <v>1132</v>
      </c>
      <c r="B449" s="86" t="s">
        <v>1080</v>
      </c>
      <c r="C449" s="128" t="s">
        <v>1268</v>
      </c>
      <c r="D449" s="104" t="s">
        <v>1061</v>
      </c>
      <c r="E449" s="314" t="s">
        <v>119</v>
      </c>
      <c r="F449" s="106">
        <v>1</v>
      </c>
      <c r="G449" s="100" t="s">
        <v>120</v>
      </c>
      <c r="H449" s="105">
        <v>100</v>
      </c>
      <c r="I449" s="116">
        <f t="shared" ref="I449" si="45">F449*H449</f>
        <v>100</v>
      </c>
    </row>
    <row r="450" spans="1:10" hidden="1" x14ac:dyDescent="0.15">
      <c r="B450" s="119"/>
      <c r="C450" s="120" t="s">
        <v>304</v>
      </c>
      <c r="D450" s="104"/>
      <c r="E450" s="121"/>
      <c r="F450" s="122"/>
      <c r="G450" s="123"/>
      <c r="H450" s="136"/>
      <c r="I450" s="125">
        <f>SUM(I428:I449)</f>
        <v>8167.68</v>
      </c>
    </row>
    <row r="451" spans="1:10" x14ac:dyDescent="0.15">
      <c r="B451" s="79" t="s">
        <v>551</v>
      </c>
      <c r="C451" s="80"/>
      <c r="D451" s="81"/>
      <c r="E451" s="82"/>
      <c r="F451" s="83"/>
      <c r="G451" s="84"/>
      <c r="H451" s="85"/>
      <c r="I451" s="85"/>
    </row>
    <row r="452" spans="1:10" x14ac:dyDescent="0.15">
      <c r="B452" s="86" t="s">
        <v>512</v>
      </c>
      <c r="C452" s="87" t="s">
        <v>117</v>
      </c>
      <c r="D452" s="88"/>
      <c r="E452" s="88"/>
      <c r="F452" s="89"/>
      <c r="G452" s="90"/>
      <c r="H452" s="91"/>
      <c r="I452" s="91"/>
    </row>
    <row r="453" spans="1:10" x14ac:dyDescent="0.15">
      <c r="A453" s="241" t="s">
        <v>1093</v>
      </c>
      <c r="B453" s="86" t="s">
        <v>513</v>
      </c>
      <c r="C453" s="128" t="s">
        <v>207</v>
      </c>
      <c r="D453" s="99"/>
      <c r="E453" s="99" t="s">
        <v>119</v>
      </c>
      <c r="F453" s="106">
        <v>1</v>
      </c>
      <c r="G453" s="95" t="s">
        <v>120</v>
      </c>
      <c r="H453" s="96">
        <v>1200</v>
      </c>
      <c r="I453" s="97">
        <f>F453*H453</f>
        <v>1200</v>
      </c>
    </row>
    <row r="454" spans="1:10" x14ac:dyDescent="0.15">
      <c r="A454" s="241" t="s">
        <v>1092</v>
      </c>
      <c r="B454" s="86" t="s">
        <v>514</v>
      </c>
      <c r="C454" s="128" t="s">
        <v>25</v>
      </c>
      <c r="D454" s="99"/>
      <c r="E454" s="99" t="s">
        <v>119</v>
      </c>
      <c r="F454" s="106">
        <v>1</v>
      </c>
      <c r="G454" s="95" t="s">
        <v>120</v>
      </c>
      <c r="H454" s="98">
        <v>300</v>
      </c>
      <c r="I454" s="97">
        <f>F454*H454</f>
        <v>300</v>
      </c>
    </row>
    <row r="455" spans="1:10" x14ac:dyDescent="0.15">
      <c r="B455" s="86" t="s">
        <v>515</v>
      </c>
      <c r="C455" s="87" t="s">
        <v>123</v>
      </c>
      <c r="D455" s="88"/>
      <c r="E455" s="88"/>
      <c r="F455" s="89"/>
      <c r="G455" s="90"/>
      <c r="H455" s="91"/>
      <c r="I455" s="91"/>
    </row>
    <row r="456" spans="1:10" x14ac:dyDescent="0.15">
      <c r="A456" s="241" t="s">
        <v>1129</v>
      </c>
      <c r="B456" s="86" t="s">
        <v>516</v>
      </c>
      <c r="C456" s="128" t="s">
        <v>557</v>
      </c>
      <c r="D456" s="93" t="s">
        <v>804</v>
      </c>
      <c r="E456" s="232" t="s">
        <v>133</v>
      </c>
      <c r="F456" s="106">
        <v>860</v>
      </c>
      <c r="G456" s="100" t="s">
        <v>150</v>
      </c>
      <c r="H456" s="96">
        <v>7</v>
      </c>
      <c r="I456" s="97">
        <f>F456*H456</f>
        <v>6020</v>
      </c>
    </row>
    <row r="457" spans="1:10" x14ac:dyDescent="0.15">
      <c r="A457" s="241" t="s">
        <v>1129</v>
      </c>
      <c r="B457" s="86" t="s">
        <v>517</v>
      </c>
      <c r="C457" s="128" t="s">
        <v>867</v>
      </c>
      <c r="D457" s="93" t="s">
        <v>866</v>
      </c>
      <c r="E457" s="232" t="s">
        <v>133</v>
      </c>
      <c r="F457" s="106">
        <v>140</v>
      </c>
      <c r="G457" s="100" t="s">
        <v>213</v>
      </c>
      <c r="H457" s="101">
        <v>3</v>
      </c>
      <c r="I457" s="97">
        <f>F457*H457</f>
        <v>420</v>
      </c>
    </row>
    <row r="458" spans="1:10" x14ac:dyDescent="0.15">
      <c r="A458" s="241" t="s">
        <v>1129</v>
      </c>
      <c r="B458" s="86" t="s">
        <v>518</v>
      </c>
      <c r="C458" s="128" t="s">
        <v>136</v>
      </c>
      <c r="D458" s="99" t="s">
        <v>747</v>
      </c>
      <c r="E458" s="99" t="s">
        <v>119</v>
      </c>
      <c r="F458" s="106">
        <v>1</v>
      </c>
      <c r="G458" s="100" t="s">
        <v>120</v>
      </c>
      <c r="H458" s="101">
        <v>100</v>
      </c>
      <c r="I458" s="97">
        <f>F458*H458</f>
        <v>100</v>
      </c>
      <c r="J458" s="320">
        <v>35</v>
      </c>
    </row>
    <row r="459" spans="1:10" x14ac:dyDescent="0.15">
      <c r="A459" s="241" t="s">
        <v>1129</v>
      </c>
      <c r="B459" s="86" t="s">
        <v>519</v>
      </c>
      <c r="C459" s="128" t="s">
        <v>805</v>
      </c>
      <c r="D459" s="99" t="s">
        <v>764</v>
      </c>
      <c r="E459" s="99" t="s">
        <v>119</v>
      </c>
      <c r="F459" s="106">
        <v>4</v>
      </c>
      <c r="G459" s="100" t="s">
        <v>213</v>
      </c>
      <c r="H459" s="105">
        <v>7.07</v>
      </c>
      <c r="I459" s="97">
        <f t="shared" ref="I459" si="46">F459*H459</f>
        <v>28.28</v>
      </c>
      <c r="J459" s="320">
        <v>3.08</v>
      </c>
    </row>
    <row r="460" spans="1:10" x14ac:dyDescent="0.15">
      <c r="B460" s="86" t="s">
        <v>520</v>
      </c>
      <c r="C460" s="87" t="s">
        <v>138</v>
      </c>
      <c r="D460" s="88"/>
      <c r="E460" s="88"/>
      <c r="F460" s="89"/>
      <c r="G460" s="90"/>
      <c r="H460" s="91"/>
      <c r="I460" s="91"/>
    </row>
    <row r="461" spans="1:10" x14ac:dyDescent="0.15">
      <c r="A461" s="241" t="s">
        <v>1105</v>
      </c>
      <c r="B461" s="86" t="s">
        <v>521</v>
      </c>
      <c r="C461" s="128" t="s">
        <v>1140</v>
      </c>
      <c r="D461" s="93"/>
      <c r="E461" s="99" t="s">
        <v>119</v>
      </c>
      <c r="F461" s="94">
        <v>140</v>
      </c>
      <c r="G461" s="100" t="s">
        <v>150</v>
      </c>
      <c r="H461" s="98">
        <v>1.43</v>
      </c>
      <c r="I461" s="97">
        <f>F461*H461</f>
        <v>200.2</v>
      </c>
      <c r="J461" s="324"/>
    </row>
    <row r="462" spans="1:10" x14ac:dyDescent="0.15">
      <c r="A462" s="241" t="s">
        <v>1111</v>
      </c>
      <c r="B462" s="86" t="s">
        <v>522</v>
      </c>
      <c r="C462" s="92" t="s">
        <v>810</v>
      </c>
      <c r="D462" s="99"/>
      <c r="E462" s="99" t="s">
        <v>119</v>
      </c>
      <c r="F462" s="94">
        <v>288</v>
      </c>
      <c r="G462" s="100" t="s">
        <v>150</v>
      </c>
      <c r="H462" s="105">
        <v>14</v>
      </c>
      <c r="I462" s="97">
        <f t="shared" ref="I462" si="47">F462*H462</f>
        <v>4032</v>
      </c>
      <c r="J462" s="324"/>
    </row>
    <row r="463" spans="1:10" x14ac:dyDescent="0.15">
      <c r="A463" s="241" t="s">
        <v>1111</v>
      </c>
      <c r="B463" s="86" t="s">
        <v>523</v>
      </c>
      <c r="C463" s="92" t="s">
        <v>839</v>
      </c>
      <c r="D463" s="99"/>
      <c r="E463" s="99" t="s">
        <v>119</v>
      </c>
      <c r="F463" s="94">
        <v>1</v>
      </c>
      <c r="G463" s="100" t="s">
        <v>120</v>
      </c>
      <c r="H463" s="105">
        <v>1500</v>
      </c>
      <c r="I463" s="97">
        <f>F463*H463</f>
        <v>1500</v>
      </c>
      <c r="J463" s="324"/>
    </row>
    <row r="464" spans="1:10" x14ac:dyDescent="0.15">
      <c r="B464" s="86" t="s">
        <v>524</v>
      </c>
      <c r="C464" s="87" t="s">
        <v>142</v>
      </c>
      <c r="D464" s="88"/>
      <c r="E464" s="88"/>
      <c r="F464" s="89"/>
      <c r="G464" s="90"/>
      <c r="H464" s="91"/>
      <c r="I464" s="91"/>
      <c r="J464" s="324"/>
    </row>
    <row r="465" spans="1:10" x14ac:dyDescent="0.15">
      <c r="A465" s="241" t="s">
        <v>1096</v>
      </c>
      <c r="B465" s="86" t="s">
        <v>526</v>
      </c>
      <c r="C465" s="128" t="s">
        <v>564</v>
      </c>
      <c r="D465" s="99"/>
      <c r="E465" s="104" t="s">
        <v>119</v>
      </c>
      <c r="F465" s="106">
        <v>830</v>
      </c>
      <c r="G465" s="117" t="s">
        <v>120</v>
      </c>
      <c r="H465" s="105">
        <v>1</v>
      </c>
      <c r="I465" s="97">
        <f>F465*H465</f>
        <v>830</v>
      </c>
    </row>
    <row r="466" spans="1:10" x14ac:dyDescent="0.15">
      <c r="A466" s="241" t="s">
        <v>1102</v>
      </c>
      <c r="B466" s="86" t="s">
        <v>528</v>
      </c>
      <c r="C466" s="128" t="s">
        <v>336</v>
      </c>
      <c r="D466" s="99"/>
      <c r="E466" s="232" t="s">
        <v>133</v>
      </c>
      <c r="F466" s="135">
        <v>112</v>
      </c>
      <c r="G466" s="100" t="s">
        <v>229</v>
      </c>
      <c r="H466" s="101">
        <v>12</v>
      </c>
      <c r="I466" s="97">
        <f>F466*H466</f>
        <v>1344</v>
      </c>
    </row>
    <row r="467" spans="1:10" x14ac:dyDescent="0.15">
      <c r="A467" s="241" t="s">
        <v>1096</v>
      </c>
      <c r="B467" s="86" t="s">
        <v>529</v>
      </c>
      <c r="C467" s="128" t="s">
        <v>473</v>
      </c>
      <c r="D467" s="99"/>
      <c r="E467" s="99" t="s">
        <v>119</v>
      </c>
      <c r="F467" s="106">
        <v>2</v>
      </c>
      <c r="G467" s="100" t="s">
        <v>120</v>
      </c>
      <c r="H467" s="101">
        <v>100</v>
      </c>
      <c r="I467" s="97">
        <f>F467*H467</f>
        <v>200</v>
      </c>
    </row>
    <row r="468" spans="1:10" x14ac:dyDescent="0.15">
      <c r="A468" s="241" t="s">
        <v>1095</v>
      </c>
      <c r="B468" s="86" t="s">
        <v>530</v>
      </c>
      <c r="C468" s="163" t="s">
        <v>158</v>
      </c>
      <c r="D468" s="93"/>
      <c r="E468" s="93" t="s">
        <v>119</v>
      </c>
      <c r="F468" s="106">
        <v>1</v>
      </c>
      <c r="G468" s="100" t="s">
        <v>120</v>
      </c>
      <c r="H468" s="98">
        <v>100</v>
      </c>
      <c r="I468" s="97">
        <f>F468*H468</f>
        <v>100</v>
      </c>
    </row>
    <row r="469" spans="1:10" x14ac:dyDescent="0.15">
      <c r="B469" s="86" t="s">
        <v>531</v>
      </c>
      <c r="C469" s="87" t="s">
        <v>569</v>
      </c>
      <c r="D469" s="88"/>
      <c r="E469" s="88"/>
      <c r="F469" s="89"/>
      <c r="G469" s="90"/>
      <c r="H469" s="91"/>
      <c r="I469" s="91"/>
    </row>
    <row r="470" spans="1:10" x14ac:dyDescent="0.15">
      <c r="A470" s="241" t="s">
        <v>1122</v>
      </c>
      <c r="B470" s="86" t="s">
        <v>532</v>
      </c>
      <c r="C470" s="128" t="s">
        <v>796</v>
      </c>
      <c r="D470" s="99" t="s">
        <v>795</v>
      </c>
      <c r="E470" s="104" t="s">
        <v>119</v>
      </c>
      <c r="F470" s="106">
        <v>1</v>
      </c>
      <c r="G470" s="117" t="s">
        <v>120</v>
      </c>
      <c r="H470" s="105">
        <v>9870</v>
      </c>
      <c r="I470" s="97">
        <f>F470*H470</f>
        <v>9870</v>
      </c>
      <c r="J470" s="320" t="s">
        <v>1019</v>
      </c>
    </row>
    <row r="471" spans="1:10" x14ac:dyDescent="0.15">
      <c r="A471" s="241" t="s">
        <v>1122</v>
      </c>
      <c r="B471" s="86" t="s">
        <v>533</v>
      </c>
      <c r="C471" s="128" t="s">
        <v>871</v>
      </c>
      <c r="D471" s="93" t="s">
        <v>870</v>
      </c>
      <c r="E471" s="104" t="s">
        <v>119</v>
      </c>
      <c r="F471" s="106">
        <v>1</v>
      </c>
      <c r="G471" s="117" t="s">
        <v>120</v>
      </c>
      <c r="H471" s="105">
        <v>6000</v>
      </c>
      <c r="I471" s="97">
        <f>F471*H471</f>
        <v>6000</v>
      </c>
      <c r="J471" s="320" t="s">
        <v>1020</v>
      </c>
    </row>
    <row r="472" spans="1:10" x14ac:dyDescent="0.15">
      <c r="B472" s="86" t="s">
        <v>535</v>
      </c>
      <c r="C472" s="87" t="s">
        <v>187</v>
      </c>
      <c r="D472" s="88"/>
      <c r="E472" s="88"/>
      <c r="F472" s="89"/>
      <c r="G472" s="90"/>
      <c r="H472" s="91"/>
      <c r="I472" s="91"/>
    </row>
    <row r="473" spans="1:10" x14ac:dyDescent="0.15">
      <c r="B473" s="86" t="s">
        <v>537</v>
      </c>
      <c r="C473" s="164" t="s">
        <v>574</v>
      </c>
      <c r="D473" s="107"/>
      <c r="E473" s="107" t="s">
        <v>449</v>
      </c>
      <c r="F473" s="108"/>
      <c r="G473" s="109"/>
      <c r="H473" s="110"/>
      <c r="I473" s="111" t="s">
        <v>450</v>
      </c>
    </row>
    <row r="474" spans="1:10" x14ac:dyDescent="0.15">
      <c r="A474" s="241" t="s">
        <v>1126</v>
      </c>
      <c r="B474" s="86" t="s">
        <v>538</v>
      </c>
      <c r="C474" s="128" t="s">
        <v>576</v>
      </c>
      <c r="D474" s="99"/>
      <c r="E474" s="232" t="s">
        <v>133</v>
      </c>
      <c r="F474" s="106">
        <v>1</v>
      </c>
      <c r="G474" s="117" t="s">
        <v>120</v>
      </c>
      <c r="H474" s="101">
        <v>400</v>
      </c>
      <c r="I474" s="116">
        <f>F474*H474</f>
        <v>400</v>
      </c>
    </row>
    <row r="475" spans="1:10" ht="16.5" x14ac:dyDescent="0.15">
      <c r="A475" s="241" t="s">
        <v>1126</v>
      </c>
      <c r="B475" s="86" t="s">
        <v>539</v>
      </c>
      <c r="C475" s="128" t="s">
        <v>1251</v>
      </c>
      <c r="D475" s="93"/>
      <c r="E475" s="232" t="s">
        <v>133</v>
      </c>
      <c r="F475" s="106">
        <v>1</v>
      </c>
      <c r="G475" s="100" t="s">
        <v>120</v>
      </c>
      <c r="H475" s="96">
        <v>200</v>
      </c>
      <c r="I475" s="97">
        <f>F475*H475</f>
        <v>200</v>
      </c>
    </row>
    <row r="476" spans="1:10" ht="16.5" x14ac:dyDescent="0.15">
      <c r="A476" s="241" t="s">
        <v>1126</v>
      </c>
      <c r="B476" s="86" t="s">
        <v>540</v>
      </c>
      <c r="C476" s="128" t="s">
        <v>1252</v>
      </c>
      <c r="D476" s="93" t="s">
        <v>869</v>
      </c>
      <c r="E476" s="232" t="s">
        <v>133</v>
      </c>
      <c r="F476" s="106">
        <v>1</v>
      </c>
      <c r="G476" s="100" t="s">
        <v>120</v>
      </c>
      <c r="H476" s="96">
        <v>500</v>
      </c>
      <c r="I476" s="97">
        <f>F476*H476</f>
        <v>500</v>
      </c>
    </row>
    <row r="477" spans="1:10" ht="16.5" x14ac:dyDescent="0.15">
      <c r="A477" s="241" t="s">
        <v>1126</v>
      </c>
      <c r="B477" s="86" t="s">
        <v>541</v>
      </c>
      <c r="C477" s="128" t="s">
        <v>1253</v>
      </c>
      <c r="D477" s="99" t="s">
        <v>766</v>
      </c>
      <c r="E477" s="232" t="s">
        <v>133</v>
      </c>
      <c r="F477" s="106">
        <v>1</v>
      </c>
      <c r="G477" s="117" t="s">
        <v>120</v>
      </c>
      <c r="H477" s="101">
        <v>450</v>
      </c>
      <c r="I477" s="97">
        <f>F477*H477</f>
        <v>450</v>
      </c>
    </row>
    <row r="478" spans="1:10" ht="16.5" x14ac:dyDescent="0.15">
      <c r="A478" s="241" t="s">
        <v>1126</v>
      </c>
      <c r="B478" s="86" t="s">
        <v>544</v>
      </c>
      <c r="C478" s="128" t="s">
        <v>1234</v>
      </c>
      <c r="D478" s="93" t="s">
        <v>868</v>
      </c>
      <c r="E478" s="232" t="s">
        <v>133</v>
      </c>
      <c r="F478" s="106">
        <v>1</v>
      </c>
      <c r="G478" s="100" t="s">
        <v>120</v>
      </c>
      <c r="H478" s="96">
        <v>300</v>
      </c>
      <c r="I478" s="97">
        <f>F478*H478</f>
        <v>300</v>
      </c>
    </row>
    <row r="479" spans="1:10" x14ac:dyDescent="0.15">
      <c r="B479" s="86" t="s">
        <v>545</v>
      </c>
      <c r="C479" s="87" t="s">
        <v>196</v>
      </c>
      <c r="D479" s="88"/>
      <c r="E479" s="88"/>
      <c r="F479" s="89"/>
      <c r="G479" s="90"/>
      <c r="H479" s="91"/>
      <c r="I479" s="91"/>
    </row>
    <row r="480" spans="1:10" ht="16.5" x14ac:dyDescent="0.15">
      <c r="A480" s="241" t="s">
        <v>1133</v>
      </c>
      <c r="B480" s="86" t="s">
        <v>546</v>
      </c>
      <c r="C480" s="128" t="s">
        <v>1265</v>
      </c>
      <c r="D480" s="93" t="s">
        <v>840</v>
      </c>
      <c r="E480" s="232" t="s">
        <v>133</v>
      </c>
      <c r="F480" s="106">
        <v>24</v>
      </c>
      <c r="G480" s="117" t="s">
        <v>120</v>
      </c>
      <c r="H480" s="105">
        <v>100</v>
      </c>
      <c r="I480" s="97">
        <f>F480*H480</f>
        <v>2400</v>
      </c>
    </row>
    <row r="481" spans="1:9" ht="16.5" x14ac:dyDescent="0.15">
      <c r="A481" s="241" t="s">
        <v>1131</v>
      </c>
      <c r="B481" s="86" t="s">
        <v>547</v>
      </c>
      <c r="C481" s="128" t="s">
        <v>1280</v>
      </c>
      <c r="D481" s="93"/>
      <c r="E481" s="104" t="s">
        <v>119</v>
      </c>
      <c r="F481" s="106">
        <v>1</v>
      </c>
      <c r="G481" s="117" t="s">
        <v>120</v>
      </c>
      <c r="H481" s="105">
        <v>5230</v>
      </c>
      <c r="I481" s="97">
        <f t="shared" ref="I481:I483" si="48">F481*H481</f>
        <v>5230</v>
      </c>
    </row>
    <row r="482" spans="1:9" ht="16.5" x14ac:dyDescent="0.15">
      <c r="A482" s="241" t="s">
        <v>1132</v>
      </c>
      <c r="B482" s="86" t="s">
        <v>1081</v>
      </c>
      <c r="C482" s="128" t="s">
        <v>1268</v>
      </c>
      <c r="D482" s="104" t="s">
        <v>1061</v>
      </c>
      <c r="E482" s="314" t="s">
        <v>119</v>
      </c>
      <c r="F482" s="106">
        <v>1</v>
      </c>
      <c r="G482" s="100" t="s">
        <v>120</v>
      </c>
      <c r="H482" s="105">
        <v>100</v>
      </c>
      <c r="I482" s="116">
        <f t="shared" si="48"/>
        <v>100</v>
      </c>
    </row>
    <row r="483" spans="1:9" ht="16.5" x14ac:dyDescent="0.15">
      <c r="A483" s="241" t="s">
        <v>1132</v>
      </c>
      <c r="B483" s="86" t="s">
        <v>1082</v>
      </c>
      <c r="C483" s="128" t="s">
        <v>1269</v>
      </c>
      <c r="D483" s="104" t="s">
        <v>1063</v>
      </c>
      <c r="E483" s="314" t="s">
        <v>119</v>
      </c>
      <c r="F483" s="106">
        <v>2</v>
      </c>
      <c r="G483" s="100" t="s">
        <v>120</v>
      </c>
      <c r="H483" s="105">
        <v>100</v>
      </c>
      <c r="I483" s="116">
        <f t="shared" si="48"/>
        <v>200</v>
      </c>
    </row>
    <row r="484" spans="1:9" x14ac:dyDescent="0.15">
      <c r="B484" s="86" t="s">
        <v>1083</v>
      </c>
      <c r="C484" s="113" t="s">
        <v>171</v>
      </c>
      <c r="D484" s="88"/>
      <c r="E484" s="88"/>
      <c r="F484" s="89"/>
      <c r="G484" s="90"/>
      <c r="H484" s="91"/>
      <c r="I484" s="91"/>
    </row>
    <row r="485" spans="1:9" x14ac:dyDescent="0.15">
      <c r="A485" s="241" t="s">
        <v>1121</v>
      </c>
      <c r="B485" s="86" t="s">
        <v>1084</v>
      </c>
      <c r="C485" s="128" t="s">
        <v>1064</v>
      </c>
      <c r="D485" s="99"/>
      <c r="E485" s="99" t="s">
        <v>119</v>
      </c>
      <c r="F485" s="106">
        <v>1</v>
      </c>
      <c r="G485" s="117" t="s">
        <v>1065</v>
      </c>
      <c r="H485" s="105">
        <v>2000</v>
      </c>
      <c r="I485" s="97">
        <f t="shared" ref="I485" si="49">F485*H485</f>
        <v>2000</v>
      </c>
    </row>
    <row r="486" spans="1:9" hidden="1" x14ac:dyDescent="0.15">
      <c r="B486" s="119"/>
      <c r="C486" s="120" t="s">
        <v>203</v>
      </c>
      <c r="D486" s="104"/>
      <c r="E486" s="121"/>
      <c r="F486" s="122"/>
      <c r="G486" s="123"/>
      <c r="H486" s="124"/>
      <c r="I486" s="125">
        <f>SUM(I452:I485)</f>
        <v>43924.479999999996</v>
      </c>
    </row>
    <row r="487" spans="1:9" x14ac:dyDescent="0.15">
      <c r="B487" s="79" t="s">
        <v>582</v>
      </c>
      <c r="C487" s="80"/>
      <c r="D487" s="81"/>
      <c r="E487" s="82"/>
      <c r="F487" s="83"/>
      <c r="G487" s="84"/>
      <c r="H487" s="85"/>
      <c r="I487" s="85"/>
    </row>
    <row r="488" spans="1:9" x14ac:dyDescent="0.15">
      <c r="B488" s="86" t="s">
        <v>552</v>
      </c>
      <c r="C488" s="87" t="s">
        <v>117</v>
      </c>
      <c r="D488" s="88"/>
      <c r="E488" s="88"/>
      <c r="F488" s="89"/>
      <c r="G488" s="90"/>
      <c r="H488" s="91"/>
      <c r="I488" s="91"/>
    </row>
    <row r="489" spans="1:9" x14ac:dyDescent="0.15">
      <c r="A489" s="241" t="s">
        <v>1093</v>
      </c>
      <c r="B489" s="86" t="s">
        <v>553</v>
      </c>
      <c r="C489" s="128" t="s">
        <v>207</v>
      </c>
      <c r="D489" s="99"/>
      <c r="E489" s="99" t="s">
        <v>119</v>
      </c>
      <c r="F489" s="106">
        <v>1</v>
      </c>
      <c r="G489" s="95" t="s">
        <v>120</v>
      </c>
      <c r="H489" s="96">
        <v>1500</v>
      </c>
      <c r="I489" s="97">
        <f>F489*H489</f>
        <v>1500</v>
      </c>
    </row>
    <row r="490" spans="1:9" x14ac:dyDescent="0.15">
      <c r="A490" s="241" t="s">
        <v>1092</v>
      </c>
      <c r="B490" s="86" t="s">
        <v>554</v>
      </c>
      <c r="C490" s="128" t="s">
        <v>25</v>
      </c>
      <c r="D490" s="99"/>
      <c r="E490" s="99" t="s">
        <v>119</v>
      </c>
      <c r="F490" s="106">
        <v>1</v>
      </c>
      <c r="G490" s="95" t="s">
        <v>120</v>
      </c>
      <c r="H490" s="98">
        <v>200</v>
      </c>
      <c r="I490" s="97">
        <f>F490*H490</f>
        <v>200</v>
      </c>
    </row>
    <row r="491" spans="1:9" x14ac:dyDescent="0.15">
      <c r="B491" s="86" t="s">
        <v>555</v>
      </c>
      <c r="C491" s="87" t="s">
        <v>123</v>
      </c>
      <c r="D491" s="88"/>
      <c r="E491" s="88"/>
      <c r="F491" s="89"/>
      <c r="G491" s="90"/>
      <c r="H491" s="91"/>
      <c r="I491" s="91"/>
    </row>
    <row r="492" spans="1:9" x14ac:dyDescent="0.15">
      <c r="A492" s="241" t="s">
        <v>1101</v>
      </c>
      <c r="B492" s="86" t="s">
        <v>556</v>
      </c>
      <c r="C492" s="163" t="s">
        <v>589</v>
      </c>
      <c r="D492" s="93" t="s">
        <v>757</v>
      </c>
      <c r="E492" s="232" t="s">
        <v>133</v>
      </c>
      <c r="F492" s="106">
        <v>135</v>
      </c>
      <c r="G492" s="100" t="s">
        <v>134</v>
      </c>
      <c r="H492" s="101">
        <v>12</v>
      </c>
      <c r="I492" s="97">
        <f t="shared" ref="I492:I496" si="50">F492*H492</f>
        <v>1620</v>
      </c>
    </row>
    <row r="493" spans="1:9" ht="30.75" x14ac:dyDescent="0.15">
      <c r="A493" s="241" t="s">
        <v>1101</v>
      </c>
      <c r="B493" s="86" t="s">
        <v>558</v>
      </c>
      <c r="C493" s="163" t="s">
        <v>1235</v>
      </c>
      <c r="D493" s="93" t="s">
        <v>809</v>
      </c>
      <c r="E493" s="232" t="s">
        <v>133</v>
      </c>
      <c r="F493" s="106">
        <v>339</v>
      </c>
      <c r="G493" s="100" t="s">
        <v>213</v>
      </c>
      <c r="H493" s="101">
        <v>2</v>
      </c>
      <c r="I493" s="97">
        <f t="shared" ref="I493" si="51">F493*H493</f>
        <v>678</v>
      </c>
    </row>
    <row r="494" spans="1:9" x14ac:dyDescent="0.15">
      <c r="A494" s="241" t="s">
        <v>1129</v>
      </c>
      <c r="B494" s="86" t="s">
        <v>559</v>
      </c>
      <c r="C494" s="163" t="s">
        <v>590</v>
      </c>
      <c r="D494" s="93" t="s">
        <v>753</v>
      </c>
      <c r="E494" s="232" t="s">
        <v>133</v>
      </c>
      <c r="F494" s="106">
        <v>148</v>
      </c>
      <c r="G494" s="100" t="s">
        <v>150</v>
      </c>
      <c r="H494" s="101">
        <v>7</v>
      </c>
      <c r="I494" s="97">
        <f t="shared" si="50"/>
        <v>1036</v>
      </c>
    </row>
    <row r="495" spans="1:9" x14ac:dyDescent="0.15">
      <c r="A495" s="241" t="s">
        <v>1129</v>
      </c>
      <c r="B495" s="86" t="s">
        <v>560</v>
      </c>
      <c r="C495" s="163" t="s">
        <v>808</v>
      </c>
      <c r="D495" s="93" t="s">
        <v>781</v>
      </c>
      <c r="E495" s="232" t="s">
        <v>133</v>
      </c>
      <c r="F495" s="106">
        <v>45</v>
      </c>
      <c r="G495" s="100" t="s">
        <v>213</v>
      </c>
      <c r="H495" s="101">
        <v>2</v>
      </c>
      <c r="I495" s="97">
        <f>F495*H495</f>
        <v>90</v>
      </c>
    </row>
    <row r="496" spans="1:9" x14ac:dyDescent="0.15">
      <c r="A496" s="241" t="s">
        <v>1129</v>
      </c>
      <c r="B496" s="86" t="s">
        <v>561</v>
      </c>
      <c r="C496" s="163" t="s">
        <v>878</v>
      </c>
      <c r="D496" s="93" t="s">
        <v>753</v>
      </c>
      <c r="E496" s="232" t="s">
        <v>133</v>
      </c>
      <c r="F496" s="106">
        <v>496</v>
      </c>
      <c r="G496" s="100" t="s">
        <v>150</v>
      </c>
      <c r="H496" s="101">
        <v>7</v>
      </c>
      <c r="I496" s="97">
        <f t="shared" si="50"/>
        <v>3472</v>
      </c>
    </row>
    <row r="497" spans="1:10" x14ac:dyDescent="0.15">
      <c r="A497" s="241" t="s">
        <v>1129</v>
      </c>
      <c r="B497" s="86" t="s">
        <v>562</v>
      </c>
      <c r="C497" s="163" t="s">
        <v>879</v>
      </c>
      <c r="D497" s="93" t="s">
        <v>781</v>
      </c>
      <c r="E497" s="232" t="s">
        <v>133</v>
      </c>
      <c r="F497" s="106">
        <v>102</v>
      </c>
      <c r="G497" s="100" t="s">
        <v>213</v>
      </c>
      <c r="H497" s="101">
        <v>2</v>
      </c>
      <c r="I497" s="97">
        <f>F497*H497</f>
        <v>204</v>
      </c>
    </row>
    <row r="498" spans="1:10" x14ac:dyDescent="0.15">
      <c r="B498" s="86" t="s">
        <v>563</v>
      </c>
      <c r="C498" s="87" t="s">
        <v>138</v>
      </c>
      <c r="D498" s="88"/>
      <c r="E498" s="88"/>
      <c r="F498" s="89"/>
      <c r="G498" s="90"/>
      <c r="H498" s="91"/>
      <c r="I498" s="91"/>
    </row>
    <row r="499" spans="1:10" x14ac:dyDescent="0.15">
      <c r="A499" s="241" t="s">
        <v>1119</v>
      </c>
      <c r="B499" s="86" t="s">
        <v>565</v>
      </c>
      <c r="C499" s="163" t="s">
        <v>837</v>
      </c>
      <c r="D499" s="93" t="s">
        <v>826</v>
      </c>
      <c r="E499" s="99" t="s">
        <v>119</v>
      </c>
      <c r="F499" s="106">
        <v>124</v>
      </c>
      <c r="G499" s="100" t="s">
        <v>150</v>
      </c>
      <c r="H499" s="96">
        <v>9.9499999999999993</v>
      </c>
      <c r="I499" s="97">
        <f>F499*H499</f>
        <v>1233.8</v>
      </c>
      <c r="J499" s="320">
        <v>3.95</v>
      </c>
    </row>
    <row r="500" spans="1:10" x14ac:dyDescent="0.15">
      <c r="A500" s="241" t="s">
        <v>1119</v>
      </c>
      <c r="B500" s="86" t="s">
        <v>566</v>
      </c>
      <c r="C500" s="163" t="s">
        <v>838</v>
      </c>
      <c r="D500" s="93" t="s">
        <v>826</v>
      </c>
      <c r="E500" s="99" t="s">
        <v>119</v>
      </c>
      <c r="F500" s="106">
        <v>53</v>
      </c>
      <c r="G500" s="100" t="s">
        <v>150</v>
      </c>
      <c r="H500" s="96">
        <v>9.9499999999999993</v>
      </c>
      <c r="I500" s="97">
        <f>F500*H500</f>
        <v>527.34999999999991</v>
      </c>
      <c r="J500" s="320">
        <v>3.95</v>
      </c>
    </row>
    <row r="501" spans="1:10" x14ac:dyDescent="0.15">
      <c r="A501" s="241" t="s">
        <v>1105</v>
      </c>
      <c r="B501" s="86" t="s">
        <v>567</v>
      </c>
      <c r="C501" s="128" t="s">
        <v>1165</v>
      </c>
      <c r="D501" s="93"/>
      <c r="E501" s="99" t="s">
        <v>119</v>
      </c>
      <c r="F501" s="94">
        <v>342</v>
      </c>
      <c r="G501" s="100" t="s">
        <v>150</v>
      </c>
      <c r="H501" s="98">
        <v>1.43</v>
      </c>
      <c r="I501" s="97">
        <f>F501*H501</f>
        <v>489.06</v>
      </c>
    </row>
    <row r="502" spans="1:10" x14ac:dyDescent="0.15">
      <c r="B502" s="86" t="s">
        <v>568</v>
      </c>
      <c r="C502" s="87" t="s">
        <v>142</v>
      </c>
      <c r="D502" s="88"/>
      <c r="E502" s="88"/>
      <c r="F502" s="89"/>
      <c r="G502" s="90"/>
      <c r="H502" s="91"/>
      <c r="I502" s="91"/>
    </row>
    <row r="503" spans="1:10" x14ac:dyDescent="0.15">
      <c r="A503" s="241" t="s">
        <v>1102</v>
      </c>
      <c r="B503" s="86" t="s">
        <v>570</v>
      </c>
      <c r="C503" s="128" t="s">
        <v>591</v>
      </c>
      <c r="D503" s="99"/>
      <c r="E503" s="232" t="s">
        <v>133</v>
      </c>
      <c r="F503" s="135">
        <v>274</v>
      </c>
      <c r="G503" s="100" t="s">
        <v>229</v>
      </c>
      <c r="H503" s="101">
        <v>12</v>
      </c>
      <c r="I503" s="97">
        <f>F503*H503</f>
        <v>3288</v>
      </c>
    </row>
    <row r="504" spans="1:10" x14ac:dyDescent="0.15">
      <c r="A504" s="241" t="s">
        <v>1096</v>
      </c>
      <c r="B504" s="86" t="s">
        <v>571</v>
      </c>
      <c r="C504" s="163" t="s">
        <v>880</v>
      </c>
      <c r="D504" s="99"/>
      <c r="E504" s="99" t="s">
        <v>119</v>
      </c>
      <c r="F504" s="106">
        <v>784</v>
      </c>
      <c r="G504" s="100" t="s">
        <v>150</v>
      </c>
      <c r="H504" s="101">
        <v>1.5</v>
      </c>
      <c r="I504" s="97">
        <f>F504*H504</f>
        <v>1176</v>
      </c>
    </row>
    <row r="505" spans="1:10" x14ac:dyDescent="0.15">
      <c r="A505" s="241" t="s">
        <v>1096</v>
      </c>
      <c r="B505" s="86" t="s">
        <v>572</v>
      </c>
      <c r="C505" s="128" t="s">
        <v>427</v>
      </c>
      <c r="D505" s="99"/>
      <c r="E505" s="99" t="s">
        <v>119</v>
      </c>
      <c r="F505" s="106">
        <v>9</v>
      </c>
      <c r="G505" s="100" t="s">
        <v>120</v>
      </c>
      <c r="H505" s="101">
        <v>100</v>
      </c>
      <c r="I505" s="97">
        <f>F505*H505</f>
        <v>900</v>
      </c>
    </row>
    <row r="506" spans="1:10" x14ac:dyDescent="0.15">
      <c r="A506" s="241" t="s">
        <v>1095</v>
      </c>
      <c r="B506" s="86" t="s">
        <v>573</v>
      </c>
      <c r="C506" s="163" t="s">
        <v>158</v>
      </c>
      <c r="D506" s="93"/>
      <c r="E506" s="93" t="s">
        <v>119</v>
      </c>
      <c r="F506" s="106">
        <v>1</v>
      </c>
      <c r="G506" s="100" t="s">
        <v>120</v>
      </c>
      <c r="H506" s="98">
        <v>200</v>
      </c>
      <c r="I506" s="97">
        <f>F506*H506</f>
        <v>200</v>
      </c>
    </row>
    <row r="507" spans="1:10" x14ac:dyDescent="0.15">
      <c r="B507" s="86" t="s">
        <v>575</v>
      </c>
      <c r="C507" s="113" t="s">
        <v>171</v>
      </c>
      <c r="D507" s="88"/>
      <c r="E507" s="88"/>
      <c r="F507" s="89"/>
      <c r="G507" s="90"/>
      <c r="H507" s="91"/>
      <c r="I507" s="91"/>
    </row>
    <row r="508" spans="1:10" ht="16.5" x14ac:dyDescent="0.15">
      <c r="A508" s="241" t="s">
        <v>1121</v>
      </c>
      <c r="B508" s="86" t="s">
        <v>577</v>
      </c>
      <c r="C508" s="128" t="s">
        <v>1166</v>
      </c>
      <c r="D508" s="99" t="s">
        <v>1062</v>
      </c>
      <c r="E508" s="99" t="s">
        <v>119</v>
      </c>
      <c r="F508" s="106">
        <v>1</v>
      </c>
      <c r="G508" s="117" t="s">
        <v>120</v>
      </c>
      <c r="H508" s="105">
        <v>3080</v>
      </c>
      <c r="I508" s="97">
        <f>F508*H508</f>
        <v>3080</v>
      </c>
      <c r="J508" s="320">
        <v>1080</v>
      </c>
    </row>
    <row r="509" spans="1:10" x14ac:dyDescent="0.15">
      <c r="A509" s="241" t="s">
        <v>1121</v>
      </c>
      <c r="B509" s="86" t="s">
        <v>578</v>
      </c>
      <c r="C509" s="128" t="s">
        <v>1050</v>
      </c>
      <c r="D509" s="99" t="s">
        <v>1018</v>
      </c>
      <c r="E509" s="232" t="s">
        <v>133</v>
      </c>
      <c r="F509" s="106">
        <v>1</v>
      </c>
      <c r="G509" s="117" t="s">
        <v>120</v>
      </c>
      <c r="H509" s="105">
        <v>500</v>
      </c>
      <c r="I509" s="97">
        <f t="shared" ref="I509:I510" si="52">F509*H509</f>
        <v>500</v>
      </c>
    </row>
    <row r="510" spans="1:10" x14ac:dyDescent="0.15">
      <c r="A510" s="241" t="s">
        <v>1121</v>
      </c>
      <c r="B510" s="86" t="s">
        <v>579</v>
      </c>
      <c r="C510" s="128" t="s">
        <v>1064</v>
      </c>
      <c r="D510" s="99"/>
      <c r="E510" s="99" t="s">
        <v>119</v>
      </c>
      <c r="F510" s="106">
        <v>1</v>
      </c>
      <c r="G510" s="117" t="s">
        <v>1065</v>
      </c>
      <c r="H510" s="105">
        <v>3500</v>
      </c>
      <c r="I510" s="97">
        <f t="shared" si="52"/>
        <v>3500</v>
      </c>
    </row>
    <row r="511" spans="1:10" x14ac:dyDescent="0.15">
      <c r="B511" s="86" t="s">
        <v>580</v>
      </c>
      <c r="C511" s="113" t="s">
        <v>240</v>
      </c>
      <c r="D511" s="88"/>
      <c r="E511" s="88"/>
      <c r="F511" s="89"/>
      <c r="G511" s="90"/>
      <c r="H511" s="91"/>
      <c r="I511" s="91"/>
    </row>
    <row r="512" spans="1:10" ht="30" x14ac:dyDescent="0.15">
      <c r="A512" s="241" t="s">
        <v>1114</v>
      </c>
      <c r="B512" s="86" t="s">
        <v>581</v>
      </c>
      <c r="C512" s="128" t="s">
        <v>1016</v>
      </c>
      <c r="D512" s="99" t="s">
        <v>797</v>
      </c>
      <c r="E512" s="99" t="s">
        <v>119</v>
      </c>
      <c r="F512" s="106">
        <v>1</v>
      </c>
      <c r="G512" s="117" t="s">
        <v>120</v>
      </c>
      <c r="H512" s="105">
        <v>8300</v>
      </c>
      <c r="I512" s="97">
        <f>F512*H512</f>
        <v>8300</v>
      </c>
      <c r="J512" s="321" t="s">
        <v>1046</v>
      </c>
    </row>
    <row r="513" spans="1:10" x14ac:dyDescent="0.15">
      <c r="B513" s="86" t="s">
        <v>769</v>
      </c>
      <c r="C513" s="87" t="s">
        <v>1014</v>
      </c>
      <c r="D513" s="88"/>
      <c r="E513" s="88"/>
      <c r="F513" s="89"/>
      <c r="G513" s="90"/>
      <c r="H513" s="91"/>
      <c r="I513" s="91"/>
    </row>
    <row r="514" spans="1:10" ht="28.5" x14ac:dyDescent="0.15">
      <c r="A514" s="241" t="s">
        <v>1120</v>
      </c>
      <c r="B514" s="86" t="s">
        <v>770</v>
      </c>
      <c r="C514" s="128" t="s">
        <v>1017</v>
      </c>
      <c r="D514" s="99" t="s">
        <v>1049</v>
      </c>
      <c r="E514" s="232" t="s">
        <v>133</v>
      </c>
      <c r="F514" s="106">
        <v>1</v>
      </c>
      <c r="G514" s="117" t="s">
        <v>120</v>
      </c>
      <c r="H514" s="105">
        <v>500</v>
      </c>
      <c r="I514" s="97">
        <f>F514*H514</f>
        <v>500</v>
      </c>
    </row>
    <row r="515" spans="1:10" x14ac:dyDescent="0.15">
      <c r="B515" s="86" t="s">
        <v>771</v>
      </c>
      <c r="C515" s="87" t="s">
        <v>1015</v>
      </c>
      <c r="D515" s="88"/>
      <c r="E515" s="88"/>
      <c r="F515" s="89"/>
      <c r="G515" s="90"/>
      <c r="H515" s="91"/>
      <c r="I515" s="91"/>
    </row>
    <row r="516" spans="1:10" ht="16.5" x14ac:dyDescent="0.15">
      <c r="A516" s="241" t="s">
        <v>1126</v>
      </c>
      <c r="B516" s="86" t="s">
        <v>772</v>
      </c>
      <c r="C516" s="164" t="s">
        <v>1202</v>
      </c>
      <c r="D516" s="107"/>
      <c r="E516" s="107" t="s">
        <v>133</v>
      </c>
      <c r="F516" s="108">
        <v>1</v>
      </c>
      <c r="G516" s="109" t="s">
        <v>120</v>
      </c>
      <c r="H516" s="110">
        <v>100</v>
      </c>
      <c r="I516" s="110">
        <f>F516*H516</f>
        <v>100</v>
      </c>
    </row>
    <row r="517" spans="1:10" x14ac:dyDescent="0.15">
      <c r="A517" s="241" t="s">
        <v>1127</v>
      </c>
      <c r="B517" s="86" t="s">
        <v>773</v>
      </c>
      <c r="C517" s="128" t="s">
        <v>592</v>
      </c>
      <c r="D517" s="99"/>
      <c r="E517" s="232" t="s">
        <v>133</v>
      </c>
      <c r="F517" s="106">
        <v>1</v>
      </c>
      <c r="G517" s="117" t="s">
        <v>120</v>
      </c>
      <c r="H517" s="101">
        <v>50</v>
      </c>
      <c r="I517" s="116">
        <f>F517*H517</f>
        <v>50</v>
      </c>
    </row>
    <row r="518" spans="1:10" x14ac:dyDescent="0.15">
      <c r="A518" s="241" t="s">
        <v>1118</v>
      </c>
      <c r="B518" s="86" t="s">
        <v>774</v>
      </c>
      <c r="C518" s="163" t="s">
        <v>430</v>
      </c>
      <c r="D518" s="99"/>
      <c r="E518" s="232" t="s">
        <v>133</v>
      </c>
      <c r="F518" s="106">
        <v>1</v>
      </c>
      <c r="G518" s="100" t="s">
        <v>854</v>
      </c>
      <c r="H518" s="105">
        <v>200</v>
      </c>
      <c r="I518" s="97">
        <f t="shared" ref="I518" si="53">F518*H518</f>
        <v>200</v>
      </c>
    </row>
    <row r="519" spans="1:10" x14ac:dyDescent="0.15">
      <c r="B519" s="86" t="s">
        <v>775</v>
      </c>
      <c r="C519" s="87" t="s">
        <v>196</v>
      </c>
      <c r="D519" s="88"/>
      <c r="E519" s="88"/>
      <c r="F519" s="89"/>
      <c r="G519" s="90"/>
      <c r="H519" s="91"/>
      <c r="I519" s="91"/>
    </row>
    <row r="520" spans="1:10" ht="30.75" x14ac:dyDescent="0.15">
      <c r="A520" s="241" t="s">
        <v>1133</v>
      </c>
      <c r="B520" s="86" t="s">
        <v>776</v>
      </c>
      <c r="C520" s="128" t="s">
        <v>1266</v>
      </c>
      <c r="D520" s="99" t="s">
        <v>833</v>
      </c>
      <c r="E520" s="232" t="s">
        <v>133</v>
      </c>
      <c r="F520" s="106">
        <v>7</v>
      </c>
      <c r="G520" s="117" t="s">
        <v>120</v>
      </c>
      <c r="H520" s="105">
        <v>100</v>
      </c>
      <c r="I520" s="97">
        <f>F520*H520</f>
        <v>700</v>
      </c>
    </row>
    <row r="521" spans="1:10" ht="30.75" x14ac:dyDescent="0.15">
      <c r="A521" s="241" t="s">
        <v>1133</v>
      </c>
      <c r="B521" s="86" t="s">
        <v>777</v>
      </c>
      <c r="C521" s="128" t="s">
        <v>1267</v>
      </c>
      <c r="D521" s="99" t="s">
        <v>834</v>
      </c>
      <c r="E521" s="232" t="s">
        <v>133</v>
      </c>
      <c r="F521" s="106">
        <v>20</v>
      </c>
      <c r="G521" s="117" t="s">
        <v>120</v>
      </c>
      <c r="H521" s="105">
        <v>100</v>
      </c>
      <c r="I521" s="97">
        <f>F521*H521</f>
        <v>2000</v>
      </c>
    </row>
    <row r="522" spans="1:10" x14ac:dyDescent="0.15">
      <c r="A522" s="241" t="s">
        <v>1131</v>
      </c>
      <c r="B522" s="86" t="s">
        <v>778</v>
      </c>
      <c r="C522" s="128" t="s">
        <v>849</v>
      </c>
      <c r="D522" s="99"/>
      <c r="E522" s="99" t="s">
        <v>119</v>
      </c>
      <c r="F522" s="106">
        <v>1</v>
      </c>
      <c r="G522" s="117" t="s">
        <v>120</v>
      </c>
      <c r="H522" s="105">
        <v>3560</v>
      </c>
      <c r="I522" s="97">
        <f t="shared" ref="I522:I524" si="54">F522*H522</f>
        <v>3560</v>
      </c>
    </row>
    <row r="523" spans="1:10" ht="16.5" x14ac:dyDescent="0.15">
      <c r="A523" s="241" t="s">
        <v>1132</v>
      </c>
      <c r="B523" s="86" t="s">
        <v>1085</v>
      </c>
      <c r="C523" s="128" t="s">
        <v>1268</v>
      </c>
      <c r="D523" s="104" t="s">
        <v>1061</v>
      </c>
      <c r="E523" s="314" t="s">
        <v>119</v>
      </c>
      <c r="F523" s="106">
        <v>3</v>
      </c>
      <c r="G523" s="100" t="s">
        <v>120</v>
      </c>
      <c r="H523" s="105">
        <v>100</v>
      </c>
      <c r="I523" s="116">
        <f t="shared" si="54"/>
        <v>300</v>
      </c>
    </row>
    <row r="524" spans="1:10" ht="16.5" x14ac:dyDescent="0.15">
      <c r="A524" s="241" t="s">
        <v>1132</v>
      </c>
      <c r="B524" s="86" t="s">
        <v>1086</v>
      </c>
      <c r="C524" s="128" t="s">
        <v>1269</v>
      </c>
      <c r="D524" s="104" t="s">
        <v>1063</v>
      </c>
      <c r="E524" s="314" t="s">
        <v>119</v>
      </c>
      <c r="F524" s="106">
        <v>8</v>
      </c>
      <c r="G524" s="100" t="s">
        <v>120</v>
      </c>
      <c r="H524" s="105">
        <v>100</v>
      </c>
      <c r="I524" s="116">
        <f t="shared" si="54"/>
        <v>800</v>
      </c>
    </row>
    <row r="525" spans="1:10" hidden="1" x14ac:dyDescent="0.15">
      <c r="B525" s="119"/>
      <c r="C525" s="120" t="s">
        <v>203</v>
      </c>
      <c r="D525" s="104"/>
      <c r="E525" s="121"/>
      <c r="F525" s="122"/>
      <c r="G525" s="123"/>
      <c r="H525" s="124"/>
      <c r="I525" s="125">
        <f>SUM(I488:I524)</f>
        <v>40204.21</v>
      </c>
    </row>
    <row r="526" spans="1:10" x14ac:dyDescent="0.15">
      <c r="B526" s="79" t="s">
        <v>593</v>
      </c>
      <c r="C526" s="80"/>
      <c r="D526" s="81"/>
      <c r="E526" s="82"/>
      <c r="F526" s="83"/>
      <c r="G526" s="84"/>
      <c r="H526" s="85"/>
      <c r="I526" s="85"/>
    </row>
    <row r="527" spans="1:10" x14ac:dyDescent="0.15">
      <c r="A527" s="241" t="s">
        <v>1126</v>
      </c>
      <c r="B527" s="86" t="s">
        <v>583</v>
      </c>
      <c r="C527" s="128" t="s">
        <v>372</v>
      </c>
      <c r="D527" s="99"/>
      <c r="E527" s="232" t="s">
        <v>133</v>
      </c>
      <c r="F527" s="106">
        <v>1</v>
      </c>
      <c r="G527" s="95" t="s">
        <v>120</v>
      </c>
      <c r="H527" s="96">
        <v>500</v>
      </c>
      <c r="I527" s="97">
        <f t="shared" ref="I527:I529" si="55">F527*H527</f>
        <v>500</v>
      </c>
    </row>
    <row r="528" spans="1:10" ht="16.5" x14ac:dyDescent="0.15">
      <c r="A528" s="241" t="s">
        <v>1138</v>
      </c>
      <c r="B528" s="86" t="s">
        <v>584</v>
      </c>
      <c r="C528" s="267" t="s">
        <v>1284</v>
      </c>
      <c r="D528" s="99" t="s">
        <v>1055</v>
      </c>
      <c r="E528" s="99" t="s">
        <v>119</v>
      </c>
      <c r="F528" s="106">
        <v>1</v>
      </c>
      <c r="G528" s="266" t="s">
        <v>314</v>
      </c>
      <c r="H528" s="101">
        <v>5540</v>
      </c>
      <c r="I528" s="97">
        <f t="shared" si="55"/>
        <v>5540</v>
      </c>
      <c r="J528" s="320">
        <f>3000*1.18</f>
        <v>3540</v>
      </c>
    </row>
    <row r="529" spans="1:10" ht="16.5" x14ac:dyDescent="0.15">
      <c r="A529" s="241"/>
      <c r="B529" s="313" t="s">
        <v>585</v>
      </c>
      <c r="C529" s="267" t="s">
        <v>1254</v>
      </c>
      <c r="D529" s="99"/>
      <c r="E529" s="99" t="s">
        <v>449</v>
      </c>
      <c r="F529" s="106"/>
      <c r="G529" s="266"/>
      <c r="H529" s="101"/>
      <c r="I529" s="97">
        <f t="shared" si="55"/>
        <v>0</v>
      </c>
      <c r="J529" s="320"/>
    </row>
    <row r="530" spans="1:10" ht="16.5" x14ac:dyDescent="0.15">
      <c r="B530" s="86" t="s">
        <v>586</v>
      </c>
      <c r="C530" s="164" t="s">
        <v>1005</v>
      </c>
      <c r="D530" s="107"/>
      <c r="E530" s="107" t="s">
        <v>449</v>
      </c>
      <c r="F530" s="108"/>
      <c r="G530" s="255"/>
      <c r="H530" s="110"/>
      <c r="I530" s="111" t="s">
        <v>450</v>
      </c>
    </row>
    <row r="531" spans="1:10" ht="16.5" x14ac:dyDescent="0.15">
      <c r="B531" s="86" t="s">
        <v>587</v>
      </c>
      <c r="C531" s="164" t="s">
        <v>1006</v>
      </c>
      <c r="D531" s="107"/>
      <c r="E531" s="107" t="s">
        <v>449</v>
      </c>
      <c r="F531" s="108"/>
      <c r="G531" s="109"/>
      <c r="H531" s="165"/>
      <c r="I531" s="111" t="s">
        <v>450</v>
      </c>
    </row>
    <row r="532" spans="1:10" ht="16.5" x14ac:dyDescent="0.15">
      <c r="B532" s="86" t="s">
        <v>588</v>
      </c>
      <c r="C532" s="164" t="s">
        <v>1007</v>
      </c>
      <c r="D532" s="107"/>
      <c r="E532" s="107" t="s">
        <v>449</v>
      </c>
      <c r="F532" s="108"/>
      <c r="G532" s="255"/>
      <c r="H532" s="110"/>
      <c r="I532" s="111" t="s">
        <v>450</v>
      </c>
    </row>
    <row r="533" spans="1:10" hidden="1" x14ac:dyDescent="0.15">
      <c r="B533" s="119"/>
      <c r="C533" s="120" t="s">
        <v>203</v>
      </c>
      <c r="D533" s="104"/>
      <c r="E533" s="121"/>
      <c r="F533" s="122"/>
      <c r="G533" s="123"/>
      <c r="H533" s="124"/>
      <c r="I533" s="125">
        <f>SUM(I527:I532)</f>
        <v>6040</v>
      </c>
    </row>
    <row r="534" spans="1:10" x14ac:dyDescent="0.15">
      <c r="B534" s="79" t="s">
        <v>595</v>
      </c>
      <c r="C534" s="80"/>
      <c r="D534" s="81"/>
      <c r="E534" s="82"/>
      <c r="F534" s="83"/>
      <c r="G534" s="84"/>
      <c r="H534" s="85"/>
      <c r="I534" s="254"/>
    </row>
    <row r="535" spans="1:10" ht="16.5" x14ac:dyDescent="0.15">
      <c r="B535" s="86" t="s">
        <v>594</v>
      </c>
      <c r="C535" s="164" t="s">
        <v>1004</v>
      </c>
      <c r="D535" s="107"/>
      <c r="E535" s="107" t="s">
        <v>449</v>
      </c>
      <c r="F535" s="108"/>
      <c r="G535" s="109" t="s">
        <v>120</v>
      </c>
      <c r="H535" s="165"/>
      <c r="I535" s="111" t="s">
        <v>450</v>
      </c>
    </row>
    <row r="536" spans="1:10" hidden="1" x14ac:dyDescent="0.15"/>
    <row r="537" spans="1:10" s="70" customFormat="1" hidden="1" x14ac:dyDescent="0.15">
      <c r="A537" s="69"/>
      <c r="B537" s="161"/>
      <c r="C537" s="120"/>
      <c r="D537" s="104"/>
      <c r="E537" s="121"/>
      <c r="F537" s="122"/>
      <c r="G537" s="123"/>
      <c r="H537" s="124"/>
      <c r="I537" s="125"/>
      <c r="J537" s="319"/>
    </row>
    <row r="538" spans="1:10" s="70" customFormat="1" x14ac:dyDescent="0.15">
      <c r="A538" s="69"/>
      <c r="B538" s="161"/>
      <c r="C538" s="120"/>
      <c r="D538" s="104"/>
      <c r="E538" s="121"/>
      <c r="F538" s="122"/>
      <c r="G538" s="123"/>
      <c r="H538" s="124"/>
      <c r="I538" s="125"/>
      <c r="J538" s="319"/>
    </row>
    <row r="539" spans="1:10" s="70" customFormat="1" x14ac:dyDescent="0.15">
      <c r="A539" s="241" t="s">
        <v>1089</v>
      </c>
      <c r="B539" s="161"/>
      <c r="C539" s="120" t="s">
        <v>787</v>
      </c>
      <c r="D539" s="104"/>
      <c r="E539" s="99" t="s">
        <v>119</v>
      </c>
      <c r="F539" s="158">
        <v>1</v>
      </c>
      <c r="G539" s="262" t="s">
        <v>120</v>
      </c>
      <c r="H539" s="136">
        <v>17700</v>
      </c>
      <c r="I539" s="152">
        <f>F539*H539</f>
        <v>17700</v>
      </c>
      <c r="J539" s="320">
        <v>12700</v>
      </c>
    </row>
    <row r="540" spans="1:10" s="70" customFormat="1" x14ac:dyDescent="0.15">
      <c r="A540" s="241" t="s">
        <v>1087</v>
      </c>
      <c r="B540" s="161"/>
      <c r="C540" s="147" t="s">
        <v>396</v>
      </c>
      <c r="D540" s="93"/>
      <c r="E540" s="99" t="s">
        <v>119</v>
      </c>
      <c r="F540" s="149">
        <v>6</v>
      </c>
      <c r="G540" s="150" t="s">
        <v>397</v>
      </c>
      <c r="H540" s="151">
        <v>4000</v>
      </c>
      <c r="I540" s="152">
        <f>F540*H540</f>
        <v>24000</v>
      </c>
      <c r="J540" s="319"/>
    </row>
    <row r="541" spans="1:10" s="70" customFormat="1" x14ac:dyDescent="0.15">
      <c r="A541" s="69"/>
      <c r="B541" s="161"/>
      <c r="C541" s="153" t="s">
        <v>398</v>
      </c>
      <c r="D541" s="107"/>
      <c r="E541" s="154"/>
      <c r="F541" s="155"/>
      <c r="G541" s="156"/>
      <c r="H541" s="157"/>
      <c r="I541" s="157" t="s">
        <v>399</v>
      </c>
      <c r="J541" s="319"/>
    </row>
    <row r="542" spans="1:10" s="70" customFormat="1" hidden="1" x14ac:dyDescent="0.15">
      <c r="A542" s="69"/>
      <c r="B542" s="161"/>
      <c r="C542" s="120"/>
      <c r="D542" s="104"/>
      <c r="E542" s="121"/>
      <c r="F542" s="158"/>
      <c r="G542" s="123"/>
      <c r="H542" s="169"/>
      <c r="I542" s="170"/>
      <c r="J542" s="319"/>
    </row>
    <row r="543" spans="1:10" s="70" customFormat="1" hidden="1" x14ac:dyDescent="0.15">
      <c r="A543" s="69"/>
      <c r="B543" s="161"/>
      <c r="C543" s="120" t="s">
        <v>304</v>
      </c>
      <c r="D543" s="104"/>
      <c r="E543" s="121"/>
      <c r="F543" s="122"/>
      <c r="G543" s="123"/>
      <c r="H543" s="124"/>
      <c r="I543" s="125">
        <f>I271+I325+I354+I392+I426+I450+I486+I525+I533+I539+I540</f>
        <v>502394.96</v>
      </c>
      <c r="J543" s="319"/>
    </row>
    <row r="544" spans="1:10" s="70" customFormat="1" x14ac:dyDescent="0.15">
      <c r="A544" s="69"/>
      <c r="B544" s="161"/>
      <c r="C544" s="120"/>
      <c r="D544" s="104"/>
      <c r="E544" s="121"/>
      <c r="F544" s="122"/>
      <c r="G544" s="123"/>
      <c r="H544" s="124"/>
      <c r="I544" s="125"/>
      <c r="J544" s="319"/>
    </row>
    <row r="545" spans="1:11" s="70" customFormat="1" x14ac:dyDescent="0.15">
      <c r="A545" s="241" t="s">
        <v>1088</v>
      </c>
      <c r="B545" s="161"/>
      <c r="C545" s="159" t="s">
        <v>18</v>
      </c>
      <c r="D545" s="160" t="s">
        <v>651</v>
      </c>
      <c r="E545" s="148"/>
      <c r="F545" s="161"/>
      <c r="G545" s="150"/>
      <c r="H545" s="162">
        <v>0.08</v>
      </c>
      <c r="I545" s="125">
        <f>I543*H545</f>
        <v>40191.596799999999</v>
      </c>
      <c r="J545" s="319">
        <f>I545-38952</f>
        <v>1239.5967999999993</v>
      </c>
    </row>
    <row r="546" spans="1:11" s="70" customFormat="1" x14ac:dyDescent="0.15">
      <c r="A546" s="241" t="s">
        <v>652</v>
      </c>
      <c r="B546" s="161"/>
      <c r="C546" s="159" t="s">
        <v>400</v>
      </c>
      <c r="D546" s="160" t="s">
        <v>651</v>
      </c>
      <c r="E546" s="148"/>
      <c r="F546" s="161"/>
      <c r="G546" s="150"/>
      <c r="H546" s="162">
        <v>0.08</v>
      </c>
      <c r="I546" s="125">
        <f>(I543+I545)*H546</f>
        <v>43406.924544000001</v>
      </c>
      <c r="J546" s="319">
        <f>I546-42068.16</f>
        <v>1338.7645439999978</v>
      </c>
    </row>
    <row r="547" spans="1:11" s="70" customFormat="1" x14ac:dyDescent="0.15">
      <c r="A547" s="69"/>
      <c r="B547" s="161"/>
      <c r="C547" s="120"/>
      <c r="D547" s="104"/>
      <c r="E547" s="121"/>
      <c r="F547" s="122"/>
      <c r="G547" s="123"/>
      <c r="H547" s="124"/>
      <c r="I547" s="125"/>
      <c r="J547" s="319"/>
    </row>
    <row r="548" spans="1:11" s="70" customFormat="1" x14ac:dyDescent="0.15">
      <c r="A548" s="69"/>
      <c r="B548" s="161"/>
      <c r="C548" s="120" t="s">
        <v>596</v>
      </c>
      <c r="D548" s="296">
        <f>I548</f>
        <v>585993.48134399997</v>
      </c>
      <c r="E548" s="121"/>
      <c r="F548" s="122"/>
      <c r="G548" s="123"/>
      <c r="H548" s="124"/>
      <c r="I548" s="125">
        <f>SUM(I543:I547)</f>
        <v>585993.48134399997</v>
      </c>
      <c r="J548" s="319"/>
    </row>
    <row r="549" spans="1:11" x14ac:dyDescent="0.15">
      <c r="H549" s="178" t="s">
        <v>598</v>
      </c>
      <c r="I549" s="264">
        <f>I548-'Bid Form'!C121</f>
        <v>0</v>
      </c>
    </row>
    <row r="551" spans="1:11" s="70" customFormat="1" ht="18" x14ac:dyDescent="0.15">
      <c r="A551" s="69"/>
      <c r="B551" s="171"/>
      <c r="C551" s="172" t="s">
        <v>597</v>
      </c>
      <c r="D551" s="297">
        <f>I551</f>
        <v>3253887.5109120002</v>
      </c>
      <c r="E551" s="173"/>
      <c r="F551" s="174"/>
      <c r="G551" s="174"/>
      <c r="H551" s="174"/>
      <c r="I551" s="175">
        <f>I548+I207</f>
        <v>3253887.5109120002</v>
      </c>
      <c r="J551" s="319">
        <f>I551-3236467.33</f>
        <v>17420.180912000127</v>
      </c>
    </row>
    <row r="552" spans="1:11" s="70" customFormat="1" x14ac:dyDescent="0.15">
      <c r="A552" s="69"/>
      <c r="B552" s="171"/>
      <c r="C552" s="171"/>
      <c r="D552" s="176"/>
      <c r="E552" s="177"/>
      <c r="F552" s="171"/>
      <c r="G552" s="171"/>
      <c r="H552" s="178" t="s">
        <v>598</v>
      </c>
      <c r="I552" s="179">
        <f>I551-'Bid Form'!E121</f>
        <v>0</v>
      </c>
      <c r="J552" s="319"/>
    </row>
    <row r="553" spans="1:11" x14ac:dyDescent="0.15">
      <c r="B553" s="304" t="s">
        <v>1208</v>
      </c>
      <c r="C553" s="305"/>
      <c r="D553" s="306"/>
      <c r="E553" s="307"/>
      <c r="F553" s="308"/>
      <c r="G553" s="309"/>
      <c r="H553" s="310"/>
      <c r="I553" s="311"/>
    </row>
    <row r="554" spans="1:11" x14ac:dyDescent="0.15">
      <c r="B554" s="312" t="s">
        <v>1209</v>
      </c>
      <c r="C554" s="316" t="s">
        <v>1241</v>
      </c>
      <c r="D554" s="343">
        <f>I554</f>
        <v>118750</v>
      </c>
      <c r="E554" s="314" t="s">
        <v>119</v>
      </c>
      <c r="F554" s="352">
        <v>1</v>
      </c>
      <c r="G554" s="355" t="s">
        <v>120</v>
      </c>
      <c r="H554" s="346">
        <v>95000</v>
      </c>
      <c r="I554" s="349">
        <f t="shared" ref="I554" si="56">F554*H554*K554</f>
        <v>118750</v>
      </c>
      <c r="J554" s="325">
        <v>62000</v>
      </c>
      <c r="K554" s="71">
        <v>1.25</v>
      </c>
    </row>
    <row r="555" spans="1:11" x14ac:dyDescent="0.15">
      <c r="B555" s="312" t="s">
        <v>1210</v>
      </c>
      <c r="C555" s="316" t="s">
        <v>1242</v>
      </c>
      <c r="D555" s="344"/>
      <c r="E555" s="314" t="s">
        <v>119</v>
      </c>
      <c r="F555" s="353"/>
      <c r="G555" s="356"/>
      <c r="H555" s="347"/>
      <c r="I555" s="350"/>
      <c r="K555" s="71">
        <v>1.25</v>
      </c>
    </row>
    <row r="556" spans="1:11" x14ac:dyDescent="0.15">
      <c r="B556" s="312" t="s">
        <v>1211</v>
      </c>
      <c r="C556" s="316" t="s">
        <v>1237</v>
      </c>
      <c r="D556" s="345"/>
      <c r="E556" s="314" t="s">
        <v>119</v>
      </c>
      <c r="F556" s="354"/>
      <c r="G556" s="357"/>
      <c r="H556" s="348"/>
      <c r="I556" s="351"/>
      <c r="K556" s="71">
        <v>1.25</v>
      </c>
    </row>
    <row r="557" spans="1:11" ht="16.5" x14ac:dyDescent="0.15">
      <c r="B557" s="312" t="s">
        <v>1212</v>
      </c>
      <c r="C557" s="316" t="s">
        <v>1238</v>
      </c>
      <c r="D557" s="315" t="s">
        <v>4</v>
      </c>
      <c r="E557" s="314" t="s">
        <v>119</v>
      </c>
      <c r="F557" s="106">
        <v>1</v>
      </c>
      <c r="G557" s="266" t="s">
        <v>120</v>
      </c>
      <c r="H557" s="101" t="s">
        <v>4</v>
      </c>
      <c r="I557" s="97" t="s">
        <v>4</v>
      </c>
      <c r="K557" s="71">
        <v>1.25</v>
      </c>
    </row>
    <row r="558" spans="1:11" x14ac:dyDescent="0.15">
      <c r="B558" s="312" t="s">
        <v>1217</v>
      </c>
      <c r="C558" s="316" t="s">
        <v>1197</v>
      </c>
      <c r="D558" s="315">
        <f t="shared" ref="D558:D568" si="57">I558</f>
        <v>2437.5</v>
      </c>
      <c r="E558" s="232" t="s">
        <v>133</v>
      </c>
      <c r="F558" s="106">
        <v>3</v>
      </c>
      <c r="G558" s="266" t="s">
        <v>120</v>
      </c>
      <c r="H558" s="101">
        <v>650</v>
      </c>
      <c r="I558" s="97">
        <f t="shared" ref="I558:I567" si="58">F558*H558*K558</f>
        <v>2437.5</v>
      </c>
      <c r="K558" s="71">
        <v>1.25</v>
      </c>
    </row>
    <row r="559" spans="1:11" x14ac:dyDescent="0.15">
      <c r="B559" s="312" t="s">
        <v>1218</v>
      </c>
      <c r="C559" s="316" t="s">
        <v>1198</v>
      </c>
      <c r="D559" s="315">
        <f t="shared" si="57"/>
        <v>6750</v>
      </c>
      <c r="E559" s="232" t="s">
        <v>133</v>
      </c>
      <c r="F559" s="106">
        <v>3</v>
      </c>
      <c r="G559" s="266" t="s">
        <v>120</v>
      </c>
      <c r="H559" s="101">
        <v>1800</v>
      </c>
      <c r="I559" s="97">
        <f t="shared" si="58"/>
        <v>6750</v>
      </c>
      <c r="K559" s="71">
        <v>1.25</v>
      </c>
    </row>
    <row r="560" spans="1:11" x14ac:dyDescent="0.15">
      <c r="B560" s="312" t="s">
        <v>1219</v>
      </c>
      <c r="C560" s="316" t="s">
        <v>1239</v>
      </c>
      <c r="D560" s="315">
        <f t="shared" si="57"/>
        <v>3375</v>
      </c>
      <c r="E560" s="232" t="s">
        <v>133</v>
      </c>
      <c r="F560" s="106">
        <v>3</v>
      </c>
      <c r="G560" s="266" t="s">
        <v>120</v>
      </c>
      <c r="H560" s="101">
        <v>900</v>
      </c>
      <c r="I560" s="97">
        <f t="shared" si="58"/>
        <v>3375</v>
      </c>
      <c r="K560" s="71">
        <v>1.25</v>
      </c>
    </row>
    <row r="561" spans="2:11" x14ac:dyDescent="0.15">
      <c r="B561" s="312" t="s">
        <v>1220</v>
      </c>
      <c r="C561" s="316" t="s">
        <v>1240</v>
      </c>
      <c r="D561" s="315">
        <f t="shared" si="57"/>
        <v>1687.5</v>
      </c>
      <c r="E561" s="232" t="s">
        <v>133</v>
      </c>
      <c r="F561" s="106">
        <v>3</v>
      </c>
      <c r="G561" s="266" t="s">
        <v>120</v>
      </c>
      <c r="H561" s="101">
        <v>450</v>
      </c>
      <c r="I561" s="97">
        <f t="shared" si="58"/>
        <v>1687.5</v>
      </c>
      <c r="K561" s="71">
        <v>1.25</v>
      </c>
    </row>
    <row r="562" spans="2:11" ht="28.5" x14ac:dyDescent="0.15">
      <c r="B562" s="326" t="s">
        <v>1221</v>
      </c>
      <c r="C562" s="316" t="s">
        <v>1228</v>
      </c>
      <c r="D562" s="315">
        <f t="shared" si="57"/>
        <v>30518.75</v>
      </c>
      <c r="E562" s="314" t="s">
        <v>119</v>
      </c>
      <c r="F562" s="106">
        <v>1</v>
      </c>
      <c r="G562" s="266" t="s">
        <v>1229</v>
      </c>
      <c r="H562" s="101">
        <v>24415</v>
      </c>
      <c r="I562" s="97">
        <f t="shared" si="58"/>
        <v>30518.75</v>
      </c>
      <c r="K562" s="71">
        <v>1.25</v>
      </c>
    </row>
    <row r="563" spans="2:11" ht="16.5" x14ac:dyDescent="0.15">
      <c r="B563" s="326" t="s">
        <v>1222</v>
      </c>
      <c r="C563" s="316" t="s">
        <v>1273</v>
      </c>
      <c r="D563" s="315">
        <f t="shared" si="57"/>
        <v>28646.25</v>
      </c>
      <c r="E563" s="314" t="s">
        <v>119</v>
      </c>
      <c r="F563" s="106">
        <v>1</v>
      </c>
      <c r="G563" s="266" t="s">
        <v>120</v>
      </c>
      <c r="H563" s="101">
        <v>22917</v>
      </c>
      <c r="I563" s="97">
        <f t="shared" si="58"/>
        <v>28646.25</v>
      </c>
      <c r="K563" s="71">
        <v>1.25</v>
      </c>
    </row>
    <row r="564" spans="2:11" ht="16.5" x14ac:dyDescent="0.15">
      <c r="B564" s="326" t="s">
        <v>1223</v>
      </c>
      <c r="C564" s="316" t="s">
        <v>1274</v>
      </c>
      <c r="D564" s="315">
        <f t="shared" si="57"/>
        <v>16037.5</v>
      </c>
      <c r="E564" s="314" t="s">
        <v>119</v>
      </c>
      <c r="F564" s="106">
        <v>1</v>
      </c>
      <c r="G564" s="266" t="s">
        <v>120</v>
      </c>
      <c r="H564" s="101">
        <v>12830</v>
      </c>
      <c r="I564" s="97">
        <f t="shared" si="58"/>
        <v>16037.5</v>
      </c>
      <c r="K564" s="71">
        <v>1.25</v>
      </c>
    </row>
    <row r="565" spans="2:11" x14ac:dyDescent="0.15">
      <c r="B565" s="326" t="s">
        <v>1224</v>
      </c>
      <c r="C565" s="316" t="s">
        <v>1243</v>
      </c>
      <c r="D565" s="315">
        <f t="shared" si="57"/>
        <v>4500</v>
      </c>
      <c r="E565" s="314" t="s">
        <v>119</v>
      </c>
      <c r="F565" s="106">
        <v>1</v>
      </c>
      <c r="G565" s="266" t="s">
        <v>120</v>
      </c>
      <c r="H565" s="101">
        <v>3600</v>
      </c>
      <c r="I565" s="97">
        <f t="shared" si="58"/>
        <v>4500</v>
      </c>
      <c r="K565" s="71">
        <v>1.25</v>
      </c>
    </row>
    <row r="566" spans="2:11" x14ac:dyDescent="0.15">
      <c r="B566" s="326" t="s">
        <v>1225</v>
      </c>
      <c r="C566" s="316" t="s">
        <v>1244</v>
      </c>
      <c r="D566" s="315">
        <f t="shared" si="57"/>
        <v>4750</v>
      </c>
      <c r="E566" s="314" t="s">
        <v>119</v>
      </c>
      <c r="F566" s="106">
        <v>1</v>
      </c>
      <c r="G566" s="266" t="s">
        <v>120</v>
      </c>
      <c r="H566" s="101">
        <v>3800</v>
      </c>
      <c r="I566" s="97">
        <f t="shared" si="58"/>
        <v>4750</v>
      </c>
      <c r="K566" s="71">
        <v>1.25</v>
      </c>
    </row>
    <row r="567" spans="2:11" x14ac:dyDescent="0.15">
      <c r="B567" s="326" t="s">
        <v>1226</v>
      </c>
      <c r="C567" s="316" t="s">
        <v>1245</v>
      </c>
      <c r="D567" s="315">
        <f t="shared" si="57"/>
        <v>1875</v>
      </c>
      <c r="E567" s="314" t="s">
        <v>119</v>
      </c>
      <c r="F567" s="106">
        <v>1</v>
      </c>
      <c r="G567" s="266" t="s">
        <v>120</v>
      </c>
      <c r="H567" s="101">
        <v>1500</v>
      </c>
      <c r="I567" s="97">
        <f t="shared" si="58"/>
        <v>1875</v>
      </c>
      <c r="K567" s="71">
        <v>1.25</v>
      </c>
    </row>
    <row r="568" spans="2:11" ht="16.5" x14ac:dyDescent="0.15">
      <c r="B568" s="326" t="s">
        <v>1227</v>
      </c>
      <c r="C568" s="316" t="s">
        <v>1277</v>
      </c>
      <c r="D568" s="315">
        <f t="shared" si="57"/>
        <v>2937.5</v>
      </c>
      <c r="E568" s="314" t="s">
        <v>119</v>
      </c>
      <c r="F568" s="106">
        <v>2</v>
      </c>
      <c r="G568" s="266" t="s">
        <v>120</v>
      </c>
      <c r="H568" s="101">
        <v>1175</v>
      </c>
      <c r="I568" s="97">
        <f t="shared" ref="I568" si="59">F568*H568*K568</f>
        <v>2937.5</v>
      </c>
      <c r="K568" s="71">
        <v>1.25</v>
      </c>
    </row>
  </sheetData>
  <autoFilter ref="A5:J551" xr:uid="{EE6E65D7-A6EA-4DCC-B1E7-A5401DC022CC}"/>
  <mergeCells count="9">
    <mergeCell ref="B1:I1"/>
    <mergeCell ref="B2:I2"/>
    <mergeCell ref="B3:I3"/>
    <mergeCell ref="B210:I210"/>
    <mergeCell ref="D554:D556"/>
    <mergeCell ref="H554:H556"/>
    <mergeCell ref="I554:I556"/>
    <mergeCell ref="F554:F556"/>
    <mergeCell ref="G554:G556"/>
  </mergeCells>
  <phoneticPr fontId="46" type="noConversion"/>
  <pageMargins left="0.7" right="0.7" top="0.75" bottom="0.75" header="0.3" footer="0.3"/>
  <pageSetup paperSize="5" fitToHeight="0" orientation="landscape" r:id="rId1"/>
  <headerFooter alignWithMargins="0"/>
  <colBreaks count="1" manualBreakCount="1">
    <brk id="2" max="61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F196B-E424-417D-8220-1F725FDEFC0C}">
  <dimension ref="C4:J14"/>
  <sheetViews>
    <sheetView workbookViewId="0">
      <selection activeCell="M8" sqref="M8"/>
    </sheetView>
  </sheetViews>
  <sheetFormatPr defaultColWidth="8.82421875" defaultRowHeight="13.5" x14ac:dyDescent="0.15"/>
  <cols>
    <col min="4" max="4" width="39.83984375" customWidth="1"/>
    <col min="10" max="10" width="17.65234375" customWidth="1"/>
  </cols>
  <sheetData>
    <row r="4" spans="3:10" ht="30.75" customHeight="1" x14ac:dyDescent="0.15">
      <c r="C4" s="86" t="s">
        <v>905</v>
      </c>
      <c r="D4" s="128" t="s">
        <v>1213</v>
      </c>
      <c r="E4" s="104" t="s">
        <v>1061</v>
      </c>
      <c r="F4" s="232" t="s">
        <v>133</v>
      </c>
      <c r="G4" s="106">
        <v>78</v>
      </c>
      <c r="H4" s="100" t="s">
        <v>120</v>
      </c>
      <c r="I4" s="105">
        <v>100</v>
      </c>
      <c r="J4" s="116">
        <v>7800</v>
      </c>
    </row>
    <row r="5" spans="3:10" ht="30.75" customHeight="1" x14ac:dyDescent="0.15">
      <c r="C5" s="86" t="s">
        <v>943</v>
      </c>
      <c r="D5" s="128" t="s">
        <v>1216</v>
      </c>
      <c r="E5" s="104" t="s">
        <v>1061</v>
      </c>
      <c r="F5" s="232" t="s">
        <v>133</v>
      </c>
      <c r="G5" s="106">
        <v>14</v>
      </c>
      <c r="H5" s="100" t="s">
        <v>120</v>
      </c>
      <c r="I5" s="105">
        <v>100</v>
      </c>
      <c r="J5" s="116">
        <v>1400</v>
      </c>
    </row>
    <row r="6" spans="3:10" ht="30.75" customHeight="1" x14ac:dyDescent="0.15">
      <c r="C6" s="86" t="s">
        <v>1167</v>
      </c>
      <c r="D6" s="128" t="s">
        <v>1214</v>
      </c>
      <c r="E6" s="104" t="s">
        <v>1061</v>
      </c>
      <c r="F6" s="232" t="s">
        <v>133</v>
      </c>
      <c r="G6" s="106">
        <v>11</v>
      </c>
      <c r="H6" s="100" t="s">
        <v>120</v>
      </c>
      <c r="I6" s="105">
        <v>100</v>
      </c>
      <c r="J6" s="116">
        <v>1100</v>
      </c>
    </row>
    <row r="7" spans="3:10" ht="30.75" customHeight="1" x14ac:dyDescent="0.15">
      <c r="C7" s="86" t="s">
        <v>1169</v>
      </c>
      <c r="D7" s="128" t="s">
        <v>1232</v>
      </c>
      <c r="E7" s="104" t="s">
        <v>1063</v>
      </c>
      <c r="F7" s="232" t="s">
        <v>133</v>
      </c>
      <c r="G7" s="106">
        <v>3</v>
      </c>
      <c r="H7" s="100" t="s">
        <v>120</v>
      </c>
      <c r="I7" s="105">
        <v>100</v>
      </c>
      <c r="J7" s="116">
        <v>300</v>
      </c>
    </row>
    <row r="8" spans="3:10" ht="30.75" customHeight="1" x14ac:dyDescent="0.15">
      <c r="C8" s="86" t="s">
        <v>1078</v>
      </c>
      <c r="D8" s="128" t="s">
        <v>1233</v>
      </c>
      <c r="E8" s="104" t="s">
        <v>1063</v>
      </c>
      <c r="F8" s="232" t="s">
        <v>133</v>
      </c>
      <c r="G8" s="106">
        <v>1</v>
      </c>
      <c r="H8" s="100" t="s">
        <v>120</v>
      </c>
      <c r="I8" s="105">
        <v>100</v>
      </c>
      <c r="J8" s="116">
        <v>100</v>
      </c>
    </row>
    <row r="9" spans="3:10" ht="30.75" customHeight="1" x14ac:dyDescent="0.15">
      <c r="C9" s="86" t="s">
        <v>1079</v>
      </c>
      <c r="D9" s="128" t="s">
        <v>1215</v>
      </c>
      <c r="E9" s="104" t="s">
        <v>1061</v>
      </c>
      <c r="F9" s="232" t="s">
        <v>133</v>
      </c>
      <c r="G9" s="106">
        <v>2</v>
      </c>
      <c r="H9" s="100" t="s">
        <v>120</v>
      </c>
      <c r="I9" s="105">
        <v>100</v>
      </c>
      <c r="J9" s="116">
        <v>200</v>
      </c>
    </row>
    <row r="10" spans="3:10" ht="30.75" customHeight="1" x14ac:dyDescent="0.15">
      <c r="C10" s="86" t="s">
        <v>1080</v>
      </c>
      <c r="D10" s="128" t="s">
        <v>1214</v>
      </c>
      <c r="E10" s="104" t="s">
        <v>1061</v>
      </c>
      <c r="F10" s="232" t="s">
        <v>133</v>
      </c>
      <c r="G10" s="106">
        <v>1</v>
      </c>
      <c r="H10" s="100" t="s">
        <v>120</v>
      </c>
      <c r="I10" s="105">
        <v>100</v>
      </c>
      <c r="J10" s="116">
        <v>100</v>
      </c>
    </row>
    <row r="11" spans="3:10" ht="30.75" customHeight="1" x14ac:dyDescent="0.15">
      <c r="C11" s="86" t="s">
        <v>1081</v>
      </c>
      <c r="D11" s="128" t="s">
        <v>1214</v>
      </c>
      <c r="E11" s="104" t="s">
        <v>1061</v>
      </c>
      <c r="F11" s="232" t="s">
        <v>133</v>
      </c>
      <c r="G11" s="106">
        <v>1</v>
      </c>
      <c r="H11" s="100" t="s">
        <v>120</v>
      </c>
      <c r="I11" s="105">
        <v>100</v>
      </c>
      <c r="J11" s="116">
        <v>100</v>
      </c>
    </row>
    <row r="12" spans="3:10" ht="30.75" customHeight="1" x14ac:dyDescent="0.15">
      <c r="C12" s="86" t="s">
        <v>1082</v>
      </c>
      <c r="D12" s="128" t="s">
        <v>1232</v>
      </c>
      <c r="E12" s="104" t="s">
        <v>1063</v>
      </c>
      <c r="F12" s="232" t="s">
        <v>133</v>
      </c>
      <c r="G12" s="106">
        <v>2</v>
      </c>
      <c r="H12" s="100" t="s">
        <v>120</v>
      </c>
      <c r="I12" s="105">
        <v>100</v>
      </c>
      <c r="J12" s="116">
        <v>200</v>
      </c>
    </row>
    <row r="13" spans="3:10" ht="30.75" customHeight="1" x14ac:dyDescent="0.15">
      <c r="C13" s="86" t="s">
        <v>1085</v>
      </c>
      <c r="D13" s="128" t="s">
        <v>1214</v>
      </c>
      <c r="E13" s="104" t="s">
        <v>1061</v>
      </c>
      <c r="F13" s="232" t="s">
        <v>133</v>
      </c>
      <c r="G13" s="106">
        <v>3</v>
      </c>
      <c r="H13" s="100" t="s">
        <v>120</v>
      </c>
      <c r="I13" s="105">
        <v>100</v>
      </c>
      <c r="J13" s="116">
        <v>300</v>
      </c>
    </row>
    <row r="14" spans="3:10" ht="30.75" customHeight="1" x14ac:dyDescent="0.15">
      <c r="C14" s="86" t="s">
        <v>1086</v>
      </c>
      <c r="D14" s="128" t="s">
        <v>1236</v>
      </c>
      <c r="E14" s="104" t="s">
        <v>1063</v>
      </c>
      <c r="F14" s="232" t="s">
        <v>133</v>
      </c>
      <c r="G14" s="106">
        <v>8</v>
      </c>
      <c r="H14" s="100" t="s">
        <v>120</v>
      </c>
      <c r="I14" s="105">
        <v>100</v>
      </c>
      <c r="J14" s="116"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A452-A1A7-42BB-A375-47E9403C66AF}">
  <sheetPr>
    <pageSetUpPr fitToPage="1"/>
  </sheetPr>
  <dimension ref="A1:AH42"/>
  <sheetViews>
    <sheetView topLeftCell="A5" workbookViewId="0">
      <selection activeCell="Z28" sqref="Z28"/>
    </sheetView>
  </sheetViews>
  <sheetFormatPr defaultColWidth="7.59765625" defaultRowHeight="15" x14ac:dyDescent="0.15"/>
  <cols>
    <col min="1" max="1" width="4.16796875" style="227" customWidth="1"/>
    <col min="2" max="2" width="23.4140625" style="183" customWidth="1"/>
    <col min="3" max="3" width="8.578125" style="183" customWidth="1"/>
    <col min="4" max="4" width="8.82421875" style="183" customWidth="1"/>
    <col min="5" max="5" width="4.16796875" style="183" customWidth="1"/>
    <col min="6" max="6" width="9.0703125" style="183" customWidth="1"/>
    <col min="7" max="7" width="5.1484375" style="183" customWidth="1"/>
    <col min="8" max="8" width="7.59765625" style="183" customWidth="1"/>
    <col min="9" max="9" width="4.41015625" style="183" customWidth="1"/>
    <col min="10" max="10" width="7.84375" style="183" customWidth="1"/>
    <col min="11" max="11" width="4.53515625" style="183" customWidth="1"/>
    <col min="12" max="12" width="8.08984375" style="183" customWidth="1"/>
    <col min="13" max="13" width="4.65625" style="183" customWidth="1"/>
    <col min="14" max="14" width="8.3359375" style="183" customWidth="1"/>
    <col min="15" max="15" width="4.16796875" style="183" customWidth="1"/>
    <col min="16" max="16" width="6.6171875" style="183" customWidth="1"/>
    <col min="17" max="17" width="8.08984375" style="183" customWidth="1"/>
    <col min="18" max="18" width="10.171875" style="183" customWidth="1"/>
    <col min="19" max="19" width="6.12890625" style="183" customWidth="1"/>
    <col min="20" max="20" width="6.6171875" style="183" customWidth="1"/>
    <col min="21" max="21" width="3.4296875" style="183" customWidth="1"/>
    <col min="22" max="22" width="7.59765625" style="183" customWidth="1"/>
    <col min="23" max="23" width="3.4296875" style="183" customWidth="1"/>
    <col min="24" max="24" width="7.35546875" style="183" customWidth="1"/>
    <col min="25" max="25" width="3.67578125" style="183" customWidth="1"/>
    <col min="26" max="26" width="7.109375" style="183" customWidth="1"/>
    <col min="27" max="27" width="4.90234375" style="183" customWidth="1"/>
    <col min="28" max="28" width="9.0703125" style="183" customWidth="1"/>
    <col min="29" max="29" width="3.0625" style="183" customWidth="1"/>
    <col min="30" max="30" width="6.00390625" style="183" customWidth="1"/>
    <col min="31" max="31" width="2.94140625" style="183" customWidth="1"/>
    <col min="32" max="32" width="6.00390625" style="183" customWidth="1"/>
    <col min="33" max="33" width="4.41015625" style="71" customWidth="1"/>
    <col min="34" max="256" width="7.59765625" style="71"/>
    <col min="257" max="257" width="4.16796875" style="71" customWidth="1"/>
    <col min="258" max="258" width="23.4140625" style="71" customWidth="1"/>
    <col min="259" max="259" width="8.578125" style="71" customWidth="1"/>
    <col min="260" max="260" width="8.82421875" style="71" customWidth="1"/>
    <col min="261" max="261" width="4.16796875" style="71" customWidth="1"/>
    <col min="262" max="262" width="9.0703125" style="71" customWidth="1"/>
    <col min="263" max="263" width="5.1484375" style="71" customWidth="1"/>
    <col min="264" max="264" width="7.59765625" style="71" customWidth="1"/>
    <col min="265" max="265" width="4.41015625" style="71" customWidth="1"/>
    <col min="266" max="266" width="7.84375" style="71" customWidth="1"/>
    <col min="267" max="267" width="4.53515625" style="71" customWidth="1"/>
    <col min="268" max="268" width="8.08984375" style="71" customWidth="1"/>
    <col min="269" max="269" width="4.65625" style="71" customWidth="1"/>
    <col min="270" max="270" width="8.3359375" style="71" customWidth="1"/>
    <col min="271" max="271" width="4.16796875" style="71" customWidth="1"/>
    <col min="272" max="272" width="6.6171875" style="71" customWidth="1"/>
    <col min="273" max="273" width="3.67578125" style="71" customWidth="1"/>
    <col min="274" max="274" width="8.08984375" style="71" customWidth="1"/>
    <col min="275" max="275" width="4.16796875" style="71" customWidth="1"/>
    <col min="276" max="276" width="6.6171875" style="71" customWidth="1"/>
    <col min="277" max="277" width="3.4296875" style="71" customWidth="1"/>
    <col min="278" max="278" width="7.59765625" style="71" customWidth="1"/>
    <col min="279" max="279" width="3.4296875" style="71" customWidth="1"/>
    <col min="280" max="280" width="7.35546875" style="71" customWidth="1"/>
    <col min="281" max="281" width="3.67578125" style="71" customWidth="1"/>
    <col min="282" max="282" width="7.109375" style="71" customWidth="1"/>
    <col min="283" max="283" width="4.90234375" style="71" customWidth="1"/>
    <col min="284" max="284" width="9.0703125" style="71" customWidth="1"/>
    <col min="285" max="285" width="3.0625" style="71" customWidth="1"/>
    <col min="286" max="286" width="6.00390625" style="71" customWidth="1"/>
    <col min="287" max="287" width="2.94140625" style="71" customWidth="1"/>
    <col min="288" max="288" width="6.00390625" style="71" customWidth="1"/>
    <col min="289" max="289" width="4.41015625" style="71" customWidth="1"/>
    <col min="290" max="512" width="7.59765625" style="71"/>
    <col min="513" max="513" width="4.16796875" style="71" customWidth="1"/>
    <col min="514" max="514" width="23.4140625" style="71" customWidth="1"/>
    <col min="515" max="515" width="8.578125" style="71" customWidth="1"/>
    <col min="516" max="516" width="8.82421875" style="71" customWidth="1"/>
    <col min="517" max="517" width="4.16796875" style="71" customWidth="1"/>
    <col min="518" max="518" width="9.0703125" style="71" customWidth="1"/>
    <col min="519" max="519" width="5.1484375" style="71" customWidth="1"/>
    <col min="520" max="520" width="7.59765625" style="71" customWidth="1"/>
    <col min="521" max="521" width="4.41015625" style="71" customWidth="1"/>
    <col min="522" max="522" width="7.84375" style="71" customWidth="1"/>
    <col min="523" max="523" width="4.53515625" style="71" customWidth="1"/>
    <col min="524" max="524" width="8.08984375" style="71" customWidth="1"/>
    <col min="525" max="525" width="4.65625" style="71" customWidth="1"/>
    <col min="526" max="526" width="8.3359375" style="71" customWidth="1"/>
    <col min="527" max="527" width="4.16796875" style="71" customWidth="1"/>
    <col min="528" max="528" width="6.6171875" style="71" customWidth="1"/>
    <col min="529" max="529" width="3.67578125" style="71" customWidth="1"/>
    <col min="530" max="530" width="8.08984375" style="71" customWidth="1"/>
    <col min="531" max="531" width="4.16796875" style="71" customWidth="1"/>
    <col min="532" max="532" width="6.6171875" style="71" customWidth="1"/>
    <col min="533" max="533" width="3.4296875" style="71" customWidth="1"/>
    <col min="534" max="534" width="7.59765625" style="71" customWidth="1"/>
    <col min="535" max="535" width="3.4296875" style="71" customWidth="1"/>
    <col min="536" max="536" width="7.35546875" style="71" customWidth="1"/>
    <col min="537" max="537" width="3.67578125" style="71" customWidth="1"/>
    <col min="538" max="538" width="7.109375" style="71" customWidth="1"/>
    <col min="539" max="539" width="4.90234375" style="71" customWidth="1"/>
    <col min="540" max="540" width="9.0703125" style="71" customWidth="1"/>
    <col min="541" max="541" width="3.0625" style="71" customWidth="1"/>
    <col min="542" max="542" width="6.00390625" style="71" customWidth="1"/>
    <col min="543" max="543" width="2.94140625" style="71" customWidth="1"/>
    <col min="544" max="544" width="6.00390625" style="71" customWidth="1"/>
    <col min="545" max="545" width="4.41015625" style="71" customWidth="1"/>
    <col min="546" max="768" width="7.59765625" style="71"/>
    <col min="769" max="769" width="4.16796875" style="71" customWidth="1"/>
    <col min="770" max="770" width="23.4140625" style="71" customWidth="1"/>
    <col min="771" max="771" width="8.578125" style="71" customWidth="1"/>
    <col min="772" max="772" width="8.82421875" style="71" customWidth="1"/>
    <col min="773" max="773" width="4.16796875" style="71" customWidth="1"/>
    <col min="774" max="774" width="9.0703125" style="71" customWidth="1"/>
    <col min="775" max="775" width="5.1484375" style="71" customWidth="1"/>
    <col min="776" max="776" width="7.59765625" style="71" customWidth="1"/>
    <col min="777" max="777" width="4.41015625" style="71" customWidth="1"/>
    <col min="778" max="778" width="7.84375" style="71" customWidth="1"/>
    <col min="779" max="779" width="4.53515625" style="71" customWidth="1"/>
    <col min="780" max="780" width="8.08984375" style="71" customWidth="1"/>
    <col min="781" max="781" width="4.65625" style="71" customWidth="1"/>
    <col min="782" max="782" width="8.3359375" style="71" customWidth="1"/>
    <col min="783" max="783" width="4.16796875" style="71" customWidth="1"/>
    <col min="784" max="784" width="6.6171875" style="71" customWidth="1"/>
    <col min="785" max="785" width="3.67578125" style="71" customWidth="1"/>
    <col min="786" max="786" width="8.08984375" style="71" customWidth="1"/>
    <col min="787" max="787" width="4.16796875" style="71" customWidth="1"/>
    <col min="788" max="788" width="6.6171875" style="71" customWidth="1"/>
    <col min="789" max="789" width="3.4296875" style="71" customWidth="1"/>
    <col min="790" max="790" width="7.59765625" style="71" customWidth="1"/>
    <col min="791" max="791" width="3.4296875" style="71" customWidth="1"/>
    <col min="792" max="792" width="7.35546875" style="71" customWidth="1"/>
    <col min="793" max="793" width="3.67578125" style="71" customWidth="1"/>
    <col min="794" max="794" width="7.109375" style="71" customWidth="1"/>
    <col min="795" max="795" width="4.90234375" style="71" customWidth="1"/>
    <col min="796" max="796" width="9.0703125" style="71" customWidth="1"/>
    <col min="797" max="797" width="3.0625" style="71" customWidth="1"/>
    <col min="798" max="798" width="6.00390625" style="71" customWidth="1"/>
    <col min="799" max="799" width="2.94140625" style="71" customWidth="1"/>
    <col min="800" max="800" width="6.00390625" style="71" customWidth="1"/>
    <col min="801" max="801" width="4.41015625" style="71" customWidth="1"/>
    <col min="802" max="1024" width="7.59765625" style="71"/>
    <col min="1025" max="1025" width="4.16796875" style="71" customWidth="1"/>
    <col min="1026" max="1026" width="23.4140625" style="71" customWidth="1"/>
    <col min="1027" max="1027" width="8.578125" style="71" customWidth="1"/>
    <col min="1028" max="1028" width="8.82421875" style="71" customWidth="1"/>
    <col min="1029" max="1029" width="4.16796875" style="71" customWidth="1"/>
    <col min="1030" max="1030" width="9.0703125" style="71" customWidth="1"/>
    <col min="1031" max="1031" width="5.1484375" style="71" customWidth="1"/>
    <col min="1032" max="1032" width="7.59765625" style="71" customWidth="1"/>
    <col min="1033" max="1033" width="4.41015625" style="71" customWidth="1"/>
    <col min="1034" max="1034" width="7.84375" style="71" customWidth="1"/>
    <col min="1035" max="1035" width="4.53515625" style="71" customWidth="1"/>
    <col min="1036" max="1036" width="8.08984375" style="71" customWidth="1"/>
    <col min="1037" max="1037" width="4.65625" style="71" customWidth="1"/>
    <col min="1038" max="1038" width="8.3359375" style="71" customWidth="1"/>
    <col min="1039" max="1039" width="4.16796875" style="71" customWidth="1"/>
    <col min="1040" max="1040" width="6.6171875" style="71" customWidth="1"/>
    <col min="1041" max="1041" width="3.67578125" style="71" customWidth="1"/>
    <col min="1042" max="1042" width="8.08984375" style="71" customWidth="1"/>
    <col min="1043" max="1043" width="4.16796875" style="71" customWidth="1"/>
    <col min="1044" max="1044" width="6.6171875" style="71" customWidth="1"/>
    <col min="1045" max="1045" width="3.4296875" style="71" customWidth="1"/>
    <col min="1046" max="1046" width="7.59765625" style="71" customWidth="1"/>
    <col min="1047" max="1047" width="3.4296875" style="71" customWidth="1"/>
    <col min="1048" max="1048" width="7.35546875" style="71" customWidth="1"/>
    <col min="1049" max="1049" width="3.67578125" style="71" customWidth="1"/>
    <col min="1050" max="1050" width="7.109375" style="71" customWidth="1"/>
    <col min="1051" max="1051" width="4.90234375" style="71" customWidth="1"/>
    <col min="1052" max="1052" width="9.0703125" style="71" customWidth="1"/>
    <col min="1053" max="1053" width="3.0625" style="71" customWidth="1"/>
    <col min="1054" max="1054" width="6.00390625" style="71" customWidth="1"/>
    <col min="1055" max="1055" width="2.94140625" style="71" customWidth="1"/>
    <col min="1056" max="1056" width="6.00390625" style="71" customWidth="1"/>
    <col min="1057" max="1057" width="4.41015625" style="71" customWidth="1"/>
    <col min="1058" max="1280" width="7.59765625" style="71"/>
    <col min="1281" max="1281" width="4.16796875" style="71" customWidth="1"/>
    <col min="1282" max="1282" width="23.4140625" style="71" customWidth="1"/>
    <col min="1283" max="1283" width="8.578125" style="71" customWidth="1"/>
    <col min="1284" max="1284" width="8.82421875" style="71" customWidth="1"/>
    <col min="1285" max="1285" width="4.16796875" style="71" customWidth="1"/>
    <col min="1286" max="1286" width="9.0703125" style="71" customWidth="1"/>
    <col min="1287" max="1287" width="5.1484375" style="71" customWidth="1"/>
    <col min="1288" max="1288" width="7.59765625" style="71" customWidth="1"/>
    <col min="1289" max="1289" width="4.41015625" style="71" customWidth="1"/>
    <col min="1290" max="1290" width="7.84375" style="71" customWidth="1"/>
    <col min="1291" max="1291" width="4.53515625" style="71" customWidth="1"/>
    <col min="1292" max="1292" width="8.08984375" style="71" customWidth="1"/>
    <col min="1293" max="1293" width="4.65625" style="71" customWidth="1"/>
    <col min="1294" max="1294" width="8.3359375" style="71" customWidth="1"/>
    <col min="1295" max="1295" width="4.16796875" style="71" customWidth="1"/>
    <col min="1296" max="1296" width="6.6171875" style="71" customWidth="1"/>
    <col min="1297" max="1297" width="3.67578125" style="71" customWidth="1"/>
    <col min="1298" max="1298" width="8.08984375" style="71" customWidth="1"/>
    <col min="1299" max="1299" width="4.16796875" style="71" customWidth="1"/>
    <col min="1300" max="1300" width="6.6171875" style="71" customWidth="1"/>
    <col min="1301" max="1301" width="3.4296875" style="71" customWidth="1"/>
    <col min="1302" max="1302" width="7.59765625" style="71" customWidth="1"/>
    <col min="1303" max="1303" width="3.4296875" style="71" customWidth="1"/>
    <col min="1304" max="1304" width="7.35546875" style="71" customWidth="1"/>
    <col min="1305" max="1305" width="3.67578125" style="71" customWidth="1"/>
    <col min="1306" max="1306" width="7.109375" style="71" customWidth="1"/>
    <col min="1307" max="1307" width="4.90234375" style="71" customWidth="1"/>
    <col min="1308" max="1308" width="9.0703125" style="71" customWidth="1"/>
    <col min="1309" max="1309" width="3.0625" style="71" customWidth="1"/>
    <col min="1310" max="1310" width="6.00390625" style="71" customWidth="1"/>
    <col min="1311" max="1311" width="2.94140625" style="71" customWidth="1"/>
    <col min="1312" max="1312" width="6.00390625" style="71" customWidth="1"/>
    <col min="1313" max="1313" width="4.41015625" style="71" customWidth="1"/>
    <col min="1314" max="1536" width="7.59765625" style="71"/>
    <col min="1537" max="1537" width="4.16796875" style="71" customWidth="1"/>
    <col min="1538" max="1538" width="23.4140625" style="71" customWidth="1"/>
    <col min="1539" max="1539" width="8.578125" style="71" customWidth="1"/>
    <col min="1540" max="1540" width="8.82421875" style="71" customWidth="1"/>
    <col min="1541" max="1541" width="4.16796875" style="71" customWidth="1"/>
    <col min="1542" max="1542" width="9.0703125" style="71" customWidth="1"/>
    <col min="1543" max="1543" width="5.1484375" style="71" customWidth="1"/>
    <col min="1544" max="1544" width="7.59765625" style="71" customWidth="1"/>
    <col min="1545" max="1545" width="4.41015625" style="71" customWidth="1"/>
    <col min="1546" max="1546" width="7.84375" style="71" customWidth="1"/>
    <col min="1547" max="1547" width="4.53515625" style="71" customWidth="1"/>
    <col min="1548" max="1548" width="8.08984375" style="71" customWidth="1"/>
    <col min="1549" max="1549" width="4.65625" style="71" customWidth="1"/>
    <col min="1550" max="1550" width="8.3359375" style="71" customWidth="1"/>
    <col min="1551" max="1551" width="4.16796875" style="71" customWidth="1"/>
    <col min="1552" max="1552" width="6.6171875" style="71" customWidth="1"/>
    <col min="1553" max="1553" width="3.67578125" style="71" customWidth="1"/>
    <col min="1554" max="1554" width="8.08984375" style="71" customWidth="1"/>
    <col min="1555" max="1555" width="4.16796875" style="71" customWidth="1"/>
    <col min="1556" max="1556" width="6.6171875" style="71" customWidth="1"/>
    <col min="1557" max="1557" width="3.4296875" style="71" customWidth="1"/>
    <col min="1558" max="1558" width="7.59765625" style="71" customWidth="1"/>
    <col min="1559" max="1559" width="3.4296875" style="71" customWidth="1"/>
    <col min="1560" max="1560" width="7.35546875" style="71" customWidth="1"/>
    <col min="1561" max="1561" width="3.67578125" style="71" customWidth="1"/>
    <col min="1562" max="1562" width="7.109375" style="71" customWidth="1"/>
    <col min="1563" max="1563" width="4.90234375" style="71" customWidth="1"/>
    <col min="1564" max="1564" width="9.0703125" style="71" customWidth="1"/>
    <col min="1565" max="1565" width="3.0625" style="71" customWidth="1"/>
    <col min="1566" max="1566" width="6.00390625" style="71" customWidth="1"/>
    <col min="1567" max="1567" width="2.94140625" style="71" customWidth="1"/>
    <col min="1568" max="1568" width="6.00390625" style="71" customWidth="1"/>
    <col min="1569" max="1569" width="4.41015625" style="71" customWidth="1"/>
    <col min="1570" max="1792" width="7.59765625" style="71"/>
    <col min="1793" max="1793" width="4.16796875" style="71" customWidth="1"/>
    <col min="1794" max="1794" width="23.4140625" style="71" customWidth="1"/>
    <col min="1795" max="1795" width="8.578125" style="71" customWidth="1"/>
    <col min="1796" max="1796" width="8.82421875" style="71" customWidth="1"/>
    <col min="1797" max="1797" width="4.16796875" style="71" customWidth="1"/>
    <col min="1798" max="1798" width="9.0703125" style="71" customWidth="1"/>
    <col min="1799" max="1799" width="5.1484375" style="71" customWidth="1"/>
    <col min="1800" max="1800" width="7.59765625" style="71" customWidth="1"/>
    <col min="1801" max="1801" width="4.41015625" style="71" customWidth="1"/>
    <col min="1802" max="1802" width="7.84375" style="71" customWidth="1"/>
    <col min="1803" max="1803" width="4.53515625" style="71" customWidth="1"/>
    <col min="1804" max="1804" width="8.08984375" style="71" customWidth="1"/>
    <col min="1805" max="1805" width="4.65625" style="71" customWidth="1"/>
    <col min="1806" max="1806" width="8.3359375" style="71" customWidth="1"/>
    <col min="1807" max="1807" width="4.16796875" style="71" customWidth="1"/>
    <col min="1808" max="1808" width="6.6171875" style="71" customWidth="1"/>
    <col min="1809" max="1809" width="3.67578125" style="71" customWidth="1"/>
    <col min="1810" max="1810" width="8.08984375" style="71" customWidth="1"/>
    <col min="1811" max="1811" width="4.16796875" style="71" customWidth="1"/>
    <col min="1812" max="1812" width="6.6171875" style="71" customWidth="1"/>
    <col min="1813" max="1813" width="3.4296875" style="71" customWidth="1"/>
    <col min="1814" max="1814" width="7.59765625" style="71" customWidth="1"/>
    <col min="1815" max="1815" width="3.4296875" style="71" customWidth="1"/>
    <col min="1816" max="1816" width="7.35546875" style="71" customWidth="1"/>
    <col min="1817" max="1817" width="3.67578125" style="71" customWidth="1"/>
    <col min="1818" max="1818" width="7.109375" style="71" customWidth="1"/>
    <col min="1819" max="1819" width="4.90234375" style="71" customWidth="1"/>
    <col min="1820" max="1820" width="9.0703125" style="71" customWidth="1"/>
    <col min="1821" max="1821" width="3.0625" style="71" customWidth="1"/>
    <col min="1822" max="1822" width="6.00390625" style="71" customWidth="1"/>
    <col min="1823" max="1823" width="2.94140625" style="71" customWidth="1"/>
    <col min="1824" max="1824" width="6.00390625" style="71" customWidth="1"/>
    <col min="1825" max="1825" width="4.41015625" style="71" customWidth="1"/>
    <col min="1826" max="2048" width="7.59765625" style="71"/>
    <col min="2049" max="2049" width="4.16796875" style="71" customWidth="1"/>
    <col min="2050" max="2050" width="23.4140625" style="71" customWidth="1"/>
    <col min="2051" max="2051" width="8.578125" style="71" customWidth="1"/>
    <col min="2052" max="2052" width="8.82421875" style="71" customWidth="1"/>
    <col min="2053" max="2053" width="4.16796875" style="71" customWidth="1"/>
    <col min="2054" max="2054" width="9.0703125" style="71" customWidth="1"/>
    <col min="2055" max="2055" width="5.1484375" style="71" customWidth="1"/>
    <col min="2056" max="2056" width="7.59765625" style="71" customWidth="1"/>
    <col min="2057" max="2057" width="4.41015625" style="71" customWidth="1"/>
    <col min="2058" max="2058" width="7.84375" style="71" customWidth="1"/>
    <col min="2059" max="2059" width="4.53515625" style="71" customWidth="1"/>
    <col min="2060" max="2060" width="8.08984375" style="71" customWidth="1"/>
    <col min="2061" max="2061" width="4.65625" style="71" customWidth="1"/>
    <col min="2062" max="2062" width="8.3359375" style="71" customWidth="1"/>
    <col min="2063" max="2063" width="4.16796875" style="71" customWidth="1"/>
    <col min="2064" max="2064" width="6.6171875" style="71" customWidth="1"/>
    <col min="2065" max="2065" width="3.67578125" style="71" customWidth="1"/>
    <col min="2066" max="2066" width="8.08984375" style="71" customWidth="1"/>
    <col min="2067" max="2067" width="4.16796875" style="71" customWidth="1"/>
    <col min="2068" max="2068" width="6.6171875" style="71" customWidth="1"/>
    <col min="2069" max="2069" width="3.4296875" style="71" customWidth="1"/>
    <col min="2070" max="2070" width="7.59765625" style="71" customWidth="1"/>
    <col min="2071" max="2071" width="3.4296875" style="71" customWidth="1"/>
    <col min="2072" max="2072" width="7.35546875" style="71" customWidth="1"/>
    <col min="2073" max="2073" width="3.67578125" style="71" customWidth="1"/>
    <col min="2074" max="2074" width="7.109375" style="71" customWidth="1"/>
    <col min="2075" max="2075" width="4.90234375" style="71" customWidth="1"/>
    <col min="2076" max="2076" width="9.0703125" style="71" customWidth="1"/>
    <col min="2077" max="2077" width="3.0625" style="71" customWidth="1"/>
    <col min="2078" max="2078" width="6.00390625" style="71" customWidth="1"/>
    <col min="2079" max="2079" width="2.94140625" style="71" customWidth="1"/>
    <col min="2080" max="2080" width="6.00390625" style="71" customWidth="1"/>
    <col min="2081" max="2081" width="4.41015625" style="71" customWidth="1"/>
    <col min="2082" max="2304" width="7.59765625" style="71"/>
    <col min="2305" max="2305" width="4.16796875" style="71" customWidth="1"/>
    <col min="2306" max="2306" width="23.4140625" style="71" customWidth="1"/>
    <col min="2307" max="2307" width="8.578125" style="71" customWidth="1"/>
    <col min="2308" max="2308" width="8.82421875" style="71" customWidth="1"/>
    <col min="2309" max="2309" width="4.16796875" style="71" customWidth="1"/>
    <col min="2310" max="2310" width="9.0703125" style="71" customWidth="1"/>
    <col min="2311" max="2311" width="5.1484375" style="71" customWidth="1"/>
    <col min="2312" max="2312" width="7.59765625" style="71" customWidth="1"/>
    <col min="2313" max="2313" width="4.41015625" style="71" customWidth="1"/>
    <col min="2314" max="2314" width="7.84375" style="71" customWidth="1"/>
    <col min="2315" max="2315" width="4.53515625" style="71" customWidth="1"/>
    <col min="2316" max="2316" width="8.08984375" style="71" customWidth="1"/>
    <col min="2317" max="2317" width="4.65625" style="71" customWidth="1"/>
    <col min="2318" max="2318" width="8.3359375" style="71" customWidth="1"/>
    <col min="2319" max="2319" width="4.16796875" style="71" customWidth="1"/>
    <col min="2320" max="2320" width="6.6171875" style="71" customWidth="1"/>
    <col min="2321" max="2321" width="3.67578125" style="71" customWidth="1"/>
    <col min="2322" max="2322" width="8.08984375" style="71" customWidth="1"/>
    <col min="2323" max="2323" width="4.16796875" style="71" customWidth="1"/>
    <col min="2324" max="2324" width="6.6171875" style="71" customWidth="1"/>
    <col min="2325" max="2325" width="3.4296875" style="71" customWidth="1"/>
    <col min="2326" max="2326" width="7.59765625" style="71" customWidth="1"/>
    <col min="2327" max="2327" width="3.4296875" style="71" customWidth="1"/>
    <col min="2328" max="2328" width="7.35546875" style="71" customWidth="1"/>
    <col min="2329" max="2329" width="3.67578125" style="71" customWidth="1"/>
    <col min="2330" max="2330" width="7.109375" style="71" customWidth="1"/>
    <col min="2331" max="2331" width="4.90234375" style="71" customWidth="1"/>
    <col min="2332" max="2332" width="9.0703125" style="71" customWidth="1"/>
    <col min="2333" max="2333" width="3.0625" style="71" customWidth="1"/>
    <col min="2334" max="2334" width="6.00390625" style="71" customWidth="1"/>
    <col min="2335" max="2335" width="2.94140625" style="71" customWidth="1"/>
    <col min="2336" max="2336" width="6.00390625" style="71" customWidth="1"/>
    <col min="2337" max="2337" width="4.41015625" style="71" customWidth="1"/>
    <col min="2338" max="2560" width="7.59765625" style="71"/>
    <col min="2561" max="2561" width="4.16796875" style="71" customWidth="1"/>
    <col min="2562" max="2562" width="23.4140625" style="71" customWidth="1"/>
    <col min="2563" max="2563" width="8.578125" style="71" customWidth="1"/>
    <col min="2564" max="2564" width="8.82421875" style="71" customWidth="1"/>
    <col min="2565" max="2565" width="4.16796875" style="71" customWidth="1"/>
    <col min="2566" max="2566" width="9.0703125" style="71" customWidth="1"/>
    <col min="2567" max="2567" width="5.1484375" style="71" customWidth="1"/>
    <col min="2568" max="2568" width="7.59765625" style="71" customWidth="1"/>
    <col min="2569" max="2569" width="4.41015625" style="71" customWidth="1"/>
    <col min="2570" max="2570" width="7.84375" style="71" customWidth="1"/>
    <col min="2571" max="2571" width="4.53515625" style="71" customWidth="1"/>
    <col min="2572" max="2572" width="8.08984375" style="71" customWidth="1"/>
    <col min="2573" max="2573" width="4.65625" style="71" customWidth="1"/>
    <col min="2574" max="2574" width="8.3359375" style="71" customWidth="1"/>
    <col min="2575" max="2575" width="4.16796875" style="71" customWidth="1"/>
    <col min="2576" max="2576" width="6.6171875" style="71" customWidth="1"/>
    <col min="2577" max="2577" width="3.67578125" style="71" customWidth="1"/>
    <col min="2578" max="2578" width="8.08984375" style="71" customWidth="1"/>
    <col min="2579" max="2579" width="4.16796875" style="71" customWidth="1"/>
    <col min="2580" max="2580" width="6.6171875" style="71" customWidth="1"/>
    <col min="2581" max="2581" width="3.4296875" style="71" customWidth="1"/>
    <col min="2582" max="2582" width="7.59765625" style="71" customWidth="1"/>
    <col min="2583" max="2583" width="3.4296875" style="71" customWidth="1"/>
    <col min="2584" max="2584" width="7.35546875" style="71" customWidth="1"/>
    <col min="2585" max="2585" width="3.67578125" style="71" customWidth="1"/>
    <col min="2586" max="2586" width="7.109375" style="71" customWidth="1"/>
    <col min="2587" max="2587" width="4.90234375" style="71" customWidth="1"/>
    <col min="2588" max="2588" width="9.0703125" style="71" customWidth="1"/>
    <col min="2589" max="2589" width="3.0625" style="71" customWidth="1"/>
    <col min="2590" max="2590" width="6.00390625" style="71" customWidth="1"/>
    <col min="2591" max="2591" width="2.94140625" style="71" customWidth="1"/>
    <col min="2592" max="2592" width="6.00390625" style="71" customWidth="1"/>
    <col min="2593" max="2593" width="4.41015625" style="71" customWidth="1"/>
    <col min="2594" max="2816" width="7.59765625" style="71"/>
    <col min="2817" max="2817" width="4.16796875" style="71" customWidth="1"/>
    <col min="2818" max="2818" width="23.4140625" style="71" customWidth="1"/>
    <col min="2819" max="2819" width="8.578125" style="71" customWidth="1"/>
    <col min="2820" max="2820" width="8.82421875" style="71" customWidth="1"/>
    <col min="2821" max="2821" width="4.16796875" style="71" customWidth="1"/>
    <col min="2822" max="2822" width="9.0703125" style="71" customWidth="1"/>
    <col min="2823" max="2823" width="5.1484375" style="71" customWidth="1"/>
    <col min="2824" max="2824" width="7.59765625" style="71" customWidth="1"/>
    <col min="2825" max="2825" width="4.41015625" style="71" customWidth="1"/>
    <col min="2826" max="2826" width="7.84375" style="71" customWidth="1"/>
    <col min="2827" max="2827" width="4.53515625" style="71" customWidth="1"/>
    <col min="2828" max="2828" width="8.08984375" style="71" customWidth="1"/>
    <col min="2829" max="2829" width="4.65625" style="71" customWidth="1"/>
    <col min="2830" max="2830" width="8.3359375" style="71" customWidth="1"/>
    <col min="2831" max="2831" width="4.16796875" style="71" customWidth="1"/>
    <col min="2832" max="2832" width="6.6171875" style="71" customWidth="1"/>
    <col min="2833" max="2833" width="3.67578125" style="71" customWidth="1"/>
    <col min="2834" max="2834" width="8.08984375" style="71" customWidth="1"/>
    <col min="2835" max="2835" width="4.16796875" style="71" customWidth="1"/>
    <col min="2836" max="2836" width="6.6171875" style="71" customWidth="1"/>
    <col min="2837" max="2837" width="3.4296875" style="71" customWidth="1"/>
    <col min="2838" max="2838" width="7.59765625" style="71" customWidth="1"/>
    <col min="2839" max="2839" width="3.4296875" style="71" customWidth="1"/>
    <col min="2840" max="2840" width="7.35546875" style="71" customWidth="1"/>
    <col min="2841" max="2841" width="3.67578125" style="71" customWidth="1"/>
    <col min="2842" max="2842" width="7.109375" style="71" customWidth="1"/>
    <col min="2843" max="2843" width="4.90234375" style="71" customWidth="1"/>
    <col min="2844" max="2844" width="9.0703125" style="71" customWidth="1"/>
    <col min="2845" max="2845" width="3.0625" style="71" customWidth="1"/>
    <col min="2846" max="2846" width="6.00390625" style="71" customWidth="1"/>
    <col min="2847" max="2847" width="2.94140625" style="71" customWidth="1"/>
    <col min="2848" max="2848" width="6.00390625" style="71" customWidth="1"/>
    <col min="2849" max="2849" width="4.41015625" style="71" customWidth="1"/>
    <col min="2850" max="3072" width="7.59765625" style="71"/>
    <col min="3073" max="3073" width="4.16796875" style="71" customWidth="1"/>
    <col min="3074" max="3074" width="23.4140625" style="71" customWidth="1"/>
    <col min="3075" max="3075" width="8.578125" style="71" customWidth="1"/>
    <col min="3076" max="3076" width="8.82421875" style="71" customWidth="1"/>
    <col min="3077" max="3077" width="4.16796875" style="71" customWidth="1"/>
    <col min="3078" max="3078" width="9.0703125" style="71" customWidth="1"/>
    <col min="3079" max="3079" width="5.1484375" style="71" customWidth="1"/>
    <col min="3080" max="3080" width="7.59765625" style="71" customWidth="1"/>
    <col min="3081" max="3081" width="4.41015625" style="71" customWidth="1"/>
    <col min="3082" max="3082" width="7.84375" style="71" customWidth="1"/>
    <col min="3083" max="3083" width="4.53515625" style="71" customWidth="1"/>
    <col min="3084" max="3084" width="8.08984375" style="71" customWidth="1"/>
    <col min="3085" max="3085" width="4.65625" style="71" customWidth="1"/>
    <col min="3086" max="3086" width="8.3359375" style="71" customWidth="1"/>
    <col min="3087" max="3087" width="4.16796875" style="71" customWidth="1"/>
    <col min="3088" max="3088" width="6.6171875" style="71" customWidth="1"/>
    <col min="3089" max="3089" width="3.67578125" style="71" customWidth="1"/>
    <col min="3090" max="3090" width="8.08984375" style="71" customWidth="1"/>
    <col min="3091" max="3091" width="4.16796875" style="71" customWidth="1"/>
    <col min="3092" max="3092" width="6.6171875" style="71" customWidth="1"/>
    <col min="3093" max="3093" width="3.4296875" style="71" customWidth="1"/>
    <col min="3094" max="3094" width="7.59765625" style="71" customWidth="1"/>
    <col min="3095" max="3095" width="3.4296875" style="71" customWidth="1"/>
    <col min="3096" max="3096" width="7.35546875" style="71" customWidth="1"/>
    <col min="3097" max="3097" width="3.67578125" style="71" customWidth="1"/>
    <col min="3098" max="3098" width="7.109375" style="71" customWidth="1"/>
    <col min="3099" max="3099" width="4.90234375" style="71" customWidth="1"/>
    <col min="3100" max="3100" width="9.0703125" style="71" customWidth="1"/>
    <col min="3101" max="3101" width="3.0625" style="71" customWidth="1"/>
    <col min="3102" max="3102" width="6.00390625" style="71" customWidth="1"/>
    <col min="3103" max="3103" width="2.94140625" style="71" customWidth="1"/>
    <col min="3104" max="3104" width="6.00390625" style="71" customWidth="1"/>
    <col min="3105" max="3105" width="4.41015625" style="71" customWidth="1"/>
    <col min="3106" max="3328" width="7.59765625" style="71"/>
    <col min="3329" max="3329" width="4.16796875" style="71" customWidth="1"/>
    <col min="3330" max="3330" width="23.4140625" style="71" customWidth="1"/>
    <col min="3331" max="3331" width="8.578125" style="71" customWidth="1"/>
    <col min="3332" max="3332" width="8.82421875" style="71" customWidth="1"/>
    <col min="3333" max="3333" width="4.16796875" style="71" customWidth="1"/>
    <col min="3334" max="3334" width="9.0703125" style="71" customWidth="1"/>
    <col min="3335" max="3335" width="5.1484375" style="71" customWidth="1"/>
    <col min="3336" max="3336" width="7.59765625" style="71" customWidth="1"/>
    <col min="3337" max="3337" width="4.41015625" style="71" customWidth="1"/>
    <col min="3338" max="3338" width="7.84375" style="71" customWidth="1"/>
    <col min="3339" max="3339" width="4.53515625" style="71" customWidth="1"/>
    <col min="3340" max="3340" width="8.08984375" style="71" customWidth="1"/>
    <col min="3341" max="3341" width="4.65625" style="71" customWidth="1"/>
    <col min="3342" max="3342" width="8.3359375" style="71" customWidth="1"/>
    <col min="3343" max="3343" width="4.16796875" style="71" customWidth="1"/>
    <col min="3344" max="3344" width="6.6171875" style="71" customWidth="1"/>
    <col min="3345" max="3345" width="3.67578125" style="71" customWidth="1"/>
    <col min="3346" max="3346" width="8.08984375" style="71" customWidth="1"/>
    <col min="3347" max="3347" width="4.16796875" style="71" customWidth="1"/>
    <col min="3348" max="3348" width="6.6171875" style="71" customWidth="1"/>
    <col min="3349" max="3349" width="3.4296875" style="71" customWidth="1"/>
    <col min="3350" max="3350" width="7.59765625" style="71" customWidth="1"/>
    <col min="3351" max="3351" width="3.4296875" style="71" customWidth="1"/>
    <col min="3352" max="3352" width="7.35546875" style="71" customWidth="1"/>
    <col min="3353" max="3353" width="3.67578125" style="71" customWidth="1"/>
    <col min="3354" max="3354" width="7.109375" style="71" customWidth="1"/>
    <col min="3355" max="3355" width="4.90234375" style="71" customWidth="1"/>
    <col min="3356" max="3356" width="9.0703125" style="71" customWidth="1"/>
    <col min="3357" max="3357" width="3.0625" style="71" customWidth="1"/>
    <col min="3358" max="3358" width="6.00390625" style="71" customWidth="1"/>
    <col min="3359" max="3359" width="2.94140625" style="71" customWidth="1"/>
    <col min="3360" max="3360" width="6.00390625" style="71" customWidth="1"/>
    <col min="3361" max="3361" width="4.41015625" style="71" customWidth="1"/>
    <col min="3362" max="3584" width="7.59765625" style="71"/>
    <col min="3585" max="3585" width="4.16796875" style="71" customWidth="1"/>
    <col min="3586" max="3586" width="23.4140625" style="71" customWidth="1"/>
    <col min="3587" max="3587" width="8.578125" style="71" customWidth="1"/>
    <col min="3588" max="3588" width="8.82421875" style="71" customWidth="1"/>
    <col min="3589" max="3589" width="4.16796875" style="71" customWidth="1"/>
    <col min="3590" max="3590" width="9.0703125" style="71" customWidth="1"/>
    <col min="3591" max="3591" width="5.1484375" style="71" customWidth="1"/>
    <col min="3592" max="3592" width="7.59765625" style="71" customWidth="1"/>
    <col min="3593" max="3593" width="4.41015625" style="71" customWidth="1"/>
    <col min="3594" max="3594" width="7.84375" style="71" customWidth="1"/>
    <col min="3595" max="3595" width="4.53515625" style="71" customWidth="1"/>
    <col min="3596" max="3596" width="8.08984375" style="71" customWidth="1"/>
    <col min="3597" max="3597" width="4.65625" style="71" customWidth="1"/>
    <col min="3598" max="3598" width="8.3359375" style="71" customWidth="1"/>
    <col min="3599" max="3599" width="4.16796875" style="71" customWidth="1"/>
    <col min="3600" max="3600" width="6.6171875" style="71" customWidth="1"/>
    <col min="3601" max="3601" width="3.67578125" style="71" customWidth="1"/>
    <col min="3602" max="3602" width="8.08984375" style="71" customWidth="1"/>
    <col min="3603" max="3603" width="4.16796875" style="71" customWidth="1"/>
    <col min="3604" max="3604" width="6.6171875" style="71" customWidth="1"/>
    <col min="3605" max="3605" width="3.4296875" style="71" customWidth="1"/>
    <col min="3606" max="3606" width="7.59765625" style="71" customWidth="1"/>
    <col min="3607" max="3607" width="3.4296875" style="71" customWidth="1"/>
    <col min="3608" max="3608" width="7.35546875" style="71" customWidth="1"/>
    <col min="3609" max="3609" width="3.67578125" style="71" customWidth="1"/>
    <col min="3610" max="3610" width="7.109375" style="71" customWidth="1"/>
    <col min="3611" max="3611" width="4.90234375" style="71" customWidth="1"/>
    <col min="3612" max="3612" width="9.0703125" style="71" customWidth="1"/>
    <col min="3613" max="3613" width="3.0625" style="71" customWidth="1"/>
    <col min="3614" max="3614" width="6.00390625" style="71" customWidth="1"/>
    <col min="3615" max="3615" width="2.94140625" style="71" customWidth="1"/>
    <col min="3616" max="3616" width="6.00390625" style="71" customWidth="1"/>
    <col min="3617" max="3617" width="4.41015625" style="71" customWidth="1"/>
    <col min="3618" max="3840" width="7.59765625" style="71"/>
    <col min="3841" max="3841" width="4.16796875" style="71" customWidth="1"/>
    <col min="3842" max="3842" width="23.4140625" style="71" customWidth="1"/>
    <col min="3843" max="3843" width="8.578125" style="71" customWidth="1"/>
    <col min="3844" max="3844" width="8.82421875" style="71" customWidth="1"/>
    <col min="3845" max="3845" width="4.16796875" style="71" customWidth="1"/>
    <col min="3846" max="3846" width="9.0703125" style="71" customWidth="1"/>
    <col min="3847" max="3847" width="5.1484375" style="71" customWidth="1"/>
    <col min="3848" max="3848" width="7.59765625" style="71" customWidth="1"/>
    <col min="3849" max="3849" width="4.41015625" style="71" customWidth="1"/>
    <col min="3850" max="3850" width="7.84375" style="71" customWidth="1"/>
    <col min="3851" max="3851" width="4.53515625" style="71" customWidth="1"/>
    <col min="3852" max="3852" width="8.08984375" style="71" customWidth="1"/>
    <col min="3853" max="3853" width="4.65625" style="71" customWidth="1"/>
    <col min="3854" max="3854" width="8.3359375" style="71" customWidth="1"/>
    <col min="3855" max="3855" width="4.16796875" style="71" customWidth="1"/>
    <col min="3856" max="3856" width="6.6171875" style="71" customWidth="1"/>
    <col min="3857" max="3857" width="3.67578125" style="71" customWidth="1"/>
    <col min="3858" max="3858" width="8.08984375" style="71" customWidth="1"/>
    <col min="3859" max="3859" width="4.16796875" style="71" customWidth="1"/>
    <col min="3860" max="3860" width="6.6171875" style="71" customWidth="1"/>
    <col min="3861" max="3861" width="3.4296875" style="71" customWidth="1"/>
    <col min="3862" max="3862" width="7.59765625" style="71" customWidth="1"/>
    <col min="3863" max="3863" width="3.4296875" style="71" customWidth="1"/>
    <col min="3864" max="3864" width="7.35546875" style="71" customWidth="1"/>
    <col min="3865" max="3865" width="3.67578125" style="71" customWidth="1"/>
    <col min="3866" max="3866" width="7.109375" style="71" customWidth="1"/>
    <col min="3867" max="3867" width="4.90234375" style="71" customWidth="1"/>
    <col min="3868" max="3868" width="9.0703125" style="71" customWidth="1"/>
    <col min="3869" max="3869" width="3.0625" style="71" customWidth="1"/>
    <col min="3870" max="3870" width="6.00390625" style="71" customWidth="1"/>
    <col min="3871" max="3871" width="2.94140625" style="71" customWidth="1"/>
    <col min="3872" max="3872" width="6.00390625" style="71" customWidth="1"/>
    <col min="3873" max="3873" width="4.41015625" style="71" customWidth="1"/>
    <col min="3874" max="4096" width="7.59765625" style="71"/>
    <col min="4097" max="4097" width="4.16796875" style="71" customWidth="1"/>
    <col min="4098" max="4098" width="23.4140625" style="71" customWidth="1"/>
    <col min="4099" max="4099" width="8.578125" style="71" customWidth="1"/>
    <col min="4100" max="4100" width="8.82421875" style="71" customWidth="1"/>
    <col min="4101" max="4101" width="4.16796875" style="71" customWidth="1"/>
    <col min="4102" max="4102" width="9.0703125" style="71" customWidth="1"/>
    <col min="4103" max="4103" width="5.1484375" style="71" customWidth="1"/>
    <col min="4104" max="4104" width="7.59765625" style="71" customWidth="1"/>
    <col min="4105" max="4105" width="4.41015625" style="71" customWidth="1"/>
    <col min="4106" max="4106" width="7.84375" style="71" customWidth="1"/>
    <col min="4107" max="4107" width="4.53515625" style="71" customWidth="1"/>
    <col min="4108" max="4108" width="8.08984375" style="71" customWidth="1"/>
    <col min="4109" max="4109" width="4.65625" style="71" customWidth="1"/>
    <col min="4110" max="4110" width="8.3359375" style="71" customWidth="1"/>
    <col min="4111" max="4111" width="4.16796875" style="71" customWidth="1"/>
    <col min="4112" max="4112" width="6.6171875" style="71" customWidth="1"/>
    <col min="4113" max="4113" width="3.67578125" style="71" customWidth="1"/>
    <col min="4114" max="4114" width="8.08984375" style="71" customWidth="1"/>
    <col min="4115" max="4115" width="4.16796875" style="71" customWidth="1"/>
    <col min="4116" max="4116" width="6.6171875" style="71" customWidth="1"/>
    <col min="4117" max="4117" width="3.4296875" style="71" customWidth="1"/>
    <col min="4118" max="4118" width="7.59765625" style="71" customWidth="1"/>
    <col min="4119" max="4119" width="3.4296875" style="71" customWidth="1"/>
    <col min="4120" max="4120" width="7.35546875" style="71" customWidth="1"/>
    <col min="4121" max="4121" width="3.67578125" style="71" customWidth="1"/>
    <col min="4122" max="4122" width="7.109375" style="71" customWidth="1"/>
    <col min="4123" max="4123" width="4.90234375" style="71" customWidth="1"/>
    <col min="4124" max="4124" width="9.0703125" style="71" customWidth="1"/>
    <col min="4125" max="4125" width="3.0625" style="71" customWidth="1"/>
    <col min="4126" max="4126" width="6.00390625" style="71" customWidth="1"/>
    <col min="4127" max="4127" width="2.94140625" style="71" customWidth="1"/>
    <col min="4128" max="4128" width="6.00390625" style="71" customWidth="1"/>
    <col min="4129" max="4129" width="4.41015625" style="71" customWidth="1"/>
    <col min="4130" max="4352" width="7.59765625" style="71"/>
    <col min="4353" max="4353" width="4.16796875" style="71" customWidth="1"/>
    <col min="4354" max="4354" width="23.4140625" style="71" customWidth="1"/>
    <col min="4355" max="4355" width="8.578125" style="71" customWidth="1"/>
    <col min="4356" max="4356" width="8.82421875" style="71" customWidth="1"/>
    <col min="4357" max="4357" width="4.16796875" style="71" customWidth="1"/>
    <col min="4358" max="4358" width="9.0703125" style="71" customWidth="1"/>
    <col min="4359" max="4359" width="5.1484375" style="71" customWidth="1"/>
    <col min="4360" max="4360" width="7.59765625" style="71" customWidth="1"/>
    <col min="4361" max="4361" width="4.41015625" style="71" customWidth="1"/>
    <col min="4362" max="4362" width="7.84375" style="71" customWidth="1"/>
    <col min="4363" max="4363" width="4.53515625" style="71" customWidth="1"/>
    <col min="4364" max="4364" width="8.08984375" style="71" customWidth="1"/>
    <col min="4365" max="4365" width="4.65625" style="71" customWidth="1"/>
    <col min="4366" max="4366" width="8.3359375" style="71" customWidth="1"/>
    <col min="4367" max="4367" width="4.16796875" style="71" customWidth="1"/>
    <col min="4368" max="4368" width="6.6171875" style="71" customWidth="1"/>
    <col min="4369" max="4369" width="3.67578125" style="71" customWidth="1"/>
    <col min="4370" max="4370" width="8.08984375" style="71" customWidth="1"/>
    <col min="4371" max="4371" width="4.16796875" style="71" customWidth="1"/>
    <col min="4372" max="4372" width="6.6171875" style="71" customWidth="1"/>
    <col min="4373" max="4373" width="3.4296875" style="71" customWidth="1"/>
    <col min="4374" max="4374" width="7.59765625" style="71" customWidth="1"/>
    <col min="4375" max="4375" width="3.4296875" style="71" customWidth="1"/>
    <col min="4376" max="4376" width="7.35546875" style="71" customWidth="1"/>
    <col min="4377" max="4377" width="3.67578125" style="71" customWidth="1"/>
    <col min="4378" max="4378" width="7.109375" style="71" customWidth="1"/>
    <col min="4379" max="4379" width="4.90234375" style="71" customWidth="1"/>
    <col min="4380" max="4380" width="9.0703125" style="71" customWidth="1"/>
    <col min="4381" max="4381" width="3.0625" style="71" customWidth="1"/>
    <col min="4382" max="4382" width="6.00390625" style="71" customWidth="1"/>
    <col min="4383" max="4383" width="2.94140625" style="71" customWidth="1"/>
    <col min="4384" max="4384" width="6.00390625" style="71" customWidth="1"/>
    <col min="4385" max="4385" width="4.41015625" style="71" customWidth="1"/>
    <col min="4386" max="4608" width="7.59765625" style="71"/>
    <col min="4609" max="4609" width="4.16796875" style="71" customWidth="1"/>
    <col min="4610" max="4610" width="23.4140625" style="71" customWidth="1"/>
    <col min="4611" max="4611" width="8.578125" style="71" customWidth="1"/>
    <col min="4612" max="4612" width="8.82421875" style="71" customWidth="1"/>
    <col min="4613" max="4613" width="4.16796875" style="71" customWidth="1"/>
    <col min="4614" max="4614" width="9.0703125" style="71" customWidth="1"/>
    <col min="4615" max="4615" width="5.1484375" style="71" customWidth="1"/>
    <col min="4616" max="4616" width="7.59765625" style="71" customWidth="1"/>
    <col min="4617" max="4617" width="4.41015625" style="71" customWidth="1"/>
    <col min="4618" max="4618" width="7.84375" style="71" customWidth="1"/>
    <col min="4619" max="4619" width="4.53515625" style="71" customWidth="1"/>
    <col min="4620" max="4620" width="8.08984375" style="71" customWidth="1"/>
    <col min="4621" max="4621" width="4.65625" style="71" customWidth="1"/>
    <col min="4622" max="4622" width="8.3359375" style="71" customWidth="1"/>
    <col min="4623" max="4623" width="4.16796875" style="71" customWidth="1"/>
    <col min="4624" max="4624" width="6.6171875" style="71" customWidth="1"/>
    <col min="4625" max="4625" width="3.67578125" style="71" customWidth="1"/>
    <col min="4626" max="4626" width="8.08984375" style="71" customWidth="1"/>
    <col min="4627" max="4627" width="4.16796875" style="71" customWidth="1"/>
    <col min="4628" max="4628" width="6.6171875" style="71" customWidth="1"/>
    <col min="4629" max="4629" width="3.4296875" style="71" customWidth="1"/>
    <col min="4630" max="4630" width="7.59765625" style="71" customWidth="1"/>
    <col min="4631" max="4631" width="3.4296875" style="71" customWidth="1"/>
    <col min="4632" max="4632" width="7.35546875" style="71" customWidth="1"/>
    <col min="4633" max="4633" width="3.67578125" style="71" customWidth="1"/>
    <col min="4634" max="4634" width="7.109375" style="71" customWidth="1"/>
    <col min="4635" max="4635" width="4.90234375" style="71" customWidth="1"/>
    <col min="4636" max="4636" width="9.0703125" style="71" customWidth="1"/>
    <col min="4637" max="4637" width="3.0625" style="71" customWidth="1"/>
    <col min="4638" max="4638" width="6.00390625" style="71" customWidth="1"/>
    <col min="4639" max="4639" width="2.94140625" style="71" customWidth="1"/>
    <col min="4640" max="4640" width="6.00390625" style="71" customWidth="1"/>
    <col min="4641" max="4641" width="4.41015625" style="71" customWidth="1"/>
    <col min="4642" max="4864" width="7.59765625" style="71"/>
    <col min="4865" max="4865" width="4.16796875" style="71" customWidth="1"/>
    <col min="4866" max="4866" width="23.4140625" style="71" customWidth="1"/>
    <col min="4867" max="4867" width="8.578125" style="71" customWidth="1"/>
    <col min="4868" max="4868" width="8.82421875" style="71" customWidth="1"/>
    <col min="4869" max="4869" width="4.16796875" style="71" customWidth="1"/>
    <col min="4870" max="4870" width="9.0703125" style="71" customWidth="1"/>
    <col min="4871" max="4871" width="5.1484375" style="71" customWidth="1"/>
    <col min="4872" max="4872" width="7.59765625" style="71" customWidth="1"/>
    <col min="4873" max="4873" width="4.41015625" style="71" customWidth="1"/>
    <col min="4874" max="4874" width="7.84375" style="71" customWidth="1"/>
    <col min="4875" max="4875" width="4.53515625" style="71" customWidth="1"/>
    <col min="4876" max="4876" width="8.08984375" style="71" customWidth="1"/>
    <col min="4877" max="4877" width="4.65625" style="71" customWidth="1"/>
    <col min="4878" max="4878" width="8.3359375" style="71" customWidth="1"/>
    <col min="4879" max="4879" width="4.16796875" style="71" customWidth="1"/>
    <col min="4880" max="4880" width="6.6171875" style="71" customWidth="1"/>
    <col min="4881" max="4881" width="3.67578125" style="71" customWidth="1"/>
    <col min="4882" max="4882" width="8.08984375" style="71" customWidth="1"/>
    <col min="4883" max="4883" width="4.16796875" style="71" customWidth="1"/>
    <col min="4884" max="4884" width="6.6171875" style="71" customWidth="1"/>
    <col min="4885" max="4885" width="3.4296875" style="71" customWidth="1"/>
    <col min="4886" max="4886" width="7.59765625" style="71" customWidth="1"/>
    <col min="4887" max="4887" width="3.4296875" style="71" customWidth="1"/>
    <col min="4888" max="4888" width="7.35546875" style="71" customWidth="1"/>
    <col min="4889" max="4889" width="3.67578125" style="71" customWidth="1"/>
    <col min="4890" max="4890" width="7.109375" style="71" customWidth="1"/>
    <col min="4891" max="4891" width="4.90234375" style="71" customWidth="1"/>
    <col min="4892" max="4892" width="9.0703125" style="71" customWidth="1"/>
    <col min="4893" max="4893" width="3.0625" style="71" customWidth="1"/>
    <col min="4894" max="4894" width="6.00390625" style="71" customWidth="1"/>
    <col min="4895" max="4895" width="2.94140625" style="71" customWidth="1"/>
    <col min="4896" max="4896" width="6.00390625" style="71" customWidth="1"/>
    <col min="4897" max="4897" width="4.41015625" style="71" customWidth="1"/>
    <col min="4898" max="5120" width="7.59765625" style="71"/>
    <col min="5121" max="5121" width="4.16796875" style="71" customWidth="1"/>
    <col min="5122" max="5122" width="23.4140625" style="71" customWidth="1"/>
    <col min="5123" max="5123" width="8.578125" style="71" customWidth="1"/>
    <col min="5124" max="5124" width="8.82421875" style="71" customWidth="1"/>
    <col min="5125" max="5125" width="4.16796875" style="71" customWidth="1"/>
    <col min="5126" max="5126" width="9.0703125" style="71" customWidth="1"/>
    <col min="5127" max="5127" width="5.1484375" style="71" customWidth="1"/>
    <col min="5128" max="5128" width="7.59765625" style="71" customWidth="1"/>
    <col min="5129" max="5129" width="4.41015625" style="71" customWidth="1"/>
    <col min="5130" max="5130" width="7.84375" style="71" customWidth="1"/>
    <col min="5131" max="5131" width="4.53515625" style="71" customWidth="1"/>
    <col min="5132" max="5132" width="8.08984375" style="71" customWidth="1"/>
    <col min="5133" max="5133" width="4.65625" style="71" customWidth="1"/>
    <col min="5134" max="5134" width="8.3359375" style="71" customWidth="1"/>
    <col min="5135" max="5135" width="4.16796875" style="71" customWidth="1"/>
    <col min="5136" max="5136" width="6.6171875" style="71" customWidth="1"/>
    <col min="5137" max="5137" width="3.67578125" style="71" customWidth="1"/>
    <col min="5138" max="5138" width="8.08984375" style="71" customWidth="1"/>
    <col min="5139" max="5139" width="4.16796875" style="71" customWidth="1"/>
    <col min="5140" max="5140" width="6.6171875" style="71" customWidth="1"/>
    <col min="5141" max="5141" width="3.4296875" style="71" customWidth="1"/>
    <col min="5142" max="5142" width="7.59765625" style="71" customWidth="1"/>
    <col min="5143" max="5143" width="3.4296875" style="71" customWidth="1"/>
    <col min="5144" max="5144" width="7.35546875" style="71" customWidth="1"/>
    <col min="5145" max="5145" width="3.67578125" style="71" customWidth="1"/>
    <col min="5146" max="5146" width="7.109375" style="71" customWidth="1"/>
    <col min="5147" max="5147" width="4.90234375" style="71" customWidth="1"/>
    <col min="5148" max="5148" width="9.0703125" style="71" customWidth="1"/>
    <col min="5149" max="5149" width="3.0625" style="71" customWidth="1"/>
    <col min="5150" max="5150" width="6.00390625" style="71" customWidth="1"/>
    <col min="5151" max="5151" width="2.94140625" style="71" customWidth="1"/>
    <col min="5152" max="5152" width="6.00390625" style="71" customWidth="1"/>
    <col min="5153" max="5153" width="4.41015625" style="71" customWidth="1"/>
    <col min="5154" max="5376" width="7.59765625" style="71"/>
    <col min="5377" max="5377" width="4.16796875" style="71" customWidth="1"/>
    <col min="5378" max="5378" width="23.4140625" style="71" customWidth="1"/>
    <col min="5379" max="5379" width="8.578125" style="71" customWidth="1"/>
    <col min="5380" max="5380" width="8.82421875" style="71" customWidth="1"/>
    <col min="5381" max="5381" width="4.16796875" style="71" customWidth="1"/>
    <col min="5382" max="5382" width="9.0703125" style="71" customWidth="1"/>
    <col min="5383" max="5383" width="5.1484375" style="71" customWidth="1"/>
    <col min="5384" max="5384" width="7.59765625" style="71" customWidth="1"/>
    <col min="5385" max="5385" width="4.41015625" style="71" customWidth="1"/>
    <col min="5386" max="5386" width="7.84375" style="71" customWidth="1"/>
    <col min="5387" max="5387" width="4.53515625" style="71" customWidth="1"/>
    <col min="5388" max="5388" width="8.08984375" style="71" customWidth="1"/>
    <col min="5389" max="5389" width="4.65625" style="71" customWidth="1"/>
    <col min="5390" max="5390" width="8.3359375" style="71" customWidth="1"/>
    <col min="5391" max="5391" width="4.16796875" style="71" customWidth="1"/>
    <col min="5392" max="5392" width="6.6171875" style="71" customWidth="1"/>
    <col min="5393" max="5393" width="3.67578125" style="71" customWidth="1"/>
    <col min="5394" max="5394" width="8.08984375" style="71" customWidth="1"/>
    <col min="5395" max="5395" width="4.16796875" style="71" customWidth="1"/>
    <col min="5396" max="5396" width="6.6171875" style="71" customWidth="1"/>
    <col min="5397" max="5397" width="3.4296875" style="71" customWidth="1"/>
    <col min="5398" max="5398" width="7.59765625" style="71" customWidth="1"/>
    <col min="5399" max="5399" width="3.4296875" style="71" customWidth="1"/>
    <col min="5400" max="5400" width="7.35546875" style="71" customWidth="1"/>
    <col min="5401" max="5401" width="3.67578125" style="71" customWidth="1"/>
    <col min="5402" max="5402" width="7.109375" style="71" customWidth="1"/>
    <col min="5403" max="5403" width="4.90234375" style="71" customWidth="1"/>
    <col min="5404" max="5404" width="9.0703125" style="71" customWidth="1"/>
    <col min="5405" max="5405" width="3.0625" style="71" customWidth="1"/>
    <col min="5406" max="5406" width="6.00390625" style="71" customWidth="1"/>
    <col min="5407" max="5407" width="2.94140625" style="71" customWidth="1"/>
    <col min="5408" max="5408" width="6.00390625" style="71" customWidth="1"/>
    <col min="5409" max="5409" width="4.41015625" style="71" customWidth="1"/>
    <col min="5410" max="5632" width="7.59765625" style="71"/>
    <col min="5633" max="5633" width="4.16796875" style="71" customWidth="1"/>
    <col min="5634" max="5634" width="23.4140625" style="71" customWidth="1"/>
    <col min="5635" max="5635" width="8.578125" style="71" customWidth="1"/>
    <col min="5636" max="5636" width="8.82421875" style="71" customWidth="1"/>
    <col min="5637" max="5637" width="4.16796875" style="71" customWidth="1"/>
    <col min="5638" max="5638" width="9.0703125" style="71" customWidth="1"/>
    <col min="5639" max="5639" width="5.1484375" style="71" customWidth="1"/>
    <col min="5640" max="5640" width="7.59765625" style="71" customWidth="1"/>
    <col min="5641" max="5641" width="4.41015625" style="71" customWidth="1"/>
    <col min="5642" max="5642" width="7.84375" style="71" customWidth="1"/>
    <col min="5643" max="5643" width="4.53515625" style="71" customWidth="1"/>
    <col min="5644" max="5644" width="8.08984375" style="71" customWidth="1"/>
    <col min="5645" max="5645" width="4.65625" style="71" customWidth="1"/>
    <col min="5646" max="5646" width="8.3359375" style="71" customWidth="1"/>
    <col min="5647" max="5647" width="4.16796875" style="71" customWidth="1"/>
    <col min="5648" max="5648" width="6.6171875" style="71" customWidth="1"/>
    <col min="5649" max="5649" width="3.67578125" style="71" customWidth="1"/>
    <col min="5650" max="5650" width="8.08984375" style="71" customWidth="1"/>
    <col min="5651" max="5651" width="4.16796875" style="71" customWidth="1"/>
    <col min="5652" max="5652" width="6.6171875" style="71" customWidth="1"/>
    <col min="5653" max="5653" width="3.4296875" style="71" customWidth="1"/>
    <col min="5654" max="5654" width="7.59765625" style="71" customWidth="1"/>
    <col min="5655" max="5655" width="3.4296875" style="71" customWidth="1"/>
    <col min="5656" max="5656" width="7.35546875" style="71" customWidth="1"/>
    <col min="5657" max="5657" width="3.67578125" style="71" customWidth="1"/>
    <col min="5658" max="5658" width="7.109375" style="71" customWidth="1"/>
    <col min="5659" max="5659" width="4.90234375" style="71" customWidth="1"/>
    <col min="5660" max="5660" width="9.0703125" style="71" customWidth="1"/>
    <col min="5661" max="5661" width="3.0625" style="71" customWidth="1"/>
    <col min="5662" max="5662" width="6.00390625" style="71" customWidth="1"/>
    <col min="5663" max="5663" width="2.94140625" style="71" customWidth="1"/>
    <col min="5664" max="5664" width="6.00390625" style="71" customWidth="1"/>
    <col min="5665" max="5665" width="4.41015625" style="71" customWidth="1"/>
    <col min="5666" max="5888" width="7.59765625" style="71"/>
    <col min="5889" max="5889" width="4.16796875" style="71" customWidth="1"/>
    <col min="5890" max="5890" width="23.4140625" style="71" customWidth="1"/>
    <col min="5891" max="5891" width="8.578125" style="71" customWidth="1"/>
    <col min="5892" max="5892" width="8.82421875" style="71" customWidth="1"/>
    <col min="5893" max="5893" width="4.16796875" style="71" customWidth="1"/>
    <col min="5894" max="5894" width="9.0703125" style="71" customWidth="1"/>
    <col min="5895" max="5895" width="5.1484375" style="71" customWidth="1"/>
    <col min="5896" max="5896" width="7.59765625" style="71" customWidth="1"/>
    <col min="5897" max="5897" width="4.41015625" style="71" customWidth="1"/>
    <col min="5898" max="5898" width="7.84375" style="71" customWidth="1"/>
    <col min="5899" max="5899" width="4.53515625" style="71" customWidth="1"/>
    <col min="5900" max="5900" width="8.08984375" style="71" customWidth="1"/>
    <col min="5901" max="5901" width="4.65625" style="71" customWidth="1"/>
    <col min="5902" max="5902" width="8.3359375" style="71" customWidth="1"/>
    <col min="5903" max="5903" width="4.16796875" style="71" customWidth="1"/>
    <col min="5904" max="5904" width="6.6171875" style="71" customWidth="1"/>
    <col min="5905" max="5905" width="3.67578125" style="71" customWidth="1"/>
    <col min="5906" max="5906" width="8.08984375" style="71" customWidth="1"/>
    <col min="5907" max="5907" width="4.16796875" style="71" customWidth="1"/>
    <col min="5908" max="5908" width="6.6171875" style="71" customWidth="1"/>
    <col min="5909" max="5909" width="3.4296875" style="71" customWidth="1"/>
    <col min="5910" max="5910" width="7.59765625" style="71" customWidth="1"/>
    <col min="5911" max="5911" width="3.4296875" style="71" customWidth="1"/>
    <col min="5912" max="5912" width="7.35546875" style="71" customWidth="1"/>
    <col min="5913" max="5913" width="3.67578125" style="71" customWidth="1"/>
    <col min="5914" max="5914" width="7.109375" style="71" customWidth="1"/>
    <col min="5915" max="5915" width="4.90234375" style="71" customWidth="1"/>
    <col min="5916" max="5916" width="9.0703125" style="71" customWidth="1"/>
    <col min="5917" max="5917" width="3.0625" style="71" customWidth="1"/>
    <col min="5918" max="5918" width="6.00390625" style="71" customWidth="1"/>
    <col min="5919" max="5919" width="2.94140625" style="71" customWidth="1"/>
    <col min="5920" max="5920" width="6.00390625" style="71" customWidth="1"/>
    <col min="5921" max="5921" width="4.41015625" style="71" customWidth="1"/>
    <col min="5922" max="6144" width="7.59765625" style="71"/>
    <col min="6145" max="6145" width="4.16796875" style="71" customWidth="1"/>
    <col min="6146" max="6146" width="23.4140625" style="71" customWidth="1"/>
    <col min="6147" max="6147" width="8.578125" style="71" customWidth="1"/>
    <col min="6148" max="6148" width="8.82421875" style="71" customWidth="1"/>
    <col min="6149" max="6149" width="4.16796875" style="71" customWidth="1"/>
    <col min="6150" max="6150" width="9.0703125" style="71" customWidth="1"/>
    <col min="6151" max="6151" width="5.1484375" style="71" customWidth="1"/>
    <col min="6152" max="6152" width="7.59765625" style="71" customWidth="1"/>
    <col min="6153" max="6153" width="4.41015625" style="71" customWidth="1"/>
    <col min="6154" max="6154" width="7.84375" style="71" customWidth="1"/>
    <col min="6155" max="6155" width="4.53515625" style="71" customWidth="1"/>
    <col min="6156" max="6156" width="8.08984375" style="71" customWidth="1"/>
    <col min="6157" max="6157" width="4.65625" style="71" customWidth="1"/>
    <col min="6158" max="6158" width="8.3359375" style="71" customWidth="1"/>
    <col min="6159" max="6159" width="4.16796875" style="71" customWidth="1"/>
    <col min="6160" max="6160" width="6.6171875" style="71" customWidth="1"/>
    <col min="6161" max="6161" width="3.67578125" style="71" customWidth="1"/>
    <col min="6162" max="6162" width="8.08984375" style="71" customWidth="1"/>
    <col min="6163" max="6163" width="4.16796875" style="71" customWidth="1"/>
    <col min="6164" max="6164" width="6.6171875" style="71" customWidth="1"/>
    <col min="6165" max="6165" width="3.4296875" style="71" customWidth="1"/>
    <col min="6166" max="6166" width="7.59765625" style="71" customWidth="1"/>
    <col min="6167" max="6167" width="3.4296875" style="71" customWidth="1"/>
    <col min="6168" max="6168" width="7.35546875" style="71" customWidth="1"/>
    <col min="6169" max="6169" width="3.67578125" style="71" customWidth="1"/>
    <col min="6170" max="6170" width="7.109375" style="71" customWidth="1"/>
    <col min="6171" max="6171" width="4.90234375" style="71" customWidth="1"/>
    <col min="6172" max="6172" width="9.0703125" style="71" customWidth="1"/>
    <col min="6173" max="6173" width="3.0625" style="71" customWidth="1"/>
    <col min="6174" max="6174" width="6.00390625" style="71" customWidth="1"/>
    <col min="6175" max="6175" width="2.94140625" style="71" customWidth="1"/>
    <col min="6176" max="6176" width="6.00390625" style="71" customWidth="1"/>
    <col min="6177" max="6177" width="4.41015625" style="71" customWidth="1"/>
    <col min="6178" max="6400" width="7.59765625" style="71"/>
    <col min="6401" max="6401" width="4.16796875" style="71" customWidth="1"/>
    <col min="6402" max="6402" width="23.4140625" style="71" customWidth="1"/>
    <col min="6403" max="6403" width="8.578125" style="71" customWidth="1"/>
    <col min="6404" max="6404" width="8.82421875" style="71" customWidth="1"/>
    <col min="6405" max="6405" width="4.16796875" style="71" customWidth="1"/>
    <col min="6406" max="6406" width="9.0703125" style="71" customWidth="1"/>
    <col min="6407" max="6407" width="5.1484375" style="71" customWidth="1"/>
    <col min="6408" max="6408" width="7.59765625" style="71" customWidth="1"/>
    <col min="6409" max="6409" width="4.41015625" style="71" customWidth="1"/>
    <col min="6410" max="6410" width="7.84375" style="71" customWidth="1"/>
    <col min="6411" max="6411" width="4.53515625" style="71" customWidth="1"/>
    <col min="6412" max="6412" width="8.08984375" style="71" customWidth="1"/>
    <col min="6413" max="6413" width="4.65625" style="71" customWidth="1"/>
    <col min="6414" max="6414" width="8.3359375" style="71" customWidth="1"/>
    <col min="6415" max="6415" width="4.16796875" style="71" customWidth="1"/>
    <col min="6416" max="6416" width="6.6171875" style="71" customWidth="1"/>
    <col min="6417" max="6417" width="3.67578125" style="71" customWidth="1"/>
    <col min="6418" max="6418" width="8.08984375" style="71" customWidth="1"/>
    <col min="6419" max="6419" width="4.16796875" style="71" customWidth="1"/>
    <col min="6420" max="6420" width="6.6171875" style="71" customWidth="1"/>
    <col min="6421" max="6421" width="3.4296875" style="71" customWidth="1"/>
    <col min="6422" max="6422" width="7.59765625" style="71" customWidth="1"/>
    <col min="6423" max="6423" width="3.4296875" style="71" customWidth="1"/>
    <col min="6424" max="6424" width="7.35546875" style="71" customWidth="1"/>
    <col min="6425" max="6425" width="3.67578125" style="71" customWidth="1"/>
    <col min="6426" max="6426" width="7.109375" style="71" customWidth="1"/>
    <col min="6427" max="6427" width="4.90234375" style="71" customWidth="1"/>
    <col min="6428" max="6428" width="9.0703125" style="71" customWidth="1"/>
    <col min="6429" max="6429" width="3.0625" style="71" customWidth="1"/>
    <col min="6430" max="6430" width="6.00390625" style="71" customWidth="1"/>
    <col min="6431" max="6431" width="2.94140625" style="71" customWidth="1"/>
    <col min="6432" max="6432" width="6.00390625" style="71" customWidth="1"/>
    <col min="6433" max="6433" width="4.41015625" style="71" customWidth="1"/>
    <col min="6434" max="6656" width="7.59765625" style="71"/>
    <col min="6657" max="6657" width="4.16796875" style="71" customWidth="1"/>
    <col min="6658" max="6658" width="23.4140625" style="71" customWidth="1"/>
    <col min="6659" max="6659" width="8.578125" style="71" customWidth="1"/>
    <col min="6660" max="6660" width="8.82421875" style="71" customWidth="1"/>
    <col min="6661" max="6661" width="4.16796875" style="71" customWidth="1"/>
    <col min="6662" max="6662" width="9.0703125" style="71" customWidth="1"/>
    <col min="6663" max="6663" width="5.1484375" style="71" customWidth="1"/>
    <col min="6664" max="6664" width="7.59765625" style="71" customWidth="1"/>
    <col min="6665" max="6665" width="4.41015625" style="71" customWidth="1"/>
    <col min="6666" max="6666" width="7.84375" style="71" customWidth="1"/>
    <col min="6667" max="6667" width="4.53515625" style="71" customWidth="1"/>
    <col min="6668" max="6668" width="8.08984375" style="71" customWidth="1"/>
    <col min="6669" max="6669" width="4.65625" style="71" customWidth="1"/>
    <col min="6670" max="6670" width="8.3359375" style="71" customWidth="1"/>
    <col min="6671" max="6671" width="4.16796875" style="71" customWidth="1"/>
    <col min="6672" max="6672" width="6.6171875" style="71" customWidth="1"/>
    <col min="6673" max="6673" width="3.67578125" style="71" customWidth="1"/>
    <col min="6674" max="6674" width="8.08984375" style="71" customWidth="1"/>
    <col min="6675" max="6675" width="4.16796875" style="71" customWidth="1"/>
    <col min="6676" max="6676" width="6.6171875" style="71" customWidth="1"/>
    <col min="6677" max="6677" width="3.4296875" style="71" customWidth="1"/>
    <col min="6678" max="6678" width="7.59765625" style="71" customWidth="1"/>
    <col min="6679" max="6679" width="3.4296875" style="71" customWidth="1"/>
    <col min="6680" max="6680" width="7.35546875" style="71" customWidth="1"/>
    <col min="6681" max="6681" width="3.67578125" style="71" customWidth="1"/>
    <col min="6682" max="6682" width="7.109375" style="71" customWidth="1"/>
    <col min="6683" max="6683" width="4.90234375" style="71" customWidth="1"/>
    <col min="6684" max="6684" width="9.0703125" style="71" customWidth="1"/>
    <col min="6685" max="6685" width="3.0625" style="71" customWidth="1"/>
    <col min="6686" max="6686" width="6.00390625" style="71" customWidth="1"/>
    <col min="6687" max="6687" width="2.94140625" style="71" customWidth="1"/>
    <col min="6688" max="6688" width="6.00390625" style="71" customWidth="1"/>
    <col min="6689" max="6689" width="4.41015625" style="71" customWidth="1"/>
    <col min="6690" max="6912" width="7.59765625" style="71"/>
    <col min="6913" max="6913" width="4.16796875" style="71" customWidth="1"/>
    <col min="6914" max="6914" width="23.4140625" style="71" customWidth="1"/>
    <col min="6915" max="6915" width="8.578125" style="71" customWidth="1"/>
    <col min="6916" max="6916" width="8.82421875" style="71" customWidth="1"/>
    <col min="6917" max="6917" width="4.16796875" style="71" customWidth="1"/>
    <col min="6918" max="6918" width="9.0703125" style="71" customWidth="1"/>
    <col min="6919" max="6919" width="5.1484375" style="71" customWidth="1"/>
    <col min="6920" max="6920" width="7.59765625" style="71" customWidth="1"/>
    <col min="6921" max="6921" width="4.41015625" style="71" customWidth="1"/>
    <col min="6922" max="6922" width="7.84375" style="71" customWidth="1"/>
    <col min="6923" max="6923" width="4.53515625" style="71" customWidth="1"/>
    <col min="6924" max="6924" width="8.08984375" style="71" customWidth="1"/>
    <col min="6925" max="6925" width="4.65625" style="71" customWidth="1"/>
    <col min="6926" max="6926" width="8.3359375" style="71" customWidth="1"/>
    <col min="6927" max="6927" width="4.16796875" style="71" customWidth="1"/>
    <col min="6928" max="6928" width="6.6171875" style="71" customWidth="1"/>
    <col min="6929" max="6929" width="3.67578125" style="71" customWidth="1"/>
    <col min="6930" max="6930" width="8.08984375" style="71" customWidth="1"/>
    <col min="6931" max="6931" width="4.16796875" style="71" customWidth="1"/>
    <col min="6932" max="6932" width="6.6171875" style="71" customWidth="1"/>
    <col min="6933" max="6933" width="3.4296875" style="71" customWidth="1"/>
    <col min="6934" max="6934" width="7.59765625" style="71" customWidth="1"/>
    <col min="6935" max="6935" width="3.4296875" style="71" customWidth="1"/>
    <col min="6936" max="6936" width="7.35546875" style="71" customWidth="1"/>
    <col min="6937" max="6937" width="3.67578125" style="71" customWidth="1"/>
    <col min="6938" max="6938" width="7.109375" style="71" customWidth="1"/>
    <col min="6939" max="6939" width="4.90234375" style="71" customWidth="1"/>
    <col min="6940" max="6940" width="9.0703125" style="71" customWidth="1"/>
    <col min="6941" max="6941" width="3.0625" style="71" customWidth="1"/>
    <col min="6942" max="6942" width="6.00390625" style="71" customWidth="1"/>
    <col min="6943" max="6943" width="2.94140625" style="71" customWidth="1"/>
    <col min="6944" max="6944" width="6.00390625" style="71" customWidth="1"/>
    <col min="6945" max="6945" width="4.41015625" style="71" customWidth="1"/>
    <col min="6946" max="7168" width="7.59765625" style="71"/>
    <col min="7169" max="7169" width="4.16796875" style="71" customWidth="1"/>
    <col min="7170" max="7170" width="23.4140625" style="71" customWidth="1"/>
    <col min="7171" max="7171" width="8.578125" style="71" customWidth="1"/>
    <col min="7172" max="7172" width="8.82421875" style="71" customWidth="1"/>
    <col min="7173" max="7173" width="4.16796875" style="71" customWidth="1"/>
    <col min="7174" max="7174" width="9.0703125" style="71" customWidth="1"/>
    <col min="7175" max="7175" width="5.1484375" style="71" customWidth="1"/>
    <col min="7176" max="7176" width="7.59765625" style="71" customWidth="1"/>
    <col min="7177" max="7177" width="4.41015625" style="71" customWidth="1"/>
    <col min="7178" max="7178" width="7.84375" style="71" customWidth="1"/>
    <col min="7179" max="7179" width="4.53515625" style="71" customWidth="1"/>
    <col min="7180" max="7180" width="8.08984375" style="71" customWidth="1"/>
    <col min="7181" max="7181" width="4.65625" style="71" customWidth="1"/>
    <col min="7182" max="7182" width="8.3359375" style="71" customWidth="1"/>
    <col min="7183" max="7183" width="4.16796875" style="71" customWidth="1"/>
    <col min="7184" max="7184" width="6.6171875" style="71" customWidth="1"/>
    <col min="7185" max="7185" width="3.67578125" style="71" customWidth="1"/>
    <col min="7186" max="7186" width="8.08984375" style="71" customWidth="1"/>
    <col min="7187" max="7187" width="4.16796875" style="71" customWidth="1"/>
    <col min="7188" max="7188" width="6.6171875" style="71" customWidth="1"/>
    <col min="7189" max="7189" width="3.4296875" style="71" customWidth="1"/>
    <col min="7190" max="7190" width="7.59765625" style="71" customWidth="1"/>
    <col min="7191" max="7191" width="3.4296875" style="71" customWidth="1"/>
    <col min="7192" max="7192" width="7.35546875" style="71" customWidth="1"/>
    <col min="7193" max="7193" width="3.67578125" style="71" customWidth="1"/>
    <col min="7194" max="7194" width="7.109375" style="71" customWidth="1"/>
    <col min="7195" max="7195" width="4.90234375" style="71" customWidth="1"/>
    <col min="7196" max="7196" width="9.0703125" style="71" customWidth="1"/>
    <col min="7197" max="7197" width="3.0625" style="71" customWidth="1"/>
    <col min="7198" max="7198" width="6.00390625" style="71" customWidth="1"/>
    <col min="7199" max="7199" width="2.94140625" style="71" customWidth="1"/>
    <col min="7200" max="7200" width="6.00390625" style="71" customWidth="1"/>
    <col min="7201" max="7201" width="4.41015625" style="71" customWidth="1"/>
    <col min="7202" max="7424" width="7.59765625" style="71"/>
    <col min="7425" max="7425" width="4.16796875" style="71" customWidth="1"/>
    <col min="7426" max="7426" width="23.4140625" style="71" customWidth="1"/>
    <col min="7427" max="7427" width="8.578125" style="71" customWidth="1"/>
    <col min="7428" max="7428" width="8.82421875" style="71" customWidth="1"/>
    <col min="7429" max="7429" width="4.16796875" style="71" customWidth="1"/>
    <col min="7430" max="7430" width="9.0703125" style="71" customWidth="1"/>
    <col min="7431" max="7431" width="5.1484375" style="71" customWidth="1"/>
    <col min="7432" max="7432" width="7.59765625" style="71" customWidth="1"/>
    <col min="7433" max="7433" width="4.41015625" style="71" customWidth="1"/>
    <col min="7434" max="7434" width="7.84375" style="71" customWidth="1"/>
    <col min="7435" max="7435" width="4.53515625" style="71" customWidth="1"/>
    <col min="7436" max="7436" width="8.08984375" style="71" customWidth="1"/>
    <col min="7437" max="7437" width="4.65625" style="71" customWidth="1"/>
    <col min="7438" max="7438" width="8.3359375" style="71" customWidth="1"/>
    <col min="7439" max="7439" width="4.16796875" style="71" customWidth="1"/>
    <col min="7440" max="7440" width="6.6171875" style="71" customWidth="1"/>
    <col min="7441" max="7441" width="3.67578125" style="71" customWidth="1"/>
    <col min="7442" max="7442" width="8.08984375" style="71" customWidth="1"/>
    <col min="7443" max="7443" width="4.16796875" style="71" customWidth="1"/>
    <col min="7444" max="7444" width="6.6171875" style="71" customWidth="1"/>
    <col min="7445" max="7445" width="3.4296875" style="71" customWidth="1"/>
    <col min="7446" max="7446" width="7.59765625" style="71" customWidth="1"/>
    <col min="7447" max="7447" width="3.4296875" style="71" customWidth="1"/>
    <col min="7448" max="7448" width="7.35546875" style="71" customWidth="1"/>
    <col min="7449" max="7449" width="3.67578125" style="71" customWidth="1"/>
    <col min="7450" max="7450" width="7.109375" style="71" customWidth="1"/>
    <col min="7451" max="7451" width="4.90234375" style="71" customWidth="1"/>
    <col min="7452" max="7452" width="9.0703125" style="71" customWidth="1"/>
    <col min="7453" max="7453" width="3.0625" style="71" customWidth="1"/>
    <col min="7454" max="7454" width="6.00390625" style="71" customWidth="1"/>
    <col min="7455" max="7455" width="2.94140625" style="71" customWidth="1"/>
    <col min="7456" max="7456" width="6.00390625" style="71" customWidth="1"/>
    <col min="7457" max="7457" width="4.41015625" style="71" customWidth="1"/>
    <col min="7458" max="7680" width="7.59765625" style="71"/>
    <col min="7681" max="7681" width="4.16796875" style="71" customWidth="1"/>
    <col min="7682" max="7682" width="23.4140625" style="71" customWidth="1"/>
    <col min="7683" max="7683" width="8.578125" style="71" customWidth="1"/>
    <col min="7684" max="7684" width="8.82421875" style="71" customWidth="1"/>
    <col min="7685" max="7685" width="4.16796875" style="71" customWidth="1"/>
    <col min="7686" max="7686" width="9.0703125" style="71" customWidth="1"/>
    <col min="7687" max="7687" width="5.1484375" style="71" customWidth="1"/>
    <col min="7688" max="7688" width="7.59765625" style="71" customWidth="1"/>
    <col min="7689" max="7689" width="4.41015625" style="71" customWidth="1"/>
    <col min="7690" max="7690" width="7.84375" style="71" customWidth="1"/>
    <col min="7691" max="7691" width="4.53515625" style="71" customWidth="1"/>
    <col min="7692" max="7692" width="8.08984375" style="71" customWidth="1"/>
    <col min="7693" max="7693" width="4.65625" style="71" customWidth="1"/>
    <col min="7694" max="7694" width="8.3359375" style="71" customWidth="1"/>
    <col min="7695" max="7695" width="4.16796875" style="71" customWidth="1"/>
    <col min="7696" max="7696" width="6.6171875" style="71" customWidth="1"/>
    <col min="7697" max="7697" width="3.67578125" style="71" customWidth="1"/>
    <col min="7698" max="7698" width="8.08984375" style="71" customWidth="1"/>
    <col min="7699" max="7699" width="4.16796875" style="71" customWidth="1"/>
    <col min="7700" max="7700" width="6.6171875" style="71" customWidth="1"/>
    <col min="7701" max="7701" width="3.4296875" style="71" customWidth="1"/>
    <col min="7702" max="7702" width="7.59765625" style="71" customWidth="1"/>
    <col min="7703" max="7703" width="3.4296875" style="71" customWidth="1"/>
    <col min="7704" max="7704" width="7.35546875" style="71" customWidth="1"/>
    <col min="7705" max="7705" width="3.67578125" style="71" customWidth="1"/>
    <col min="7706" max="7706" width="7.109375" style="71" customWidth="1"/>
    <col min="7707" max="7707" width="4.90234375" style="71" customWidth="1"/>
    <col min="7708" max="7708" width="9.0703125" style="71" customWidth="1"/>
    <col min="7709" max="7709" width="3.0625" style="71" customWidth="1"/>
    <col min="7710" max="7710" width="6.00390625" style="71" customWidth="1"/>
    <col min="7711" max="7711" width="2.94140625" style="71" customWidth="1"/>
    <col min="7712" max="7712" width="6.00390625" style="71" customWidth="1"/>
    <col min="7713" max="7713" width="4.41015625" style="71" customWidth="1"/>
    <col min="7714" max="7936" width="7.59765625" style="71"/>
    <col min="7937" max="7937" width="4.16796875" style="71" customWidth="1"/>
    <col min="7938" max="7938" width="23.4140625" style="71" customWidth="1"/>
    <col min="7939" max="7939" width="8.578125" style="71" customWidth="1"/>
    <col min="7940" max="7940" width="8.82421875" style="71" customWidth="1"/>
    <col min="7941" max="7941" width="4.16796875" style="71" customWidth="1"/>
    <col min="7942" max="7942" width="9.0703125" style="71" customWidth="1"/>
    <col min="7943" max="7943" width="5.1484375" style="71" customWidth="1"/>
    <col min="7944" max="7944" width="7.59765625" style="71" customWidth="1"/>
    <col min="7945" max="7945" width="4.41015625" style="71" customWidth="1"/>
    <col min="7946" max="7946" width="7.84375" style="71" customWidth="1"/>
    <col min="7947" max="7947" width="4.53515625" style="71" customWidth="1"/>
    <col min="7948" max="7948" width="8.08984375" style="71" customWidth="1"/>
    <col min="7949" max="7949" width="4.65625" style="71" customWidth="1"/>
    <col min="7950" max="7950" width="8.3359375" style="71" customWidth="1"/>
    <col min="7951" max="7951" width="4.16796875" style="71" customWidth="1"/>
    <col min="7952" max="7952" width="6.6171875" style="71" customWidth="1"/>
    <col min="7953" max="7953" width="3.67578125" style="71" customWidth="1"/>
    <col min="7954" max="7954" width="8.08984375" style="71" customWidth="1"/>
    <col min="7955" max="7955" width="4.16796875" style="71" customWidth="1"/>
    <col min="7956" max="7956" width="6.6171875" style="71" customWidth="1"/>
    <col min="7957" max="7957" width="3.4296875" style="71" customWidth="1"/>
    <col min="7958" max="7958" width="7.59765625" style="71" customWidth="1"/>
    <col min="7959" max="7959" width="3.4296875" style="71" customWidth="1"/>
    <col min="7960" max="7960" width="7.35546875" style="71" customWidth="1"/>
    <col min="7961" max="7961" width="3.67578125" style="71" customWidth="1"/>
    <col min="7962" max="7962" width="7.109375" style="71" customWidth="1"/>
    <col min="7963" max="7963" width="4.90234375" style="71" customWidth="1"/>
    <col min="7964" max="7964" width="9.0703125" style="71" customWidth="1"/>
    <col min="7965" max="7965" width="3.0625" style="71" customWidth="1"/>
    <col min="7966" max="7966" width="6.00390625" style="71" customWidth="1"/>
    <col min="7967" max="7967" width="2.94140625" style="71" customWidth="1"/>
    <col min="7968" max="7968" width="6.00390625" style="71" customWidth="1"/>
    <col min="7969" max="7969" width="4.41015625" style="71" customWidth="1"/>
    <col min="7970" max="8192" width="7.59765625" style="71"/>
    <col min="8193" max="8193" width="4.16796875" style="71" customWidth="1"/>
    <col min="8194" max="8194" width="23.4140625" style="71" customWidth="1"/>
    <col min="8195" max="8195" width="8.578125" style="71" customWidth="1"/>
    <col min="8196" max="8196" width="8.82421875" style="71" customWidth="1"/>
    <col min="8197" max="8197" width="4.16796875" style="71" customWidth="1"/>
    <col min="8198" max="8198" width="9.0703125" style="71" customWidth="1"/>
    <col min="8199" max="8199" width="5.1484375" style="71" customWidth="1"/>
    <col min="8200" max="8200" width="7.59765625" style="71" customWidth="1"/>
    <col min="8201" max="8201" width="4.41015625" style="71" customWidth="1"/>
    <col min="8202" max="8202" width="7.84375" style="71" customWidth="1"/>
    <col min="8203" max="8203" width="4.53515625" style="71" customWidth="1"/>
    <col min="8204" max="8204" width="8.08984375" style="71" customWidth="1"/>
    <col min="8205" max="8205" width="4.65625" style="71" customWidth="1"/>
    <col min="8206" max="8206" width="8.3359375" style="71" customWidth="1"/>
    <col min="8207" max="8207" width="4.16796875" style="71" customWidth="1"/>
    <col min="8208" max="8208" width="6.6171875" style="71" customWidth="1"/>
    <col min="8209" max="8209" width="3.67578125" style="71" customWidth="1"/>
    <col min="8210" max="8210" width="8.08984375" style="71" customWidth="1"/>
    <col min="8211" max="8211" width="4.16796875" style="71" customWidth="1"/>
    <col min="8212" max="8212" width="6.6171875" style="71" customWidth="1"/>
    <col min="8213" max="8213" width="3.4296875" style="71" customWidth="1"/>
    <col min="8214" max="8214" width="7.59765625" style="71" customWidth="1"/>
    <col min="8215" max="8215" width="3.4296875" style="71" customWidth="1"/>
    <col min="8216" max="8216" width="7.35546875" style="71" customWidth="1"/>
    <col min="8217" max="8217" width="3.67578125" style="71" customWidth="1"/>
    <col min="8218" max="8218" width="7.109375" style="71" customWidth="1"/>
    <col min="8219" max="8219" width="4.90234375" style="71" customWidth="1"/>
    <col min="8220" max="8220" width="9.0703125" style="71" customWidth="1"/>
    <col min="8221" max="8221" width="3.0625" style="71" customWidth="1"/>
    <col min="8222" max="8222" width="6.00390625" style="71" customWidth="1"/>
    <col min="8223" max="8223" width="2.94140625" style="71" customWidth="1"/>
    <col min="8224" max="8224" width="6.00390625" style="71" customWidth="1"/>
    <col min="8225" max="8225" width="4.41015625" style="71" customWidth="1"/>
    <col min="8226" max="8448" width="7.59765625" style="71"/>
    <col min="8449" max="8449" width="4.16796875" style="71" customWidth="1"/>
    <col min="8450" max="8450" width="23.4140625" style="71" customWidth="1"/>
    <col min="8451" max="8451" width="8.578125" style="71" customWidth="1"/>
    <col min="8452" max="8452" width="8.82421875" style="71" customWidth="1"/>
    <col min="8453" max="8453" width="4.16796875" style="71" customWidth="1"/>
    <col min="8454" max="8454" width="9.0703125" style="71" customWidth="1"/>
    <col min="8455" max="8455" width="5.1484375" style="71" customWidth="1"/>
    <col min="8456" max="8456" width="7.59765625" style="71" customWidth="1"/>
    <col min="8457" max="8457" width="4.41015625" style="71" customWidth="1"/>
    <col min="8458" max="8458" width="7.84375" style="71" customWidth="1"/>
    <col min="8459" max="8459" width="4.53515625" style="71" customWidth="1"/>
    <col min="8460" max="8460" width="8.08984375" style="71" customWidth="1"/>
    <col min="8461" max="8461" width="4.65625" style="71" customWidth="1"/>
    <col min="8462" max="8462" width="8.3359375" style="71" customWidth="1"/>
    <col min="8463" max="8463" width="4.16796875" style="71" customWidth="1"/>
    <col min="8464" max="8464" width="6.6171875" style="71" customWidth="1"/>
    <col min="8465" max="8465" width="3.67578125" style="71" customWidth="1"/>
    <col min="8466" max="8466" width="8.08984375" style="71" customWidth="1"/>
    <col min="8467" max="8467" width="4.16796875" style="71" customWidth="1"/>
    <col min="8468" max="8468" width="6.6171875" style="71" customWidth="1"/>
    <col min="8469" max="8469" width="3.4296875" style="71" customWidth="1"/>
    <col min="8470" max="8470" width="7.59765625" style="71" customWidth="1"/>
    <col min="8471" max="8471" width="3.4296875" style="71" customWidth="1"/>
    <col min="8472" max="8472" width="7.35546875" style="71" customWidth="1"/>
    <col min="8473" max="8473" width="3.67578125" style="71" customWidth="1"/>
    <col min="8474" max="8474" width="7.109375" style="71" customWidth="1"/>
    <col min="8475" max="8475" width="4.90234375" style="71" customWidth="1"/>
    <col min="8476" max="8476" width="9.0703125" style="71" customWidth="1"/>
    <col min="8477" max="8477" width="3.0625" style="71" customWidth="1"/>
    <col min="8478" max="8478" width="6.00390625" style="71" customWidth="1"/>
    <col min="8479" max="8479" width="2.94140625" style="71" customWidth="1"/>
    <col min="8480" max="8480" width="6.00390625" style="71" customWidth="1"/>
    <col min="8481" max="8481" width="4.41015625" style="71" customWidth="1"/>
    <col min="8482" max="8704" width="7.59765625" style="71"/>
    <col min="8705" max="8705" width="4.16796875" style="71" customWidth="1"/>
    <col min="8706" max="8706" width="23.4140625" style="71" customWidth="1"/>
    <col min="8707" max="8707" width="8.578125" style="71" customWidth="1"/>
    <col min="8708" max="8708" width="8.82421875" style="71" customWidth="1"/>
    <col min="8709" max="8709" width="4.16796875" style="71" customWidth="1"/>
    <col min="8710" max="8710" width="9.0703125" style="71" customWidth="1"/>
    <col min="8711" max="8711" width="5.1484375" style="71" customWidth="1"/>
    <col min="8712" max="8712" width="7.59765625" style="71" customWidth="1"/>
    <col min="8713" max="8713" width="4.41015625" style="71" customWidth="1"/>
    <col min="8714" max="8714" width="7.84375" style="71" customWidth="1"/>
    <col min="8715" max="8715" width="4.53515625" style="71" customWidth="1"/>
    <col min="8716" max="8716" width="8.08984375" style="71" customWidth="1"/>
    <col min="8717" max="8717" width="4.65625" style="71" customWidth="1"/>
    <col min="8718" max="8718" width="8.3359375" style="71" customWidth="1"/>
    <col min="8719" max="8719" width="4.16796875" style="71" customWidth="1"/>
    <col min="8720" max="8720" width="6.6171875" style="71" customWidth="1"/>
    <col min="8721" max="8721" width="3.67578125" style="71" customWidth="1"/>
    <col min="8722" max="8722" width="8.08984375" style="71" customWidth="1"/>
    <col min="8723" max="8723" width="4.16796875" style="71" customWidth="1"/>
    <col min="8724" max="8724" width="6.6171875" style="71" customWidth="1"/>
    <col min="8725" max="8725" width="3.4296875" style="71" customWidth="1"/>
    <col min="8726" max="8726" width="7.59765625" style="71" customWidth="1"/>
    <col min="8727" max="8727" width="3.4296875" style="71" customWidth="1"/>
    <col min="8728" max="8728" width="7.35546875" style="71" customWidth="1"/>
    <col min="8729" max="8729" width="3.67578125" style="71" customWidth="1"/>
    <col min="8730" max="8730" width="7.109375" style="71" customWidth="1"/>
    <col min="8731" max="8731" width="4.90234375" style="71" customWidth="1"/>
    <col min="8732" max="8732" width="9.0703125" style="71" customWidth="1"/>
    <col min="8733" max="8733" width="3.0625" style="71" customWidth="1"/>
    <col min="8734" max="8734" width="6.00390625" style="71" customWidth="1"/>
    <col min="8735" max="8735" width="2.94140625" style="71" customWidth="1"/>
    <col min="8736" max="8736" width="6.00390625" style="71" customWidth="1"/>
    <col min="8737" max="8737" width="4.41015625" style="71" customWidth="1"/>
    <col min="8738" max="8960" width="7.59765625" style="71"/>
    <col min="8961" max="8961" width="4.16796875" style="71" customWidth="1"/>
    <col min="8962" max="8962" width="23.4140625" style="71" customWidth="1"/>
    <col min="8963" max="8963" width="8.578125" style="71" customWidth="1"/>
    <col min="8964" max="8964" width="8.82421875" style="71" customWidth="1"/>
    <col min="8965" max="8965" width="4.16796875" style="71" customWidth="1"/>
    <col min="8966" max="8966" width="9.0703125" style="71" customWidth="1"/>
    <col min="8967" max="8967" width="5.1484375" style="71" customWidth="1"/>
    <col min="8968" max="8968" width="7.59765625" style="71" customWidth="1"/>
    <col min="8969" max="8969" width="4.41015625" style="71" customWidth="1"/>
    <col min="8970" max="8970" width="7.84375" style="71" customWidth="1"/>
    <col min="8971" max="8971" width="4.53515625" style="71" customWidth="1"/>
    <col min="8972" max="8972" width="8.08984375" style="71" customWidth="1"/>
    <col min="8973" max="8973" width="4.65625" style="71" customWidth="1"/>
    <col min="8974" max="8974" width="8.3359375" style="71" customWidth="1"/>
    <col min="8975" max="8975" width="4.16796875" style="71" customWidth="1"/>
    <col min="8976" max="8976" width="6.6171875" style="71" customWidth="1"/>
    <col min="8977" max="8977" width="3.67578125" style="71" customWidth="1"/>
    <col min="8978" max="8978" width="8.08984375" style="71" customWidth="1"/>
    <col min="8979" max="8979" width="4.16796875" style="71" customWidth="1"/>
    <col min="8980" max="8980" width="6.6171875" style="71" customWidth="1"/>
    <col min="8981" max="8981" width="3.4296875" style="71" customWidth="1"/>
    <col min="8982" max="8982" width="7.59765625" style="71" customWidth="1"/>
    <col min="8983" max="8983" width="3.4296875" style="71" customWidth="1"/>
    <col min="8984" max="8984" width="7.35546875" style="71" customWidth="1"/>
    <col min="8985" max="8985" width="3.67578125" style="71" customWidth="1"/>
    <col min="8986" max="8986" width="7.109375" style="71" customWidth="1"/>
    <col min="8987" max="8987" width="4.90234375" style="71" customWidth="1"/>
    <col min="8988" max="8988" width="9.0703125" style="71" customWidth="1"/>
    <col min="8989" max="8989" width="3.0625" style="71" customWidth="1"/>
    <col min="8990" max="8990" width="6.00390625" style="71" customWidth="1"/>
    <col min="8991" max="8991" width="2.94140625" style="71" customWidth="1"/>
    <col min="8992" max="8992" width="6.00390625" style="71" customWidth="1"/>
    <col min="8993" max="8993" width="4.41015625" style="71" customWidth="1"/>
    <col min="8994" max="9216" width="7.59765625" style="71"/>
    <col min="9217" max="9217" width="4.16796875" style="71" customWidth="1"/>
    <col min="9218" max="9218" width="23.4140625" style="71" customWidth="1"/>
    <col min="9219" max="9219" width="8.578125" style="71" customWidth="1"/>
    <col min="9220" max="9220" width="8.82421875" style="71" customWidth="1"/>
    <col min="9221" max="9221" width="4.16796875" style="71" customWidth="1"/>
    <col min="9222" max="9222" width="9.0703125" style="71" customWidth="1"/>
    <col min="9223" max="9223" width="5.1484375" style="71" customWidth="1"/>
    <col min="9224" max="9224" width="7.59765625" style="71" customWidth="1"/>
    <col min="9225" max="9225" width="4.41015625" style="71" customWidth="1"/>
    <col min="9226" max="9226" width="7.84375" style="71" customWidth="1"/>
    <col min="9227" max="9227" width="4.53515625" style="71" customWidth="1"/>
    <col min="9228" max="9228" width="8.08984375" style="71" customWidth="1"/>
    <col min="9229" max="9229" width="4.65625" style="71" customWidth="1"/>
    <col min="9230" max="9230" width="8.3359375" style="71" customWidth="1"/>
    <col min="9231" max="9231" width="4.16796875" style="71" customWidth="1"/>
    <col min="9232" max="9232" width="6.6171875" style="71" customWidth="1"/>
    <col min="9233" max="9233" width="3.67578125" style="71" customWidth="1"/>
    <col min="9234" max="9234" width="8.08984375" style="71" customWidth="1"/>
    <col min="9235" max="9235" width="4.16796875" style="71" customWidth="1"/>
    <col min="9236" max="9236" width="6.6171875" style="71" customWidth="1"/>
    <col min="9237" max="9237" width="3.4296875" style="71" customWidth="1"/>
    <col min="9238" max="9238" width="7.59765625" style="71" customWidth="1"/>
    <col min="9239" max="9239" width="3.4296875" style="71" customWidth="1"/>
    <col min="9240" max="9240" width="7.35546875" style="71" customWidth="1"/>
    <col min="9241" max="9241" width="3.67578125" style="71" customWidth="1"/>
    <col min="9242" max="9242" width="7.109375" style="71" customWidth="1"/>
    <col min="9243" max="9243" width="4.90234375" style="71" customWidth="1"/>
    <col min="9244" max="9244" width="9.0703125" style="71" customWidth="1"/>
    <col min="9245" max="9245" width="3.0625" style="71" customWidth="1"/>
    <col min="9246" max="9246" width="6.00390625" style="71" customWidth="1"/>
    <col min="9247" max="9247" width="2.94140625" style="71" customWidth="1"/>
    <col min="9248" max="9248" width="6.00390625" style="71" customWidth="1"/>
    <col min="9249" max="9249" width="4.41015625" style="71" customWidth="1"/>
    <col min="9250" max="9472" width="7.59765625" style="71"/>
    <col min="9473" max="9473" width="4.16796875" style="71" customWidth="1"/>
    <col min="9474" max="9474" width="23.4140625" style="71" customWidth="1"/>
    <col min="9475" max="9475" width="8.578125" style="71" customWidth="1"/>
    <col min="9476" max="9476" width="8.82421875" style="71" customWidth="1"/>
    <col min="9477" max="9477" width="4.16796875" style="71" customWidth="1"/>
    <col min="9478" max="9478" width="9.0703125" style="71" customWidth="1"/>
    <col min="9479" max="9479" width="5.1484375" style="71" customWidth="1"/>
    <col min="9480" max="9480" width="7.59765625" style="71" customWidth="1"/>
    <col min="9481" max="9481" width="4.41015625" style="71" customWidth="1"/>
    <col min="9482" max="9482" width="7.84375" style="71" customWidth="1"/>
    <col min="9483" max="9483" width="4.53515625" style="71" customWidth="1"/>
    <col min="9484" max="9484" width="8.08984375" style="71" customWidth="1"/>
    <col min="9485" max="9485" width="4.65625" style="71" customWidth="1"/>
    <col min="9486" max="9486" width="8.3359375" style="71" customWidth="1"/>
    <col min="9487" max="9487" width="4.16796875" style="71" customWidth="1"/>
    <col min="9488" max="9488" width="6.6171875" style="71" customWidth="1"/>
    <col min="9489" max="9489" width="3.67578125" style="71" customWidth="1"/>
    <col min="9490" max="9490" width="8.08984375" style="71" customWidth="1"/>
    <col min="9491" max="9491" width="4.16796875" style="71" customWidth="1"/>
    <col min="9492" max="9492" width="6.6171875" style="71" customWidth="1"/>
    <col min="9493" max="9493" width="3.4296875" style="71" customWidth="1"/>
    <col min="9494" max="9494" width="7.59765625" style="71" customWidth="1"/>
    <col min="9495" max="9495" width="3.4296875" style="71" customWidth="1"/>
    <col min="9496" max="9496" width="7.35546875" style="71" customWidth="1"/>
    <col min="9497" max="9497" width="3.67578125" style="71" customWidth="1"/>
    <col min="9498" max="9498" width="7.109375" style="71" customWidth="1"/>
    <col min="9499" max="9499" width="4.90234375" style="71" customWidth="1"/>
    <col min="9500" max="9500" width="9.0703125" style="71" customWidth="1"/>
    <col min="9501" max="9501" width="3.0625" style="71" customWidth="1"/>
    <col min="9502" max="9502" width="6.00390625" style="71" customWidth="1"/>
    <col min="9503" max="9503" width="2.94140625" style="71" customWidth="1"/>
    <col min="9504" max="9504" width="6.00390625" style="71" customWidth="1"/>
    <col min="9505" max="9505" width="4.41015625" style="71" customWidth="1"/>
    <col min="9506" max="9728" width="7.59765625" style="71"/>
    <col min="9729" max="9729" width="4.16796875" style="71" customWidth="1"/>
    <col min="9730" max="9730" width="23.4140625" style="71" customWidth="1"/>
    <col min="9731" max="9731" width="8.578125" style="71" customWidth="1"/>
    <col min="9732" max="9732" width="8.82421875" style="71" customWidth="1"/>
    <col min="9733" max="9733" width="4.16796875" style="71" customWidth="1"/>
    <col min="9734" max="9734" width="9.0703125" style="71" customWidth="1"/>
    <col min="9735" max="9735" width="5.1484375" style="71" customWidth="1"/>
    <col min="9736" max="9736" width="7.59765625" style="71" customWidth="1"/>
    <col min="9737" max="9737" width="4.41015625" style="71" customWidth="1"/>
    <col min="9738" max="9738" width="7.84375" style="71" customWidth="1"/>
    <col min="9739" max="9739" width="4.53515625" style="71" customWidth="1"/>
    <col min="9740" max="9740" width="8.08984375" style="71" customWidth="1"/>
    <col min="9741" max="9741" width="4.65625" style="71" customWidth="1"/>
    <col min="9742" max="9742" width="8.3359375" style="71" customWidth="1"/>
    <col min="9743" max="9743" width="4.16796875" style="71" customWidth="1"/>
    <col min="9744" max="9744" width="6.6171875" style="71" customWidth="1"/>
    <col min="9745" max="9745" width="3.67578125" style="71" customWidth="1"/>
    <col min="9746" max="9746" width="8.08984375" style="71" customWidth="1"/>
    <col min="9747" max="9747" width="4.16796875" style="71" customWidth="1"/>
    <col min="9748" max="9748" width="6.6171875" style="71" customWidth="1"/>
    <col min="9749" max="9749" width="3.4296875" style="71" customWidth="1"/>
    <col min="9750" max="9750" width="7.59765625" style="71" customWidth="1"/>
    <col min="9751" max="9751" width="3.4296875" style="71" customWidth="1"/>
    <col min="9752" max="9752" width="7.35546875" style="71" customWidth="1"/>
    <col min="9753" max="9753" width="3.67578125" style="71" customWidth="1"/>
    <col min="9754" max="9754" width="7.109375" style="71" customWidth="1"/>
    <col min="9755" max="9755" width="4.90234375" style="71" customWidth="1"/>
    <col min="9756" max="9756" width="9.0703125" style="71" customWidth="1"/>
    <col min="9757" max="9757" width="3.0625" style="71" customWidth="1"/>
    <col min="9758" max="9758" width="6.00390625" style="71" customWidth="1"/>
    <col min="9759" max="9759" width="2.94140625" style="71" customWidth="1"/>
    <col min="9760" max="9760" width="6.00390625" style="71" customWidth="1"/>
    <col min="9761" max="9761" width="4.41015625" style="71" customWidth="1"/>
    <col min="9762" max="9984" width="7.59765625" style="71"/>
    <col min="9985" max="9985" width="4.16796875" style="71" customWidth="1"/>
    <col min="9986" max="9986" width="23.4140625" style="71" customWidth="1"/>
    <col min="9987" max="9987" width="8.578125" style="71" customWidth="1"/>
    <col min="9988" max="9988" width="8.82421875" style="71" customWidth="1"/>
    <col min="9989" max="9989" width="4.16796875" style="71" customWidth="1"/>
    <col min="9990" max="9990" width="9.0703125" style="71" customWidth="1"/>
    <col min="9991" max="9991" width="5.1484375" style="71" customWidth="1"/>
    <col min="9992" max="9992" width="7.59765625" style="71" customWidth="1"/>
    <col min="9993" max="9993" width="4.41015625" style="71" customWidth="1"/>
    <col min="9994" max="9994" width="7.84375" style="71" customWidth="1"/>
    <col min="9995" max="9995" width="4.53515625" style="71" customWidth="1"/>
    <col min="9996" max="9996" width="8.08984375" style="71" customWidth="1"/>
    <col min="9997" max="9997" width="4.65625" style="71" customWidth="1"/>
    <col min="9998" max="9998" width="8.3359375" style="71" customWidth="1"/>
    <col min="9999" max="9999" width="4.16796875" style="71" customWidth="1"/>
    <col min="10000" max="10000" width="6.6171875" style="71" customWidth="1"/>
    <col min="10001" max="10001" width="3.67578125" style="71" customWidth="1"/>
    <col min="10002" max="10002" width="8.08984375" style="71" customWidth="1"/>
    <col min="10003" max="10003" width="4.16796875" style="71" customWidth="1"/>
    <col min="10004" max="10004" width="6.6171875" style="71" customWidth="1"/>
    <col min="10005" max="10005" width="3.4296875" style="71" customWidth="1"/>
    <col min="10006" max="10006" width="7.59765625" style="71" customWidth="1"/>
    <col min="10007" max="10007" width="3.4296875" style="71" customWidth="1"/>
    <col min="10008" max="10008" width="7.35546875" style="71" customWidth="1"/>
    <col min="10009" max="10009" width="3.67578125" style="71" customWidth="1"/>
    <col min="10010" max="10010" width="7.109375" style="71" customWidth="1"/>
    <col min="10011" max="10011" width="4.90234375" style="71" customWidth="1"/>
    <col min="10012" max="10012" width="9.0703125" style="71" customWidth="1"/>
    <col min="10013" max="10013" width="3.0625" style="71" customWidth="1"/>
    <col min="10014" max="10014" width="6.00390625" style="71" customWidth="1"/>
    <col min="10015" max="10015" width="2.94140625" style="71" customWidth="1"/>
    <col min="10016" max="10016" width="6.00390625" style="71" customWidth="1"/>
    <col min="10017" max="10017" width="4.41015625" style="71" customWidth="1"/>
    <col min="10018" max="10240" width="7.59765625" style="71"/>
    <col min="10241" max="10241" width="4.16796875" style="71" customWidth="1"/>
    <col min="10242" max="10242" width="23.4140625" style="71" customWidth="1"/>
    <col min="10243" max="10243" width="8.578125" style="71" customWidth="1"/>
    <col min="10244" max="10244" width="8.82421875" style="71" customWidth="1"/>
    <col min="10245" max="10245" width="4.16796875" style="71" customWidth="1"/>
    <col min="10246" max="10246" width="9.0703125" style="71" customWidth="1"/>
    <col min="10247" max="10247" width="5.1484375" style="71" customWidth="1"/>
    <col min="10248" max="10248" width="7.59765625" style="71" customWidth="1"/>
    <col min="10249" max="10249" width="4.41015625" style="71" customWidth="1"/>
    <col min="10250" max="10250" width="7.84375" style="71" customWidth="1"/>
    <col min="10251" max="10251" width="4.53515625" style="71" customWidth="1"/>
    <col min="10252" max="10252" width="8.08984375" style="71" customWidth="1"/>
    <col min="10253" max="10253" width="4.65625" style="71" customWidth="1"/>
    <col min="10254" max="10254" width="8.3359375" style="71" customWidth="1"/>
    <col min="10255" max="10255" width="4.16796875" style="71" customWidth="1"/>
    <col min="10256" max="10256" width="6.6171875" style="71" customWidth="1"/>
    <col min="10257" max="10257" width="3.67578125" style="71" customWidth="1"/>
    <col min="10258" max="10258" width="8.08984375" style="71" customWidth="1"/>
    <col min="10259" max="10259" width="4.16796875" style="71" customWidth="1"/>
    <col min="10260" max="10260" width="6.6171875" style="71" customWidth="1"/>
    <col min="10261" max="10261" width="3.4296875" style="71" customWidth="1"/>
    <col min="10262" max="10262" width="7.59765625" style="71" customWidth="1"/>
    <col min="10263" max="10263" width="3.4296875" style="71" customWidth="1"/>
    <col min="10264" max="10264" width="7.35546875" style="71" customWidth="1"/>
    <col min="10265" max="10265" width="3.67578125" style="71" customWidth="1"/>
    <col min="10266" max="10266" width="7.109375" style="71" customWidth="1"/>
    <col min="10267" max="10267" width="4.90234375" style="71" customWidth="1"/>
    <col min="10268" max="10268" width="9.0703125" style="71" customWidth="1"/>
    <col min="10269" max="10269" width="3.0625" style="71" customWidth="1"/>
    <col min="10270" max="10270" width="6.00390625" style="71" customWidth="1"/>
    <col min="10271" max="10271" width="2.94140625" style="71" customWidth="1"/>
    <col min="10272" max="10272" width="6.00390625" style="71" customWidth="1"/>
    <col min="10273" max="10273" width="4.41015625" style="71" customWidth="1"/>
    <col min="10274" max="10496" width="7.59765625" style="71"/>
    <col min="10497" max="10497" width="4.16796875" style="71" customWidth="1"/>
    <col min="10498" max="10498" width="23.4140625" style="71" customWidth="1"/>
    <col min="10499" max="10499" width="8.578125" style="71" customWidth="1"/>
    <col min="10500" max="10500" width="8.82421875" style="71" customWidth="1"/>
    <col min="10501" max="10501" width="4.16796875" style="71" customWidth="1"/>
    <col min="10502" max="10502" width="9.0703125" style="71" customWidth="1"/>
    <col min="10503" max="10503" width="5.1484375" style="71" customWidth="1"/>
    <col min="10504" max="10504" width="7.59765625" style="71" customWidth="1"/>
    <col min="10505" max="10505" width="4.41015625" style="71" customWidth="1"/>
    <col min="10506" max="10506" width="7.84375" style="71" customWidth="1"/>
    <col min="10507" max="10507" width="4.53515625" style="71" customWidth="1"/>
    <col min="10508" max="10508" width="8.08984375" style="71" customWidth="1"/>
    <col min="10509" max="10509" width="4.65625" style="71" customWidth="1"/>
    <col min="10510" max="10510" width="8.3359375" style="71" customWidth="1"/>
    <col min="10511" max="10511" width="4.16796875" style="71" customWidth="1"/>
    <col min="10512" max="10512" width="6.6171875" style="71" customWidth="1"/>
    <col min="10513" max="10513" width="3.67578125" style="71" customWidth="1"/>
    <col min="10514" max="10514" width="8.08984375" style="71" customWidth="1"/>
    <col min="10515" max="10515" width="4.16796875" style="71" customWidth="1"/>
    <col min="10516" max="10516" width="6.6171875" style="71" customWidth="1"/>
    <col min="10517" max="10517" width="3.4296875" style="71" customWidth="1"/>
    <col min="10518" max="10518" width="7.59765625" style="71" customWidth="1"/>
    <col min="10519" max="10519" width="3.4296875" style="71" customWidth="1"/>
    <col min="10520" max="10520" width="7.35546875" style="71" customWidth="1"/>
    <col min="10521" max="10521" width="3.67578125" style="71" customWidth="1"/>
    <col min="10522" max="10522" width="7.109375" style="71" customWidth="1"/>
    <col min="10523" max="10523" width="4.90234375" style="71" customWidth="1"/>
    <col min="10524" max="10524" width="9.0703125" style="71" customWidth="1"/>
    <col min="10525" max="10525" width="3.0625" style="71" customWidth="1"/>
    <col min="10526" max="10526" width="6.00390625" style="71" customWidth="1"/>
    <col min="10527" max="10527" width="2.94140625" style="71" customWidth="1"/>
    <col min="10528" max="10528" width="6.00390625" style="71" customWidth="1"/>
    <col min="10529" max="10529" width="4.41015625" style="71" customWidth="1"/>
    <col min="10530" max="10752" width="7.59765625" style="71"/>
    <col min="10753" max="10753" width="4.16796875" style="71" customWidth="1"/>
    <col min="10754" max="10754" width="23.4140625" style="71" customWidth="1"/>
    <col min="10755" max="10755" width="8.578125" style="71" customWidth="1"/>
    <col min="10756" max="10756" width="8.82421875" style="71" customWidth="1"/>
    <col min="10757" max="10757" width="4.16796875" style="71" customWidth="1"/>
    <col min="10758" max="10758" width="9.0703125" style="71" customWidth="1"/>
    <col min="10759" max="10759" width="5.1484375" style="71" customWidth="1"/>
    <col min="10760" max="10760" width="7.59765625" style="71" customWidth="1"/>
    <col min="10761" max="10761" width="4.41015625" style="71" customWidth="1"/>
    <col min="10762" max="10762" width="7.84375" style="71" customWidth="1"/>
    <col min="10763" max="10763" width="4.53515625" style="71" customWidth="1"/>
    <col min="10764" max="10764" width="8.08984375" style="71" customWidth="1"/>
    <col min="10765" max="10765" width="4.65625" style="71" customWidth="1"/>
    <col min="10766" max="10766" width="8.3359375" style="71" customWidth="1"/>
    <col min="10767" max="10767" width="4.16796875" style="71" customWidth="1"/>
    <col min="10768" max="10768" width="6.6171875" style="71" customWidth="1"/>
    <col min="10769" max="10769" width="3.67578125" style="71" customWidth="1"/>
    <col min="10770" max="10770" width="8.08984375" style="71" customWidth="1"/>
    <col min="10771" max="10771" width="4.16796875" style="71" customWidth="1"/>
    <col min="10772" max="10772" width="6.6171875" style="71" customWidth="1"/>
    <col min="10773" max="10773" width="3.4296875" style="71" customWidth="1"/>
    <col min="10774" max="10774" width="7.59765625" style="71" customWidth="1"/>
    <col min="10775" max="10775" width="3.4296875" style="71" customWidth="1"/>
    <col min="10776" max="10776" width="7.35546875" style="71" customWidth="1"/>
    <col min="10777" max="10777" width="3.67578125" style="71" customWidth="1"/>
    <col min="10778" max="10778" width="7.109375" style="71" customWidth="1"/>
    <col min="10779" max="10779" width="4.90234375" style="71" customWidth="1"/>
    <col min="10780" max="10780" width="9.0703125" style="71" customWidth="1"/>
    <col min="10781" max="10781" width="3.0625" style="71" customWidth="1"/>
    <col min="10782" max="10782" width="6.00390625" style="71" customWidth="1"/>
    <col min="10783" max="10783" width="2.94140625" style="71" customWidth="1"/>
    <col min="10784" max="10784" width="6.00390625" style="71" customWidth="1"/>
    <col min="10785" max="10785" width="4.41015625" style="71" customWidth="1"/>
    <col min="10786" max="11008" width="7.59765625" style="71"/>
    <col min="11009" max="11009" width="4.16796875" style="71" customWidth="1"/>
    <col min="11010" max="11010" width="23.4140625" style="71" customWidth="1"/>
    <col min="11011" max="11011" width="8.578125" style="71" customWidth="1"/>
    <col min="11012" max="11012" width="8.82421875" style="71" customWidth="1"/>
    <col min="11013" max="11013" width="4.16796875" style="71" customWidth="1"/>
    <col min="11014" max="11014" width="9.0703125" style="71" customWidth="1"/>
    <col min="11015" max="11015" width="5.1484375" style="71" customWidth="1"/>
    <col min="11016" max="11016" width="7.59765625" style="71" customWidth="1"/>
    <col min="11017" max="11017" width="4.41015625" style="71" customWidth="1"/>
    <col min="11018" max="11018" width="7.84375" style="71" customWidth="1"/>
    <col min="11019" max="11019" width="4.53515625" style="71" customWidth="1"/>
    <col min="11020" max="11020" width="8.08984375" style="71" customWidth="1"/>
    <col min="11021" max="11021" width="4.65625" style="71" customWidth="1"/>
    <col min="11022" max="11022" width="8.3359375" style="71" customWidth="1"/>
    <col min="11023" max="11023" width="4.16796875" style="71" customWidth="1"/>
    <col min="11024" max="11024" width="6.6171875" style="71" customWidth="1"/>
    <col min="11025" max="11025" width="3.67578125" style="71" customWidth="1"/>
    <col min="11026" max="11026" width="8.08984375" style="71" customWidth="1"/>
    <col min="11027" max="11027" width="4.16796875" style="71" customWidth="1"/>
    <col min="11028" max="11028" width="6.6171875" style="71" customWidth="1"/>
    <col min="11029" max="11029" width="3.4296875" style="71" customWidth="1"/>
    <col min="11030" max="11030" width="7.59765625" style="71" customWidth="1"/>
    <col min="11031" max="11031" width="3.4296875" style="71" customWidth="1"/>
    <col min="11032" max="11032" width="7.35546875" style="71" customWidth="1"/>
    <col min="11033" max="11033" width="3.67578125" style="71" customWidth="1"/>
    <col min="11034" max="11034" width="7.109375" style="71" customWidth="1"/>
    <col min="11035" max="11035" width="4.90234375" style="71" customWidth="1"/>
    <col min="11036" max="11036" width="9.0703125" style="71" customWidth="1"/>
    <col min="11037" max="11037" width="3.0625" style="71" customWidth="1"/>
    <col min="11038" max="11038" width="6.00390625" style="71" customWidth="1"/>
    <col min="11039" max="11039" width="2.94140625" style="71" customWidth="1"/>
    <col min="11040" max="11040" width="6.00390625" style="71" customWidth="1"/>
    <col min="11041" max="11041" width="4.41015625" style="71" customWidth="1"/>
    <col min="11042" max="11264" width="7.59765625" style="71"/>
    <col min="11265" max="11265" width="4.16796875" style="71" customWidth="1"/>
    <col min="11266" max="11266" width="23.4140625" style="71" customWidth="1"/>
    <col min="11267" max="11267" width="8.578125" style="71" customWidth="1"/>
    <col min="11268" max="11268" width="8.82421875" style="71" customWidth="1"/>
    <col min="11269" max="11269" width="4.16796875" style="71" customWidth="1"/>
    <col min="11270" max="11270" width="9.0703125" style="71" customWidth="1"/>
    <col min="11271" max="11271" width="5.1484375" style="71" customWidth="1"/>
    <col min="11272" max="11272" width="7.59765625" style="71" customWidth="1"/>
    <col min="11273" max="11273" width="4.41015625" style="71" customWidth="1"/>
    <col min="11274" max="11274" width="7.84375" style="71" customWidth="1"/>
    <col min="11275" max="11275" width="4.53515625" style="71" customWidth="1"/>
    <col min="11276" max="11276" width="8.08984375" style="71" customWidth="1"/>
    <col min="11277" max="11277" width="4.65625" style="71" customWidth="1"/>
    <col min="11278" max="11278" width="8.3359375" style="71" customWidth="1"/>
    <col min="11279" max="11279" width="4.16796875" style="71" customWidth="1"/>
    <col min="11280" max="11280" width="6.6171875" style="71" customWidth="1"/>
    <col min="11281" max="11281" width="3.67578125" style="71" customWidth="1"/>
    <col min="11282" max="11282" width="8.08984375" style="71" customWidth="1"/>
    <col min="11283" max="11283" width="4.16796875" style="71" customWidth="1"/>
    <col min="11284" max="11284" width="6.6171875" style="71" customWidth="1"/>
    <col min="11285" max="11285" width="3.4296875" style="71" customWidth="1"/>
    <col min="11286" max="11286" width="7.59765625" style="71" customWidth="1"/>
    <col min="11287" max="11287" width="3.4296875" style="71" customWidth="1"/>
    <col min="11288" max="11288" width="7.35546875" style="71" customWidth="1"/>
    <col min="11289" max="11289" width="3.67578125" style="71" customWidth="1"/>
    <col min="11290" max="11290" width="7.109375" style="71" customWidth="1"/>
    <col min="11291" max="11291" width="4.90234375" style="71" customWidth="1"/>
    <col min="11292" max="11292" width="9.0703125" style="71" customWidth="1"/>
    <col min="11293" max="11293" width="3.0625" style="71" customWidth="1"/>
    <col min="11294" max="11294" width="6.00390625" style="71" customWidth="1"/>
    <col min="11295" max="11295" width="2.94140625" style="71" customWidth="1"/>
    <col min="11296" max="11296" width="6.00390625" style="71" customWidth="1"/>
    <col min="11297" max="11297" width="4.41015625" style="71" customWidth="1"/>
    <col min="11298" max="11520" width="7.59765625" style="71"/>
    <col min="11521" max="11521" width="4.16796875" style="71" customWidth="1"/>
    <col min="11522" max="11522" width="23.4140625" style="71" customWidth="1"/>
    <col min="11523" max="11523" width="8.578125" style="71" customWidth="1"/>
    <col min="11524" max="11524" width="8.82421875" style="71" customWidth="1"/>
    <col min="11525" max="11525" width="4.16796875" style="71" customWidth="1"/>
    <col min="11526" max="11526" width="9.0703125" style="71" customWidth="1"/>
    <col min="11527" max="11527" width="5.1484375" style="71" customWidth="1"/>
    <col min="11528" max="11528" width="7.59765625" style="71" customWidth="1"/>
    <col min="11529" max="11529" width="4.41015625" style="71" customWidth="1"/>
    <col min="11530" max="11530" width="7.84375" style="71" customWidth="1"/>
    <col min="11531" max="11531" width="4.53515625" style="71" customWidth="1"/>
    <col min="11532" max="11532" width="8.08984375" style="71" customWidth="1"/>
    <col min="11533" max="11533" width="4.65625" style="71" customWidth="1"/>
    <col min="11534" max="11534" width="8.3359375" style="71" customWidth="1"/>
    <col min="11535" max="11535" width="4.16796875" style="71" customWidth="1"/>
    <col min="11536" max="11536" width="6.6171875" style="71" customWidth="1"/>
    <col min="11537" max="11537" width="3.67578125" style="71" customWidth="1"/>
    <col min="11538" max="11538" width="8.08984375" style="71" customWidth="1"/>
    <col min="11539" max="11539" width="4.16796875" style="71" customWidth="1"/>
    <col min="11540" max="11540" width="6.6171875" style="71" customWidth="1"/>
    <col min="11541" max="11541" width="3.4296875" style="71" customWidth="1"/>
    <col min="11542" max="11542" width="7.59765625" style="71" customWidth="1"/>
    <col min="11543" max="11543" width="3.4296875" style="71" customWidth="1"/>
    <col min="11544" max="11544" width="7.35546875" style="71" customWidth="1"/>
    <col min="11545" max="11545" width="3.67578125" style="71" customWidth="1"/>
    <col min="11546" max="11546" width="7.109375" style="71" customWidth="1"/>
    <col min="11547" max="11547" width="4.90234375" style="71" customWidth="1"/>
    <col min="11548" max="11548" width="9.0703125" style="71" customWidth="1"/>
    <col min="11549" max="11549" width="3.0625" style="71" customWidth="1"/>
    <col min="11550" max="11550" width="6.00390625" style="71" customWidth="1"/>
    <col min="11551" max="11551" width="2.94140625" style="71" customWidth="1"/>
    <col min="11552" max="11552" width="6.00390625" style="71" customWidth="1"/>
    <col min="11553" max="11553" width="4.41015625" style="71" customWidth="1"/>
    <col min="11554" max="11776" width="7.59765625" style="71"/>
    <col min="11777" max="11777" width="4.16796875" style="71" customWidth="1"/>
    <col min="11778" max="11778" width="23.4140625" style="71" customWidth="1"/>
    <col min="11779" max="11779" width="8.578125" style="71" customWidth="1"/>
    <col min="11780" max="11780" width="8.82421875" style="71" customWidth="1"/>
    <col min="11781" max="11781" width="4.16796875" style="71" customWidth="1"/>
    <col min="11782" max="11782" width="9.0703125" style="71" customWidth="1"/>
    <col min="11783" max="11783" width="5.1484375" style="71" customWidth="1"/>
    <col min="11784" max="11784" width="7.59765625" style="71" customWidth="1"/>
    <col min="11785" max="11785" width="4.41015625" style="71" customWidth="1"/>
    <col min="11786" max="11786" width="7.84375" style="71" customWidth="1"/>
    <col min="11787" max="11787" width="4.53515625" style="71" customWidth="1"/>
    <col min="11788" max="11788" width="8.08984375" style="71" customWidth="1"/>
    <col min="11789" max="11789" width="4.65625" style="71" customWidth="1"/>
    <col min="11790" max="11790" width="8.3359375" style="71" customWidth="1"/>
    <col min="11791" max="11791" width="4.16796875" style="71" customWidth="1"/>
    <col min="11792" max="11792" width="6.6171875" style="71" customWidth="1"/>
    <col min="11793" max="11793" width="3.67578125" style="71" customWidth="1"/>
    <col min="11794" max="11794" width="8.08984375" style="71" customWidth="1"/>
    <col min="11795" max="11795" width="4.16796875" style="71" customWidth="1"/>
    <col min="11796" max="11796" width="6.6171875" style="71" customWidth="1"/>
    <col min="11797" max="11797" width="3.4296875" style="71" customWidth="1"/>
    <col min="11798" max="11798" width="7.59765625" style="71" customWidth="1"/>
    <col min="11799" max="11799" width="3.4296875" style="71" customWidth="1"/>
    <col min="11800" max="11800" width="7.35546875" style="71" customWidth="1"/>
    <col min="11801" max="11801" width="3.67578125" style="71" customWidth="1"/>
    <col min="11802" max="11802" width="7.109375" style="71" customWidth="1"/>
    <col min="11803" max="11803" width="4.90234375" style="71" customWidth="1"/>
    <col min="11804" max="11804" width="9.0703125" style="71" customWidth="1"/>
    <col min="11805" max="11805" width="3.0625" style="71" customWidth="1"/>
    <col min="11806" max="11806" width="6.00390625" style="71" customWidth="1"/>
    <col min="11807" max="11807" width="2.94140625" style="71" customWidth="1"/>
    <col min="11808" max="11808" width="6.00390625" style="71" customWidth="1"/>
    <col min="11809" max="11809" width="4.41015625" style="71" customWidth="1"/>
    <col min="11810" max="12032" width="7.59765625" style="71"/>
    <col min="12033" max="12033" width="4.16796875" style="71" customWidth="1"/>
    <col min="12034" max="12034" width="23.4140625" style="71" customWidth="1"/>
    <col min="12035" max="12035" width="8.578125" style="71" customWidth="1"/>
    <col min="12036" max="12036" width="8.82421875" style="71" customWidth="1"/>
    <col min="12037" max="12037" width="4.16796875" style="71" customWidth="1"/>
    <col min="12038" max="12038" width="9.0703125" style="71" customWidth="1"/>
    <col min="12039" max="12039" width="5.1484375" style="71" customWidth="1"/>
    <col min="12040" max="12040" width="7.59765625" style="71" customWidth="1"/>
    <col min="12041" max="12041" width="4.41015625" style="71" customWidth="1"/>
    <col min="12042" max="12042" width="7.84375" style="71" customWidth="1"/>
    <col min="12043" max="12043" width="4.53515625" style="71" customWidth="1"/>
    <col min="12044" max="12044" width="8.08984375" style="71" customWidth="1"/>
    <col min="12045" max="12045" width="4.65625" style="71" customWidth="1"/>
    <col min="12046" max="12046" width="8.3359375" style="71" customWidth="1"/>
    <col min="12047" max="12047" width="4.16796875" style="71" customWidth="1"/>
    <col min="12048" max="12048" width="6.6171875" style="71" customWidth="1"/>
    <col min="12049" max="12049" width="3.67578125" style="71" customWidth="1"/>
    <col min="12050" max="12050" width="8.08984375" style="71" customWidth="1"/>
    <col min="12051" max="12051" width="4.16796875" style="71" customWidth="1"/>
    <col min="12052" max="12052" width="6.6171875" style="71" customWidth="1"/>
    <col min="12053" max="12053" width="3.4296875" style="71" customWidth="1"/>
    <col min="12054" max="12054" width="7.59765625" style="71" customWidth="1"/>
    <col min="12055" max="12055" width="3.4296875" style="71" customWidth="1"/>
    <col min="12056" max="12056" width="7.35546875" style="71" customWidth="1"/>
    <col min="12057" max="12057" width="3.67578125" style="71" customWidth="1"/>
    <col min="12058" max="12058" width="7.109375" style="71" customWidth="1"/>
    <col min="12059" max="12059" width="4.90234375" style="71" customWidth="1"/>
    <col min="12060" max="12060" width="9.0703125" style="71" customWidth="1"/>
    <col min="12061" max="12061" width="3.0625" style="71" customWidth="1"/>
    <col min="12062" max="12062" width="6.00390625" style="71" customWidth="1"/>
    <col min="12063" max="12063" width="2.94140625" style="71" customWidth="1"/>
    <col min="12064" max="12064" width="6.00390625" style="71" customWidth="1"/>
    <col min="12065" max="12065" width="4.41015625" style="71" customWidth="1"/>
    <col min="12066" max="12288" width="7.59765625" style="71"/>
    <col min="12289" max="12289" width="4.16796875" style="71" customWidth="1"/>
    <col min="12290" max="12290" width="23.4140625" style="71" customWidth="1"/>
    <col min="12291" max="12291" width="8.578125" style="71" customWidth="1"/>
    <col min="12292" max="12292" width="8.82421875" style="71" customWidth="1"/>
    <col min="12293" max="12293" width="4.16796875" style="71" customWidth="1"/>
    <col min="12294" max="12294" width="9.0703125" style="71" customWidth="1"/>
    <col min="12295" max="12295" width="5.1484375" style="71" customWidth="1"/>
    <col min="12296" max="12296" width="7.59765625" style="71" customWidth="1"/>
    <col min="12297" max="12297" width="4.41015625" style="71" customWidth="1"/>
    <col min="12298" max="12298" width="7.84375" style="71" customWidth="1"/>
    <col min="12299" max="12299" width="4.53515625" style="71" customWidth="1"/>
    <col min="12300" max="12300" width="8.08984375" style="71" customWidth="1"/>
    <col min="12301" max="12301" width="4.65625" style="71" customWidth="1"/>
    <col min="12302" max="12302" width="8.3359375" style="71" customWidth="1"/>
    <col min="12303" max="12303" width="4.16796875" style="71" customWidth="1"/>
    <col min="12304" max="12304" width="6.6171875" style="71" customWidth="1"/>
    <col min="12305" max="12305" width="3.67578125" style="71" customWidth="1"/>
    <col min="12306" max="12306" width="8.08984375" style="71" customWidth="1"/>
    <col min="12307" max="12307" width="4.16796875" style="71" customWidth="1"/>
    <col min="12308" max="12308" width="6.6171875" style="71" customWidth="1"/>
    <col min="12309" max="12309" width="3.4296875" style="71" customWidth="1"/>
    <col min="12310" max="12310" width="7.59765625" style="71" customWidth="1"/>
    <col min="12311" max="12311" width="3.4296875" style="71" customWidth="1"/>
    <col min="12312" max="12312" width="7.35546875" style="71" customWidth="1"/>
    <col min="12313" max="12313" width="3.67578125" style="71" customWidth="1"/>
    <col min="12314" max="12314" width="7.109375" style="71" customWidth="1"/>
    <col min="12315" max="12315" width="4.90234375" style="71" customWidth="1"/>
    <col min="12316" max="12316" width="9.0703125" style="71" customWidth="1"/>
    <col min="12317" max="12317" width="3.0625" style="71" customWidth="1"/>
    <col min="12318" max="12318" width="6.00390625" style="71" customWidth="1"/>
    <col min="12319" max="12319" width="2.94140625" style="71" customWidth="1"/>
    <col min="12320" max="12320" width="6.00390625" style="71" customWidth="1"/>
    <col min="12321" max="12321" width="4.41015625" style="71" customWidth="1"/>
    <col min="12322" max="12544" width="7.59765625" style="71"/>
    <col min="12545" max="12545" width="4.16796875" style="71" customWidth="1"/>
    <col min="12546" max="12546" width="23.4140625" style="71" customWidth="1"/>
    <col min="12547" max="12547" width="8.578125" style="71" customWidth="1"/>
    <col min="12548" max="12548" width="8.82421875" style="71" customWidth="1"/>
    <col min="12549" max="12549" width="4.16796875" style="71" customWidth="1"/>
    <col min="12550" max="12550" width="9.0703125" style="71" customWidth="1"/>
    <col min="12551" max="12551" width="5.1484375" style="71" customWidth="1"/>
    <col min="12552" max="12552" width="7.59765625" style="71" customWidth="1"/>
    <col min="12553" max="12553" width="4.41015625" style="71" customWidth="1"/>
    <col min="12554" max="12554" width="7.84375" style="71" customWidth="1"/>
    <col min="12555" max="12555" width="4.53515625" style="71" customWidth="1"/>
    <col min="12556" max="12556" width="8.08984375" style="71" customWidth="1"/>
    <col min="12557" max="12557" width="4.65625" style="71" customWidth="1"/>
    <col min="12558" max="12558" width="8.3359375" style="71" customWidth="1"/>
    <col min="12559" max="12559" width="4.16796875" style="71" customWidth="1"/>
    <col min="12560" max="12560" width="6.6171875" style="71" customWidth="1"/>
    <col min="12561" max="12561" width="3.67578125" style="71" customWidth="1"/>
    <col min="12562" max="12562" width="8.08984375" style="71" customWidth="1"/>
    <col min="12563" max="12563" width="4.16796875" style="71" customWidth="1"/>
    <col min="12564" max="12564" width="6.6171875" style="71" customWidth="1"/>
    <col min="12565" max="12565" width="3.4296875" style="71" customWidth="1"/>
    <col min="12566" max="12566" width="7.59765625" style="71" customWidth="1"/>
    <col min="12567" max="12567" width="3.4296875" style="71" customWidth="1"/>
    <col min="12568" max="12568" width="7.35546875" style="71" customWidth="1"/>
    <col min="12569" max="12569" width="3.67578125" style="71" customWidth="1"/>
    <col min="12570" max="12570" width="7.109375" style="71" customWidth="1"/>
    <col min="12571" max="12571" width="4.90234375" style="71" customWidth="1"/>
    <col min="12572" max="12572" width="9.0703125" style="71" customWidth="1"/>
    <col min="12573" max="12573" width="3.0625" style="71" customWidth="1"/>
    <col min="12574" max="12574" width="6.00390625" style="71" customWidth="1"/>
    <col min="12575" max="12575" width="2.94140625" style="71" customWidth="1"/>
    <col min="12576" max="12576" width="6.00390625" style="71" customWidth="1"/>
    <col min="12577" max="12577" width="4.41015625" style="71" customWidth="1"/>
    <col min="12578" max="12800" width="7.59765625" style="71"/>
    <col min="12801" max="12801" width="4.16796875" style="71" customWidth="1"/>
    <col min="12802" max="12802" width="23.4140625" style="71" customWidth="1"/>
    <col min="12803" max="12803" width="8.578125" style="71" customWidth="1"/>
    <col min="12804" max="12804" width="8.82421875" style="71" customWidth="1"/>
    <col min="12805" max="12805" width="4.16796875" style="71" customWidth="1"/>
    <col min="12806" max="12806" width="9.0703125" style="71" customWidth="1"/>
    <col min="12807" max="12807" width="5.1484375" style="71" customWidth="1"/>
    <col min="12808" max="12808" width="7.59765625" style="71" customWidth="1"/>
    <col min="12809" max="12809" width="4.41015625" style="71" customWidth="1"/>
    <col min="12810" max="12810" width="7.84375" style="71" customWidth="1"/>
    <col min="12811" max="12811" width="4.53515625" style="71" customWidth="1"/>
    <col min="12812" max="12812" width="8.08984375" style="71" customWidth="1"/>
    <col min="12813" max="12813" width="4.65625" style="71" customWidth="1"/>
    <col min="12814" max="12814" width="8.3359375" style="71" customWidth="1"/>
    <col min="12815" max="12815" width="4.16796875" style="71" customWidth="1"/>
    <col min="12816" max="12816" width="6.6171875" style="71" customWidth="1"/>
    <col min="12817" max="12817" width="3.67578125" style="71" customWidth="1"/>
    <col min="12818" max="12818" width="8.08984375" style="71" customWidth="1"/>
    <col min="12819" max="12819" width="4.16796875" style="71" customWidth="1"/>
    <col min="12820" max="12820" width="6.6171875" style="71" customWidth="1"/>
    <col min="12821" max="12821" width="3.4296875" style="71" customWidth="1"/>
    <col min="12822" max="12822" width="7.59765625" style="71" customWidth="1"/>
    <col min="12823" max="12823" width="3.4296875" style="71" customWidth="1"/>
    <col min="12824" max="12824" width="7.35546875" style="71" customWidth="1"/>
    <col min="12825" max="12825" width="3.67578125" style="71" customWidth="1"/>
    <col min="12826" max="12826" width="7.109375" style="71" customWidth="1"/>
    <col min="12827" max="12827" width="4.90234375" style="71" customWidth="1"/>
    <col min="12828" max="12828" width="9.0703125" style="71" customWidth="1"/>
    <col min="12829" max="12829" width="3.0625" style="71" customWidth="1"/>
    <col min="12830" max="12830" width="6.00390625" style="71" customWidth="1"/>
    <col min="12831" max="12831" width="2.94140625" style="71" customWidth="1"/>
    <col min="12832" max="12832" width="6.00390625" style="71" customWidth="1"/>
    <col min="12833" max="12833" width="4.41015625" style="71" customWidth="1"/>
    <col min="12834" max="13056" width="7.59765625" style="71"/>
    <col min="13057" max="13057" width="4.16796875" style="71" customWidth="1"/>
    <col min="13058" max="13058" width="23.4140625" style="71" customWidth="1"/>
    <col min="13059" max="13059" width="8.578125" style="71" customWidth="1"/>
    <col min="13060" max="13060" width="8.82421875" style="71" customWidth="1"/>
    <col min="13061" max="13061" width="4.16796875" style="71" customWidth="1"/>
    <col min="13062" max="13062" width="9.0703125" style="71" customWidth="1"/>
    <col min="13063" max="13063" width="5.1484375" style="71" customWidth="1"/>
    <col min="13064" max="13064" width="7.59765625" style="71" customWidth="1"/>
    <col min="13065" max="13065" width="4.41015625" style="71" customWidth="1"/>
    <col min="13066" max="13066" width="7.84375" style="71" customWidth="1"/>
    <col min="13067" max="13067" width="4.53515625" style="71" customWidth="1"/>
    <col min="13068" max="13068" width="8.08984375" style="71" customWidth="1"/>
    <col min="13069" max="13069" width="4.65625" style="71" customWidth="1"/>
    <col min="13070" max="13070" width="8.3359375" style="71" customWidth="1"/>
    <col min="13071" max="13071" width="4.16796875" style="71" customWidth="1"/>
    <col min="13072" max="13072" width="6.6171875" style="71" customWidth="1"/>
    <col min="13073" max="13073" width="3.67578125" style="71" customWidth="1"/>
    <col min="13074" max="13074" width="8.08984375" style="71" customWidth="1"/>
    <col min="13075" max="13075" width="4.16796875" style="71" customWidth="1"/>
    <col min="13076" max="13076" width="6.6171875" style="71" customWidth="1"/>
    <col min="13077" max="13077" width="3.4296875" style="71" customWidth="1"/>
    <col min="13078" max="13078" width="7.59765625" style="71" customWidth="1"/>
    <col min="13079" max="13079" width="3.4296875" style="71" customWidth="1"/>
    <col min="13080" max="13080" width="7.35546875" style="71" customWidth="1"/>
    <col min="13081" max="13081" width="3.67578125" style="71" customWidth="1"/>
    <col min="13082" max="13082" width="7.109375" style="71" customWidth="1"/>
    <col min="13083" max="13083" width="4.90234375" style="71" customWidth="1"/>
    <col min="13084" max="13084" width="9.0703125" style="71" customWidth="1"/>
    <col min="13085" max="13085" width="3.0625" style="71" customWidth="1"/>
    <col min="13086" max="13086" width="6.00390625" style="71" customWidth="1"/>
    <col min="13087" max="13087" width="2.94140625" style="71" customWidth="1"/>
    <col min="13088" max="13088" width="6.00390625" style="71" customWidth="1"/>
    <col min="13089" max="13089" width="4.41015625" style="71" customWidth="1"/>
    <col min="13090" max="13312" width="7.59765625" style="71"/>
    <col min="13313" max="13313" width="4.16796875" style="71" customWidth="1"/>
    <col min="13314" max="13314" width="23.4140625" style="71" customWidth="1"/>
    <col min="13315" max="13315" width="8.578125" style="71" customWidth="1"/>
    <col min="13316" max="13316" width="8.82421875" style="71" customWidth="1"/>
    <col min="13317" max="13317" width="4.16796875" style="71" customWidth="1"/>
    <col min="13318" max="13318" width="9.0703125" style="71" customWidth="1"/>
    <col min="13319" max="13319" width="5.1484375" style="71" customWidth="1"/>
    <col min="13320" max="13320" width="7.59765625" style="71" customWidth="1"/>
    <col min="13321" max="13321" width="4.41015625" style="71" customWidth="1"/>
    <col min="13322" max="13322" width="7.84375" style="71" customWidth="1"/>
    <col min="13323" max="13323" width="4.53515625" style="71" customWidth="1"/>
    <col min="13324" max="13324" width="8.08984375" style="71" customWidth="1"/>
    <col min="13325" max="13325" width="4.65625" style="71" customWidth="1"/>
    <col min="13326" max="13326" width="8.3359375" style="71" customWidth="1"/>
    <col min="13327" max="13327" width="4.16796875" style="71" customWidth="1"/>
    <col min="13328" max="13328" width="6.6171875" style="71" customWidth="1"/>
    <col min="13329" max="13329" width="3.67578125" style="71" customWidth="1"/>
    <col min="13330" max="13330" width="8.08984375" style="71" customWidth="1"/>
    <col min="13331" max="13331" width="4.16796875" style="71" customWidth="1"/>
    <col min="13332" max="13332" width="6.6171875" style="71" customWidth="1"/>
    <col min="13333" max="13333" width="3.4296875" style="71" customWidth="1"/>
    <col min="13334" max="13334" width="7.59765625" style="71" customWidth="1"/>
    <col min="13335" max="13335" width="3.4296875" style="71" customWidth="1"/>
    <col min="13336" max="13336" width="7.35546875" style="71" customWidth="1"/>
    <col min="13337" max="13337" width="3.67578125" style="71" customWidth="1"/>
    <col min="13338" max="13338" width="7.109375" style="71" customWidth="1"/>
    <col min="13339" max="13339" width="4.90234375" style="71" customWidth="1"/>
    <col min="13340" max="13340" width="9.0703125" style="71" customWidth="1"/>
    <col min="13341" max="13341" width="3.0625" style="71" customWidth="1"/>
    <col min="13342" max="13342" width="6.00390625" style="71" customWidth="1"/>
    <col min="13343" max="13343" width="2.94140625" style="71" customWidth="1"/>
    <col min="13344" max="13344" width="6.00390625" style="71" customWidth="1"/>
    <col min="13345" max="13345" width="4.41015625" style="71" customWidth="1"/>
    <col min="13346" max="13568" width="7.59765625" style="71"/>
    <col min="13569" max="13569" width="4.16796875" style="71" customWidth="1"/>
    <col min="13570" max="13570" width="23.4140625" style="71" customWidth="1"/>
    <col min="13571" max="13571" width="8.578125" style="71" customWidth="1"/>
    <col min="13572" max="13572" width="8.82421875" style="71" customWidth="1"/>
    <col min="13573" max="13573" width="4.16796875" style="71" customWidth="1"/>
    <col min="13574" max="13574" width="9.0703125" style="71" customWidth="1"/>
    <col min="13575" max="13575" width="5.1484375" style="71" customWidth="1"/>
    <col min="13576" max="13576" width="7.59765625" style="71" customWidth="1"/>
    <col min="13577" max="13577" width="4.41015625" style="71" customWidth="1"/>
    <col min="13578" max="13578" width="7.84375" style="71" customWidth="1"/>
    <col min="13579" max="13579" width="4.53515625" style="71" customWidth="1"/>
    <col min="13580" max="13580" width="8.08984375" style="71" customWidth="1"/>
    <col min="13581" max="13581" width="4.65625" style="71" customWidth="1"/>
    <col min="13582" max="13582" width="8.3359375" style="71" customWidth="1"/>
    <col min="13583" max="13583" width="4.16796875" style="71" customWidth="1"/>
    <col min="13584" max="13584" width="6.6171875" style="71" customWidth="1"/>
    <col min="13585" max="13585" width="3.67578125" style="71" customWidth="1"/>
    <col min="13586" max="13586" width="8.08984375" style="71" customWidth="1"/>
    <col min="13587" max="13587" width="4.16796875" style="71" customWidth="1"/>
    <col min="13588" max="13588" width="6.6171875" style="71" customWidth="1"/>
    <col min="13589" max="13589" width="3.4296875" style="71" customWidth="1"/>
    <col min="13590" max="13590" width="7.59765625" style="71" customWidth="1"/>
    <col min="13591" max="13591" width="3.4296875" style="71" customWidth="1"/>
    <col min="13592" max="13592" width="7.35546875" style="71" customWidth="1"/>
    <col min="13593" max="13593" width="3.67578125" style="71" customWidth="1"/>
    <col min="13594" max="13594" width="7.109375" style="71" customWidth="1"/>
    <col min="13595" max="13595" width="4.90234375" style="71" customWidth="1"/>
    <col min="13596" max="13596" width="9.0703125" style="71" customWidth="1"/>
    <col min="13597" max="13597" width="3.0625" style="71" customWidth="1"/>
    <col min="13598" max="13598" width="6.00390625" style="71" customWidth="1"/>
    <col min="13599" max="13599" width="2.94140625" style="71" customWidth="1"/>
    <col min="13600" max="13600" width="6.00390625" style="71" customWidth="1"/>
    <col min="13601" max="13601" width="4.41015625" style="71" customWidth="1"/>
    <col min="13602" max="13824" width="7.59765625" style="71"/>
    <col min="13825" max="13825" width="4.16796875" style="71" customWidth="1"/>
    <col min="13826" max="13826" width="23.4140625" style="71" customWidth="1"/>
    <col min="13827" max="13827" width="8.578125" style="71" customWidth="1"/>
    <col min="13828" max="13828" width="8.82421875" style="71" customWidth="1"/>
    <col min="13829" max="13829" width="4.16796875" style="71" customWidth="1"/>
    <col min="13830" max="13830" width="9.0703125" style="71" customWidth="1"/>
    <col min="13831" max="13831" width="5.1484375" style="71" customWidth="1"/>
    <col min="13832" max="13832" width="7.59765625" style="71" customWidth="1"/>
    <col min="13833" max="13833" width="4.41015625" style="71" customWidth="1"/>
    <col min="13834" max="13834" width="7.84375" style="71" customWidth="1"/>
    <col min="13835" max="13835" width="4.53515625" style="71" customWidth="1"/>
    <col min="13836" max="13836" width="8.08984375" style="71" customWidth="1"/>
    <col min="13837" max="13837" width="4.65625" style="71" customWidth="1"/>
    <col min="13838" max="13838" width="8.3359375" style="71" customWidth="1"/>
    <col min="13839" max="13839" width="4.16796875" style="71" customWidth="1"/>
    <col min="13840" max="13840" width="6.6171875" style="71" customWidth="1"/>
    <col min="13841" max="13841" width="3.67578125" style="71" customWidth="1"/>
    <col min="13842" max="13842" width="8.08984375" style="71" customWidth="1"/>
    <col min="13843" max="13843" width="4.16796875" style="71" customWidth="1"/>
    <col min="13844" max="13844" width="6.6171875" style="71" customWidth="1"/>
    <col min="13845" max="13845" width="3.4296875" style="71" customWidth="1"/>
    <col min="13846" max="13846" width="7.59765625" style="71" customWidth="1"/>
    <col min="13847" max="13847" width="3.4296875" style="71" customWidth="1"/>
    <col min="13848" max="13848" width="7.35546875" style="71" customWidth="1"/>
    <col min="13849" max="13849" width="3.67578125" style="71" customWidth="1"/>
    <col min="13850" max="13850" width="7.109375" style="71" customWidth="1"/>
    <col min="13851" max="13851" width="4.90234375" style="71" customWidth="1"/>
    <col min="13852" max="13852" width="9.0703125" style="71" customWidth="1"/>
    <col min="13853" max="13853" width="3.0625" style="71" customWidth="1"/>
    <col min="13854" max="13854" width="6.00390625" style="71" customWidth="1"/>
    <col min="13855" max="13855" width="2.94140625" style="71" customWidth="1"/>
    <col min="13856" max="13856" width="6.00390625" style="71" customWidth="1"/>
    <col min="13857" max="13857" width="4.41015625" style="71" customWidth="1"/>
    <col min="13858" max="14080" width="7.59765625" style="71"/>
    <col min="14081" max="14081" width="4.16796875" style="71" customWidth="1"/>
    <col min="14082" max="14082" width="23.4140625" style="71" customWidth="1"/>
    <col min="14083" max="14083" width="8.578125" style="71" customWidth="1"/>
    <col min="14084" max="14084" width="8.82421875" style="71" customWidth="1"/>
    <col min="14085" max="14085" width="4.16796875" style="71" customWidth="1"/>
    <col min="14086" max="14086" width="9.0703125" style="71" customWidth="1"/>
    <col min="14087" max="14087" width="5.1484375" style="71" customWidth="1"/>
    <col min="14088" max="14088" width="7.59765625" style="71" customWidth="1"/>
    <col min="14089" max="14089" width="4.41015625" style="71" customWidth="1"/>
    <col min="14090" max="14090" width="7.84375" style="71" customWidth="1"/>
    <col min="14091" max="14091" width="4.53515625" style="71" customWidth="1"/>
    <col min="14092" max="14092" width="8.08984375" style="71" customWidth="1"/>
    <col min="14093" max="14093" width="4.65625" style="71" customWidth="1"/>
    <col min="14094" max="14094" width="8.3359375" style="71" customWidth="1"/>
    <col min="14095" max="14095" width="4.16796875" style="71" customWidth="1"/>
    <col min="14096" max="14096" width="6.6171875" style="71" customWidth="1"/>
    <col min="14097" max="14097" width="3.67578125" style="71" customWidth="1"/>
    <col min="14098" max="14098" width="8.08984375" style="71" customWidth="1"/>
    <col min="14099" max="14099" width="4.16796875" style="71" customWidth="1"/>
    <col min="14100" max="14100" width="6.6171875" style="71" customWidth="1"/>
    <col min="14101" max="14101" width="3.4296875" style="71" customWidth="1"/>
    <col min="14102" max="14102" width="7.59765625" style="71" customWidth="1"/>
    <col min="14103" max="14103" width="3.4296875" style="71" customWidth="1"/>
    <col min="14104" max="14104" width="7.35546875" style="71" customWidth="1"/>
    <col min="14105" max="14105" width="3.67578125" style="71" customWidth="1"/>
    <col min="14106" max="14106" width="7.109375" style="71" customWidth="1"/>
    <col min="14107" max="14107" width="4.90234375" style="71" customWidth="1"/>
    <col min="14108" max="14108" width="9.0703125" style="71" customWidth="1"/>
    <col min="14109" max="14109" width="3.0625" style="71" customWidth="1"/>
    <col min="14110" max="14110" width="6.00390625" style="71" customWidth="1"/>
    <col min="14111" max="14111" width="2.94140625" style="71" customWidth="1"/>
    <col min="14112" max="14112" width="6.00390625" style="71" customWidth="1"/>
    <col min="14113" max="14113" width="4.41015625" style="71" customWidth="1"/>
    <col min="14114" max="14336" width="7.59765625" style="71"/>
    <col min="14337" max="14337" width="4.16796875" style="71" customWidth="1"/>
    <col min="14338" max="14338" width="23.4140625" style="71" customWidth="1"/>
    <col min="14339" max="14339" width="8.578125" style="71" customWidth="1"/>
    <col min="14340" max="14340" width="8.82421875" style="71" customWidth="1"/>
    <col min="14341" max="14341" width="4.16796875" style="71" customWidth="1"/>
    <col min="14342" max="14342" width="9.0703125" style="71" customWidth="1"/>
    <col min="14343" max="14343" width="5.1484375" style="71" customWidth="1"/>
    <col min="14344" max="14344" width="7.59765625" style="71" customWidth="1"/>
    <col min="14345" max="14345" width="4.41015625" style="71" customWidth="1"/>
    <col min="14346" max="14346" width="7.84375" style="71" customWidth="1"/>
    <col min="14347" max="14347" width="4.53515625" style="71" customWidth="1"/>
    <col min="14348" max="14348" width="8.08984375" style="71" customWidth="1"/>
    <col min="14349" max="14349" width="4.65625" style="71" customWidth="1"/>
    <col min="14350" max="14350" width="8.3359375" style="71" customWidth="1"/>
    <col min="14351" max="14351" width="4.16796875" style="71" customWidth="1"/>
    <col min="14352" max="14352" width="6.6171875" style="71" customWidth="1"/>
    <col min="14353" max="14353" width="3.67578125" style="71" customWidth="1"/>
    <col min="14354" max="14354" width="8.08984375" style="71" customWidth="1"/>
    <col min="14355" max="14355" width="4.16796875" style="71" customWidth="1"/>
    <col min="14356" max="14356" width="6.6171875" style="71" customWidth="1"/>
    <col min="14357" max="14357" width="3.4296875" style="71" customWidth="1"/>
    <col min="14358" max="14358" width="7.59765625" style="71" customWidth="1"/>
    <col min="14359" max="14359" width="3.4296875" style="71" customWidth="1"/>
    <col min="14360" max="14360" width="7.35546875" style="71" customWidth="1"/>
    <col min="14361" max="14361" width="3.67578125" style="71" customWidth="1"/>
    <col min="14362" max="14362" width="7.109375" style="71" customWidth="1"/>
    <col min="14363" max="14363" width="4.90234375" style="71" customWidth="1"/>
    <col min="14364" max="14364" width="9.0703125" style="71" customWidth="1"/>
    <col min="14365" max="14365" width="3.0625" style="71" customWidth="1"/>
    <col min="14366" max="14366" width="6.00390625" style="71" customWidth="1"/>
    <col min="14367" max="14367" width="2.94140625" style="71" customWidth="1"/>
    <col min="14368" max="14368" width="6.00390625" style="71" customWidth="1"/>
    <col min="14369" max="14369" width="4.41015625" style="71" customWidth="1"/>
    <col min="14370" max="14592" width="7.59765625" style="71"/>
    <col min="14593" max="14593" width="4.16796875" style="71" customWidth="1"/>
    <col min="14594" max="14594" width="23.4140625" style="71" customWidth="1"/>
    <col min="14595" max="14595" width="8.578125" style="71" customWidth="1"/>
    <col min="14596" max="14596" width="8.82421875" style="71" customWidth="1"/>
    <col min="14597" max="14597" width="4.16796875" style="71" customWidth="1"/>
    <col min="14598" max="14598" width="9.0703125" style="71" customWidth="1"/>
    <col min="14599" max="14599" width="5.1484375" style="71" customWidth="1"/>
    <col min="14600" max="14600" width="7.59765625" style="71" customWidth="1"/>
    <col min="14601" max="14601" width="4.41015625" style="71" customWidth="1"/>
    <col min="14602" max="14602" width="7.84375" style="71" customWidth="1"/>
    <col min="14603" max="14603" width="4.53515625" style="71" customWidth="1"/>
    <col min="14604" max="14604" width="8.08984375" style="71" customWidth="1"/>
    <col min="14605" max="14605" width="4.65625" style="71" customWidth="1"/>
    <col min="14606" max="14606" width="8.3359375" style="71" customWidth="1"/>
    <col min="14607" max="14607" width="4.16796875" style="71" customWidth="1"/>
    <col min="14608" max="14608" width="6.6171875" style="71" customWidth="1"/>
    <col min="14609" max="14609" width="3.67578125" style="71" customWidth="1"/>
    <col min="14610" max="14610" width="8.08984375" style="71" customWidth="1"/>
    <col min="14611" max="14611" width="4.16796875" style="71" customWidth="1"/>
    <col min="14612" max="14612" width="6.6171875" style="71" customWidth="1"/>
    <col min="14613" max="14613" width="3.4296875" style="71" customWidth="1"/>
    <col min="14614" max="14614" width="7.59765625" style="71" customWidth="1"/>
    <col min="14615" max="14615" width="3.4296875" style="71" customWidth="1"/>
    <col min="14616" max="14616" width="7.35546875" style="71" customWidth="1"/>
    <col min="14617" max="14617" width="3.67578125" style="71" customWidth="1"/>
    <col min="14618" max="14618" width="7.109375" style="71" customWidth="1"/>
    <col min="14619" max="14619" width="4.90234375" style="71" customWidth="1"/>
    <col min="14620" max="14620" width="9.0703125" style="71" customWidth="1"/>
    <col min="14621" max="14621" width="3.0625" style="71" customWidth="1"/>
    <col min="14622" max="14622" width="6.00390625" style="71" customWidth="1"/>
    <col min="14623" max="14623" width="2.94140625" style="71" customWidth="1"/>
    <col min="14624" max="14624" width="6.00390625" style="71" customWidth="1"/>
    <col min="14625" max="14625" width="4.41015625" style="71" customWidth="1"/>
    <col min="14626" max="14848" width="7.59765625" style="71"/>
    <col min="14849" max="14849" width="4.16796875" style="71" customWidth="1"/>
    <col min="14850" max="14850" width="23.4140625" style="71" customWidth="1"/>
    <col min="14851" max="14851" width="8.578125" style="71" customWidth="1"/>
    <col min="14852" max="14852" width="8.82421875" style="71" customWidth="1"/>
    <col min="14853" max="14853" width="4.16796875" style="71" customWidth="1"/>
    <col min="14854" max="14854" width="9.0703125" style="71" customWidth="1"/>
    <col min="14855" max="14855" width="5.1484375" style="71" customWidth="1"/>
    <col min="14856" max="14856" width="7.59765625" style="71" customWidth="1"/>
    <col min="14857" max="14857" width="4.41015625" style="71" customWidth="1"/>
    <col min="14858" max="14858" width="7.84375" style="71" customWidth="1"/>
    <col min="14859" max="14859" width="4.53515625" style="71" customWidth="1"/>
    <col min="14860" max="14860" width="8.08984375" style="71" customWidth="1"/>
    <col min="14861" max="14861" width="4.65625" style="71" customWidth="1"/>
    <col min="14862" max="14862" width="8.3359375" style="71" customWidth="1"/>
    <col min="14863" max="14863" width="4.16796875" style="71" customWidth="1"/>
    <col min="14864" max="14864" width="6.6171875" style="71" customWidth="1"/>
    <col min="14865" max="14865" width="3.67578125" style="71" customWidth="1"/>
    <col min="14866" max="14866" width="8.08984375" style="71" customWidth="1"/>
    <col min="14867" max="14867" width="4.16796875" style="71" customWidth="1"/>
    <col min="14868" max="14868" width="6.6171875" style="71" customWidth="1"/>
    <col min="14869" max="14869" width="3.4296875" style="71" customWidth="1"/>
    <col min="14870" max="14870" width="7.59765625" style="71" customWidth="1"/>
    <col min="14871" max="14871" width="3.4296875" style="71" customWidth="1"/>
    <col min="14872" max="14872" width="7.35546875" style="71" customWidth="1"/>
    <col min="14873" max="14873" width="3.67578125" style="71" customWidth="1"/>
    <col min="14874" max="14874" width="7.109375" style="71" customWidth="1"/>
    <col min="14875" max="14875" width="4.90234375" style="71" customWidth="1"/>
    <col min="14876" max="14876" width="9.0703125" style="71" customWidth="1"/>
    <col min="14877" max="14877" width="3.0625" style="71" customWidth="1"/>
    <col min="14878" max="14878" width="6.00390625" style="71" customWidth="1"/>
    <col min="14879" max="14879" width="2.94140625" style="71" customWidth="1"/>
    <col min="14880" max="14880" width="6.00390625" style="71" customWidth="1"/>
    <col min="14881" max="14881" width="4.41015625" style="71" customWidth="1"/>
    <col min="14882" max="15104" width="7.59765625" style="71"/>
    <col min="15105" max="15105" width="4.16796875" style="71" customWidth="1"/>
    <col min="15106" max="15106" width="23.4140625" style="71" customWidth="1"/>
    <col min="15107" max="15107" width="8.578125" style="71" customWidth="1"/>
    <col min="15108" max="15108" width="8.82421875" style="71" customWidth="1"/>
    <col min="15109" max="15109" width="4.16796875" style="71" customWidth="1"/>
    <col min="15110" max="15110" width="9.0703125" style="71" customWidth="1"/>
    <col min="15111" max="15111" width="5.1484375" style="71" customWidth="1"/>
    <col min="15112" max="15112" width="7.59765625" style="71" customWidth="1"/>
    <col min="15113" max="15113" width="4.41015625" style="71" customWidth="1"/>
    <col min="15114" max="15114" width="7.84375" style="71" customWidth="1"/>
    <col min="15115" max="15115" width="4.53515625" style="71" customWidth="1"/>
    <col min="15116" max="15116" width="8.08984375" style="71" customWidth="1"/>
    <col min="15117" max="15117" width="4.65625" style="71" customWidth="1"/>
    <col min="15118" max="15118" width="8.3359375" style="71" customWidth="1"/>
    <col min="15119" max="15119" width="4.16796875" style="71" customWidth="1"/>
    <col min="15120" max="15120" width="6.6171875" style="71" customWidth="1"/>
    <col min="15121" max="15121" width="3.67578125" style="71" customWidth="1"/>
    <col min="15122" max="15122" width="8.08984375" style="71" customWidth="1"/>
    <col min="15123" max="15123" width="4.16796875" style="71" customWidth="1"/>
    <col min="15124" max="15124" width="6.6171875" style="71" customWidth="1"/>
    <col min="15125" max="15125" width="3.4296875" style="71" customWidth="1"/>
    <col min="15126" max="15126" width="7.59765625" style="71" customWidth="1"/>
    <col min="15127" max="15127" width="3.4296875" style="71" customWidth="1"/>
    <col min="15128" max="15128" width="7.35546875" style="71" customWidth="1"/>
    <col min="15129" max="15129" width="3.67578125" style="71" customWidth="1"/>
    <col min="15130" max="15130" width="7.109375" style="71" customWidth="1"/>
    <col min="15131" max="15131" width="4.90234375" style="71" customWidth="1"/>
    <col min="15132" max="15132" width="9.0703125" style="71" customWidth="1"/>
    <col min="15133" max="15133" width="3.0625" style="71" customWidth="1"/>
    <col min="15134" max="15134" width="6.00390625" style="71" customWidth="1"/>
    <col min="15135" max="15135" width="2.94140625" style="71" customWidth="1"/>
    <col min="15136" max="15136" width="6.00390625" style="71" customWidth="1"/>
    <col min="15137" max="15137" width="4.41015625" style="71" customWidth="1"/>
    <col min="15138" max="15360" width="7.59765625" style="71"/>
    <col min="15361" max="15361" width="4.16796875" style="71" customWidth="1"/>
    <col min="15362" max="15362" width="23.4140625" style="71" customWidth="1"/>
    <col min="15363" max="15363" width="8.578125" style="71" customWidth="1"/>
    <col min="15364" max="15364" width="8.82421875" style="71" customWidth="1"/>
    <col min="15365" max="15365" width="4.16796875" style="71" customWidth="1"/>
    <col min="15366" max="15366" width="9.0703125" style="71" customWidth="1"/>
    <col min="15367" max="15367" width="5.1484375" style="71" customWidth="1"/>
    <col min="15368" max="15368" width="7.59765625" style="71" customWidth="1"/>
    <col min="15369" max="15369" width="4.41015625" style="71" customWidth="1"/>
    <col min="15370" max="15370" width="7.84375" style="71" customWidth="1"/>
    <col min="15371" max="15371" width="4.53515625" style="71" customWidth="1"/>
    <col min="15372" max="15372" width="8.08984375" style="71" customWidth="1"/>
    <col min="15373" max="15373" width="4.65625" style="71" customWidth="1"/>
    <col min="15374" max="15374" width="8.3359375" style="71" customWidth="1"/>
    <col min="15375" max="15375" width="4.16796875" style="71" customWidth="1"/>
    <col min="15376" max="15376" width="6.6171875" style="71" customWidth="1"/>
    <col min="15377" max="15377" width="3.67578125" style="71" customWidth="1"/>
    <col min="15378" max="15378" width="8.08984375" style="71" customWidth="1"/>
    <col min="15379" max="15379" width="4.16796875" style="71" customWidth="1"/>
    <col min="15380" max="15380" width="6.6171875" style="71" customWidth="1"/>
    <col min="15381" max="15381" width="3.4296875" style="71" customWidth="1"/>
    <col min="15382" max="15382" width="7.59765625" style="71" customWidth="1"/>
    <col min="15383" max="15383" width="3.4296875" style="71" customWidth="1"/>
    <col min="15384" max="15384" width="7.35546875" style="71" customWidth="1"/>
    <col min="15385" max="15385" width="3.67578125" style="71" customWidth="1"/>
    <col min="15386" max="15386" width="7.109375" style="71" customWidth="1"/>
    <col min="15387" max="15387" width="4.90234375" style="71" customWidth="1"/>
    <col min="15388" max="15388" width="9.0703125" style="71" customWidth="1"/>
    <col min="15389" max="15389" width="3.0625" style="71" customWidth="1"/>
    <col min="15390" max="15390" width="6.00390625" style="71" customWidth="1"/>
    <col min="15391" max="15391" width="2.94140625" style="71" customWidth="1"/>
    <col min="15392" max="15392" width="6.00390625" style="71" customWidth="1"/>
    <col min="15393" max="15393" width="4.41015625" style="71" customWidth="1"/>
    <col min="15394" max="15616" width="7.59765625" style="71"/>
    <col min="15617" max="15617" width="4.16796875" style="71" customWidth="1"/>
    <col min="15618" max="15618" width="23.4140625" style="71" customWidth="1"/>
    <col min="15619" max="15619" width="8.578125" style="71" customWidth="1"/>
    <col min="15620" max="15620" width="8.82421875" style="71" customWidth="1"/>
    <col min="15621" max="15621" width="4.16796875" style="71" customWidth="1"/>
    <col min="15622" max="15622" width="9.0703125" style="71" customWidth="1"/>
    <col min="15623" max="15623" width="5.1484375" style="71" customWidth="1"/>
    <col min="15624" max="15624" width="7.59765625" style="71" customWidth="1"/>
    <col min="15625" max="15625" width="4.41015625" style="71" customWidth="1"/>
    <col min="15626" max="15626" width="7.84375" style="71" customWidth="1"/>
    <col min="15627" max="15627" width="4.53515625" style="71" customWidth="1"/>
    <col min="15628" max="15628" width="8.08984375" style="71" customWidth="1"/>
    <col min="15629" max="15629" width="4.65625" style="71" customWidth="1"/>
    <col min="15630" max="15630" width="8.3359375" style="71" customWidth="1"/>
    <col min="15631" max="15631" width="4.16796875" style="71" customWidth="1"/>
    <col min="15632" max="15632" width="6.6171875" style="71" customWidth="1"/>
    <col min="15633" max="15633" width="3.67578125" style="71" customWidth="1"/>
    <col min="15634" max="15634" width="8.08984375" style="71" customWidth="1"/>
    <col min="15635" max="15635" width="4.16796875" style="71" customWidth="1"/>
    <col min="15636" max="15636" width="6.6171875" style="71" customWidth="1"/>
    <col min="15637" max="15637" width="3.4296875" style="71" customWidth="1"/>
    <col min="15638" max="15638" width="7.59765625" style="71" customWidth="1"/>
    <col min="15639" max="15639" width="3.4296875" style="71" customWidth="1"/>
    <col min="15640" max="15640" width="7.35546875" style="71" customWidth="1"/>
    <col min="15641" max="15641" width="3.67578125" style="71" customWidth="1"/>
    <col min="15642" max="15642" width="7.109375" style="71" customWidth="1"/>
    <col min="15643" max="15643" width="4.90234375" style="71" customWidth="1"/>
    <col min="15644" max="15644" width="9.0703125" style="71" customWidth="1"/>
    <col min="15645" max="15645" width="3.0625" style="71" customWidth="1"/>
    <col min="15646" max="15646" width="6.00390625" style="71" customWidth="1"/>
    <col min="15647" max="15647" width="2.94140625" style="71" customWidth="1"/>
    <col min="15648" max="15648" width="6.00390625" style="71" customWidth="1"/>
    <col min="15649" max="15649" width="4.41015625" style="71" customWidth="1"/>
    <col min="15650" max="15872" width="7.59765625" style="71"/>
    <col min="15873" max="15873" width="4.16796875" style="71" customWidth="1"/>
    <col min="15874" max="15874" width="23.4140625" style="71" customWidth="1"/>
    <col min="15875" max="15875" width="8.578125" style="71" customWidth="1"/>
    <col min="15876" max="15876" width="8.82421875" style="71" customWidth="1"/>
    <col min="15877" max="15877" width="4.16796875" style="71" customWidth="1"/>
    <col min="15878" max="15878" width="9.0703125" style="71" customWidth="1"/>
    <col min="15879" max="15879" width="5.1484375" style="71" customWidth="1"/>
    <col min="15880" max="15880" width="7.59765625" style="71" customWidth="1"/>
    <col min="15881" max="15881" width="4.41015625" style="71" customWidth="1"/>
    <col min="15882" max="15882" width="7.84375" style="71" customWidth="1"/>
    <col min="15883" max="15883" width="4.53515625" style="71" customWidth="1"/>
    <col min="15884" max="15884" width="8.08984375" style="71" customWidth="1"/>
    <col min="15885" max="15885" width="4.65625" style="71" customWidth="1"/>
    <col min="15886" max="15886" width="8.3359375" style="71" customWidth="1"/>
    <col min="15887" max="15887" width="4.16796875" style="71" customWidth="1"/>
    <col min="15888" max="15888" width="6.6171875" style="71" customWidth="1"/>
    <col min="15889" max="15889" width="3.67578125" style="71" customWidth="1"/>
    <col min="15890" max="15890" width="8.08984375" style="71" customWidth="1"/>
    <col min="15891" max="15891" width="4.16796875" style="71" customWidth="1"/>
    <col min="15892" max="15892" width="6.6171875" style="71" customWidth="1"/>
    <col min="15893" max="15893" width="3.4296875" style="71" customWidth="1"/>
    <col min="15894" max="15894" width="7.59765625" style="71" customWidth="1"/>
    <col min="15895" max="15895" width="3.4296875" style="71" customWidth="1"/>
    <col min="15896" max="15896" width="7.35546875" style="71" customWidth="1"/>
    <col min="15897" max="15897" width="3.67578125" style="71" customWidth="1"/>
    <col min="15898" max="15898" width="7.109375" style="71" customWidth="1"/>
    <col min="15899" max="15899" width="4.90234375" style="71" customWidth="1"/>
    <col min="15900" max="15900" width="9.0703125" style="71" customWidth="1"/>
    <col min="15901" max="15901" width="3.0625" style="71" customWidth="1"/>
    <col min="15902" max="15902" width="6.00390625" style="71" customWidth="1"/>
    <col min="15903" max="15903" width="2.94140625" style="71" customWidth="1"/>
    <col min="15904" max="15904" width="6.00390625" style="71" customWidth="1"/>
    <col min="15905" max="15905" width="4.41015625" style="71" customWidth="1"/>
    <col min="15906" max="16128" width="7.59765625" style="71"/>
    <col min="16129" max="16129" width="4.16796875" style="71" customWidth="1"/>
    <col min="16130" max="16130" width="23.4140625" style="71" customWidth="1"/>
    <col min="16131" max="16131" width="8.578125" style="71" customWidth="1"/>
    <col min="16132" max="16132" width="8.82421875" style="71" customWidth="1"/>
    <col min="16133" max="16133" width="4.16796875" style="71" customWidth="1"/>
    <col min="16134" max="16134" width="9.0703125" style="71" customWidth="1"/>
    <col min="16135" max="16135" width="5.1484375" style="71" customWidth="1"/>
    <col min="16136" max="16136" width="7.59765625" style="71" customWidth="1"/>
    <col min="16137" max="16137" width="4.41015625" style="71" customWidth="1"/>
    <col min="16138" max="16138" width="7.84375" style="71" customWidth="1"/>
    <col min="16139" max="16139" width="4.53515625" style="71" customWidth="1"/>
    <col min="16140" max="16140" width="8.08984375" style="71" customWidth="1"/>
    <col min="16141" max="16141" width="4.65625" style="71" customWidth="1"/>
    <col min="16142" max="16142" width="8.3359375" style="71" customWidth="1"/>
    <col min="16143" max="16143" width="4.16796875" style="71" customWidth="1"/>
    <col min="16144" max="16144" width="6.6171875" style="71" customWidth="1"/>
    <col min="16145" max="16145" width="3.67578125" style="71" customWidth="1"/>
    <col min="16146" max="16146" width="8.08984375" style="71" customWidth="1"/>
    <col min="16147" max="16147" width="4.16796875" style="71" customWidth="1"/>
    <col min="16148" max="16148" width="6.6171875" style="71" customWidth="1"/>
    <col min="16149" max="16149" width="3.4296875" style="71" customWidth="1"/>
    <col min="16150" max="16150" width="7.59765625" style="71" customWidth="1"/>
    <col min="16151" max="16151" width="3.4296875" style="71" customWidth="1"/>
    <col min="16152" max="16152" width="7.35546875" style="71" customWidth="1"/>
    <col min="16153" max="16153" width="3.67578125" style="71" customWidth="1"/>
    <col min="16154" max="16154" width="7.109375" style="71" customWidth="1"/>
    <col min="16155" max="16155" width="4.90234375" style="71" customWidth="1"/>
    <col min="16156" max="16156" width="9.0703125" style="71" customWidth="1"/>
    <col min="16157" max="16157" width="3.0625" style="71" customWidth="1"/>
    <col min="16158" max="16158" width="6.00390625" style="71" customWidth="1"/>
    <col min="16159" max="16159" width="2.94140625" style="71" customWidth="1"/>
    <col min="16160" max="16160" width="6.00390625" style="71" customWidth="1"/>
    <col min="16161" max="16161" width="4.41015625" style="71" customWidth="1"/>
    <col min="16162" max="16384" width="7.59765625" style="71"/>
  </cols>
  <sheetData>
    <row r="1" spans="1:34" x14ac:dyDescent="0.15">
      <c r="A1" s="180"/>
      <c r="B1" s="181" t="s">
        <v>599</v>
      </c>
      <c r="C1" s="181"/>
      <c r="D1" s="182"/>
      <c r="T1" s="184"/>
    </row>
    <row r="2" spans="1:34" ht="15.75" customHeight="1" x14ac:dyDescent="0.15">
      <c r="A2" s="185"/>
      <c r="B2" s="186" t="s">
        <v>600</v>
      </c>
      <c r="C2" s="186"/>
      <c r="D2" s="187"/>
      <c r="E2" s="188"/>
      <c r="F2" s="1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90"/>
      <c r="R2" s="188"/>
      <c r="S2" s="188"/>
      <c r="T2" s="190"/>
      <c r="U2" s="188"/>
      <c r="V2" s="191"/>
      <c r="W2" s="188"/>
      <c r="X2" s="190"/>
      <c r="Y2" s="188"/>
      <c r="Z2" s="190"/>
      <c r="AA2" s="190"/>
      <c r="AB2" s="190"/>
      <c r="AC2" s="190"/>
      <c r="AD2" s="190"/>
      <c r="AE2" s="188"/>
      <c r="AF2" s="192"/>
    </row>
    <row r="3" spans="1:34" ht="62.25" customHeight="1" x14ac:dyDescent="0.15">
      <c r="A3" s="193"/>
      <c r="B3" s="194" t="s">
        <v>601</v>
      </c>
      <c r="C3" s="194" t="s">
        <v>602</v>
      </c>
      <c r="D3" s="195" t="s">
        <v>603</v>
      </c>
      <c r="E3" s="358" t="s">
        <v>684</v>
      </c>
      <c r="F3" s="359"/>
      <c r="G3" s="358" t="s">
        <v>685</v>
      </c>
      <c r="H3" s="359"/>
      <c r="I3" s="358" t="s">
        <v>687</v>
      </c>
      <c r="J3" s="359"/>
      <c r="K3" s="358" t="s">
        <v>686</v>
      </c>
      <c r="L3" s="359"/>
      <c r="M3" s="358" t="s">
        <v>688</v>
      </c>
      <c r="N3" s="359"/>
      <c r="O3" s="358" t="s">
        <v>689</v>
      </c>
      <c r="P3" s="359"/>
      <c r="Q3" s="358" t="s">
        <v>690</v>
      </c>
      <c r="R3" s="359"/>
      <c r="S3" s="358" t="s">
        <v>692</v>
      </c>
      <c r="T3" s="359"/>
      <c r="U3" s="358" t="s">
        <v>693</v>
      </c>
      <c r="V3" s="359"/>
      <c r="W3" s="358" t="s">
        <v>694</v>
      </c>
      <c r="X3" s="359"/>
      <c r="Y3" s="358" t="s">
        <v>707</v>
      </c>
      <c r="Z3" s="359"/>
      <c r="AA3" s="358" t="s">
        <v>705</v>
      </c>
      <c r="AB3" s="359"/>
      <c r="AC3" s="358"/>
      <c r="AD3" s="359"/>
      <c r="AE3" s="358"/>
      <c r="AF3" s="359"/>
      <c r="AG3" s="358"/>
      <c r="AH3" s="359"/>
    </row>
    <row r="4" spans="1:34" x14ac:dyDescent="0.15">
      <c r="A4" s="196">
        <v>1</v>
      </c>
      <c r="B4" s="197" t="s">
        <v>604</v>
      </c>
      <c r="C4" s="198" t="s">
        <v>605</v>
      </c>
      <c r="D4" s="199">
        <v>32</v>
      </c>
      <c r="E4" s="200">
        <v>65</v>
      </c>
      <c r="F4" s="201">
        <f>D4*E4</f>
        <v>2080</v>
      </c>
      <c r="G4" s="200">
        <v>25</v>
      </c>
      <c r="H4" s="201">
        <f t="shared" ref="H4:H27" si="0">D4*G4</f>
        <v>800</v>
      </c>
      <c r="I4" s="200">
        <v>5</v>
      </c>
      <c r="J4" s="202">
        <f t="shared" ref="J4:J27" si="1">D4*I4</f>
        <v>160</v>
      </c>
      <c r="K4" s="200">
        <v>4</v>
      </c>
      <c r="L4" s="201">
        <f t="shared" ref="L4:L27" si="2">D4*K4</f>
        <v>128</v>
      </c>
      <c r="M4" s="200">
        <v>1</v>
      </c>
      <c r="N4" s="201">
        <f t="shared" ref="N4:N27" si="3">D4*M4</f>
        <v>32</v>
      </c>
      <c r="O4" s="203">
        <v>13</v>
      </c>
      <c r="P4" s="201">
        <f t="shared" ref="P4:P27" si="4">D4*O4</f>
        <v>416</v>
      </c>
      <c r="Q4" s="203">
        <v>720</v>
      </c>
      <c r="R4" s="201">
        <f t="shared" ref="R4:R27" si="5">Q4*D4</f>
        <v>23040</v>
      </c>
      <c r="S4" s="203">
        <v>2</v>
      </c>
      <c r="T4" s="201">
        <f t="shared" ref="T4:T27" si="6">S4*D4</f>
        <v>64</v>
      </c>
      <c r="U4" s="203">
        <v>1</v>
      </c>
      <c r="V4" s="201">
        <f t="shared" ref="V4:V27" si="7">U4*D4</f>
        <v>32</v>
      </c>
      <c r="W4" s="244">
        <v>0</v>
      </c>
      <c r="X4" s="201">
        <f t="shared" ref="X4:X27" si="8">W4*D4</f>
        <v>0</v>
      </c>
      <c r="Y4" s="204">
        <v>1</v>
      </c>
      <c r="Z4" s="201">
        <f t="shared" ref="Z4:Z27" si="9">Y4*D4</f>
        <v>32</v>
      </c>
      <c r="AA4" s="204">
        <v>1</v>
      </c>
      <c r="AB4" s="201">
        <f t="shared" ref="AB4:AB27" si="10">AA4*D4</f>
        <v>32</v>
      </c>
      <c r="AC4" s="204"/>
      <c r="AD4" s="201">
        <f t="shared" ref="AD4:AD27" si="11">AC4*D4</f>
        <v>0</v>
      </c>
      <c r="AE4" s="205"/>
      <c r="AF4" s="201">
        <f t="shared" ref="AF4:AF27" si="12">AE4*D4</f>
        <v>0</v>
      </c>
      <c r="AG4" s="206"/>
      <c r="AH4" s="201">
        <f>AG4*D4</f>
        <v>0</v>
      </c>
    </row>
    <row r="5" spans="1:34" x14ac:dyDescent="0.15">
      <c r="A5" s="196">
        <v>2</v>
      </c>
      <c r="B5" s="207" t="s">
        <v>606</v>
      </c>
      <c r="C5" s="208" t="s">
        <v>607</v>
      </c>
      <c r="D5" s="209">
        <v>7</v>
      </c>
      <c r="E5" s="200">
        <v>60</v>
      </c>
      <c r="F5" s="201">
        <f t="shared" ref="F5:F27" si="13">D5*E5</f>
        <v>420</v>
      </c>
      <c r="G5" s="200">
        <v>23</v>
      </c>
      <c r="H5" s="201">
        <f t="shared" si="0"/>
        <v>161</v>
      </c>
      <c r="I5" s="200">
        <v>5</v>
      </c>
      <c r="J5" s="202">
        <f t="shared" si="1"/>
        <v>35</v>
      </c>
      <c r="K5" s="200">
        <v>4</v>
      </c>
      <c r="L5" s="201">
        <f t="shared" si="2"/>
        <v>28</v>
      </c>
      <c r="M5" s="200">
        <v>1</v>
      </c>
      <c r="N5" s="201">
        <f t="shared" si="3"/>
        <v>7</v>
      </c>
      <c r="O5" s="203">
        <v>13</v>
      </c>
      <c r="P5" s="201">
        <f t="shared" si="4"/>
        <v>91</v>
      </c>
      <c r="Q5" s="203">
        <v>960</v>
      </c>
      <c r="R5" s="201">
        <f t="shared" si="5"/>
        <v>6720</v>
      </c>
      <c r="S5" s="203">
        <v>2</v>
      </c>
      <c r="T5" s="201">
        <f t="shared" si="6"/>
        <v>14</v>
      </c>
      <c r="U5" s="244">
        <v>0</v>
      </c>
      <c r="V5" s="201">
        <f t="shared" si="7"/>
        <v>0</v>
      </c>
      <c r="W5" s="204">
        <v>1</v>
      </c>
      <c r="X5" s="201">
        <f t="shared" si="8"/>
        <v>7</v>
      </c>
      <c r="Y5" s="204">
        <v>2</v>
      </c>
      <c r="Z5" s="201">
        <f t="shared" si="9"/>
        <v>14</v>
      </c>
      <c r="AA5" s="204">
        <v>1</v>
      </c>
      <c r="AB5" s="201">
        <f t="shared" si="10"/>
        <v>7</v>
      </c>
      <c r="AC5" s="204"/>
      <c r="AD5" s="201">
        <f t="shared" si="11"/>
        <v>0</v>
      </c>
      <c r="AE5" s="205"/>
      <c r="AF5" s="201">
        <f t="shared" si="12"/>
        <v>0</v>
      </c>
      <c r="AG5" s="206"/>
      <c r="AH5" s="201">
        <f t="shared" ref="AH5:AH27" si="14">AG5*D5</f>
        <v>0</v>
      </c>
    </row>
    <row r="6" spans="1:34" x14ac:dyDescent="0.15">
      <c r="A6" s="196">
        <v>3</v>
      </c>
      <c r="B6" s="207" t="s">
        <v>608</v>
      </c>
      <c r="C6" s="208" t="s">
        <v>607</v>
      </c>
      <c r="D6" s="209">
        <v>3</v>
      </c>
      <c r="E6" s="200">
        <v>65</v>
      </c>
      <c r="F6" s="201">
        <f t="shared" si="13"/>
        <v>195</v>
      </c>
      <c r="G6" s="200">
        <v>26</v>
      </c>
      <c r="H6" s="201">
        <f t="shared" si="0"/>
        <v>78</v>
      </c>
      <c r="I6" s="200">
        <v>5</v>
      </c>
      <c r="J6" s="202">
        <v>4</v>
      </c>
      <c r="K6" s="200">
        <v>4</v>
      </c>
      <c r="L6" s="201">
        <f t="shared" si="2"/>
        <v>12</v>
      </c>
      <c r="M6" s="200">
        <v>1</v>
      </c>
      <c r="N6" s="201">
        <f t="shared" si="3"/>
        <v>3</v>
      </c>
      <c r="O6" s="203">
        <v>13</v>
      </c>
      <c r="P6" s="201">
        <f t="shared" si="4"/>
        <v>39</v>
      </c>
      <c r="Q6" s="203">
        <v>960</v>
      </c>
      <c r="R6" s="201">
        <f t="shared" si="5"/>
        <v>2880</v>
      </c>
      <c r="S6" s="203">
        <v>2</v>
      </c>
      <c r="T6" s="201">
        <f t="shared" si="6"/>
        <v>6</v>
      </c>
      <c r="U6" s="244">
        <v>0</v>
      </c>
      <c r="V6" s="201">
        <f t="shared" si="7"/>
        <v>0</v>
      </c>
      <c r="W6" s="204">
        <v>1</v>
      </c>
      <c r="X6" s="201">
        <f t="shared" si="8"/>
        <v>3</v>
      </c>
      <c r="Y6" s="204">
        <v>2</v>
      </c>
      <c r="Z6" s="201">
        <f t="shared" si="9"/>
        <v>6</v>
      </c>
      <c r="AA6" s="204">
        <v>1</v>
      </c>
      <c r="AB6" s="201">
        <f t="shared" si="10"/>
        <v>3</v>
      </c>
      <c r="AC6" s="204"/>
      <c r="AD6" s="201">
        <f t="shared" si="11"/>
        <v>0</v>
      </c>
      <c r="AE6" s="205"/>
      <c r="AF6" s="201">
        <f t="shared" si="12"/>
        <v>0</v>
      </c>
      <c r="AG6" s="206"/>
      <c r="AH6" s="201">
        <f t="shared" si="14"/>
        <v>0</v>
      </c>
    </row>
    <row r="7" spans="1:34" x14ac:dyDescent="0.15">
      <c r="A7" s="196">
        <v>4</v>
      </c>
      <c r="B7" s="197" t="s">
        <v>609</v>
      </c>
      <c r="C7" s="198" t="s">
        <v>607</v>
      </c>
      <c r="D7" s="199">
        <v>14</v>
      </c>
      <c r="E7" s="204">
        <v>60</v>
      </c>
      <c r="F7" s="201">
        <f t="shared" si="13"/>
        <v>840</v>
      </c>
      <c r="G7" s="204">
        <v>25</v>
      </c>
      <c r="H7" s="201">
        <f t="shared" si="0"/>
        <v>350</v>
      </c>
      <c r="I7" s="204">
        <v>4</v>
      </c>
      <c r="J7" s="202">
        <f t="shared" si="1"/>
        <v>56</v>
      </c>
      <c r="K7" s="204">
        <v>4</v>
      </c>
      <c r="L7" s="201">
        <f t="shared" si="2"/>
        <v>56</v>
      </c>
      <c r="M7" s="204">
        <v>1</v>
      </c>
      <c r="N7" s="201">
        <f t="shared" si="3"/>
        <v>14</v>
      </c>
      <c r="O7" s="203">
        <v>13</v>
      </c>
      <c r="P7" s="201">
        <f t="shared" si="4"/>
        <v>182</v>
      </c>
      <c r="Q7" s="203">
        <v>720</v>
      </c>
      <c r="R7" s="201">
        <f t="shared" si="5"/>
        <v>10080</v>
      </c>
      <c r="S7" s="203">
        <v>2</v>
      </c>
      <c r="T7" s="201">
        <f t="shared" si="6"/>
        <v>28</v>
      </c>
      <c r="U7" s="244">
        <v>0</v>
      </c>
      <c r="V7" s="201">
        <f t="shared" si="7"/>
        <v>0</v>
      </c>
      <c r="W7" s="244">
        <v>0</v>
      </c>
      <c r="X7" s="201">
        <f t="shared" si="8"/>
        <v>0</v>
      </c>
      <c r="Y7" s="204">
        <v>1</v>
      </c>
      <c r="Z7" s="201">
        <f t="shared" si="9"/>
        <v>14</v>
      </c>
      <c r="AA7" s="204">
        <v>1</v>
      </c>
      <c r="AB7" s="201">
        <f t="shared" si="10"/>
        <v>14</v>
      </c>
      <c r="AC7" s="204"/>
      <c r="AD7" s="201">
        <f t="shared" si="11"/>
        <v>0</v>
      </c>
      <c r="AE7" s="205"/>
      <c r="AF7" s="201">
        <f t="shared" si="12"/>
        <v>0</v>
      </c>
      <c r="AG7" s="203"/>
      <c r="AH7" s="201">
        <f t="shared" si="14"/>
        <v>0</v>
      </c>
    </row>
    <row r="8" spans="1:34" x14ac:dyDescent="0.15">
      <c r="A8" s="196">
        <v>5</v>
      </c>
      <c r="B8" s="207" t="s">
        <v>610</v>
      </c>
      <c r="C8" s="208" t="s">
        <v>607</v>
      </c>
      <c r="D8" s="209">
        <v>7</v>
      </c>
      <c r="E8" s="204">
        <v>57</v>
      </c>
      <c r="F8" s="201">
        <f t="shared" si="13"/>
        <v>399</v>
      </c>
      <c r="G8" s="204">
        <v>27</v>
      </c>
      <c r="H8" s="201">
        <f t="shared" si="0"/>
        <v>189</v>
      </c>
      <c r="I8" s="204">
        <v>4</v>
      </c>
      <c r="J8" s="202">
        <f t="shared" si="1"/>
        <v>28</v>
      </c>
      <c r="K8" s="204">
        <v>4</v>
      </c>
      <c r="L8" s="201">
        <f t="shared" si="2"/>
        <v>28</v>
      </c>
      <c r="M8" s="204">
        <v>1</v>
      </c>
      <c r="N8" s="201">
        <f t="shared" si="3"/>
        <v>7</v>
      </c>
      <c r="O8" s="203">
        <v>13</v>
      </c>
      <c r="P8" s="201">
        <f t="shared" si="4"/>
        <v>91</v>
      </c>
      <c r="Q8" s="203">
        <v>880</v>
      </c>
      <c r="R8" s="201">
        <f t="shared" si="5"/>
        <v>6160</v>
      </c>
      <c r="S8" s="203">
        <v>3</v>
      </c>
      <c r="T8" s="201">
        <f t="shared" si="6"/>
        <v>21</v>
      </c>
      <c r="U8" s="244">
        <v>0</v>
      </c>
      <c r="V8" s="201">
        <f t="shared" si="7"/>
        <v>0</v>
      </c>
      <c r="W8" s="204">
        <v>1</v>
      </c>
      <c r="X8" s="201">
        <f t="shared" si="8"/>
        <v>7</v>
      </c>
      <c r="Y8" s="204">
        <v>2</v>
      </c>
      <c r="Z8" s="201">
        <f t="shared" si="9"/>
        <v>14</v>
      </c>
      <c r="AA8" s="204">
        <v>1</v>
      </c>
      <c r="AB8" s="201">
        <f t="shared" si="10"/>
        <v>7</v>
      </c>
      <c r="AC8" s="204"/>
      <c r="AD8" s="201">
        <f t="shared" si="11"/>
        <v>0</v>
      </c>
      <c r="AE8" s="205"/>
      <c r="AF8" s="201">
        <f t="shared" si="12"/>
        <v>0</v>
      </c>
      <c r="AG8" s="203"/>
      <c r="AH8" s="201">
        <f t="shared" si="14"/>
        <v>0</v>
      </c>
    </row>
    <row r="9" spans="1:34" x14ac:dyDescent="0.15">
      <c r="A9" s="196">
        <v>6</v>
      </c>
      <c r="B9" s="197" t="s">
        <v>611</v>
      </c>
      <c r="C9" s="198" t="s">
        <v>607</v>
      </c>
      <c r="D9" s="199">
        <v>7</v>
      </c>
      <c r="E9" s="204">
        <v>65</v>
      </c>
      <c r="F9" s="201">
        <f t="shared" si="13"/>
        <v>455</v>
      </c>
      <c r="G9" s="204">
        <v>25</v>
      </c>
      <c r="H9" s="201">
        <f t="shared" si="0"/>
        <v>175</v>
      </c>
      <c r="I9" s="204">
        <v>5</v>
      </c>
      <c r="J9" s="202">
        <f t="shared" si="1"/>
        <v>35</v>
      </c>
      <c r="K9" s="204">
        <v>4</v>
      </c>
      <c r="L9" s="201">
        <f t="shared" si="2"/>
        <v>28</v>
      </c>
      <c r="M9" s="204">
        <v>1</v>
      </c>
      <c r="N9" s="201">
        <f t="shared" si="3"/>
        <v>7</v>
      </c>
      <c r="O9" s="203">
        <v>13</v>
      </c>
      <c r="P9" s="201">
        <f t="shared" si="4"/>
        <v>91</v>
      </c>
      <c r="Q9" s="203">
        <v>720</v>
      </c>
      <c r="R9" s="201">
        <f t="shared" si="5"/>
        <v>5040</v>
      </c>
      <c r="S9" s="203">
        <v>2</v>
      </c>
      <c r="T9" s="201">
        <f t="shared" si="6"/>
        <v>14</v>
      </c>
      <c r="U9" s="203">
        <v>1</v>
      </c>
      <c r="V9" s="201">
        <f t="shared" si="7"/>
        <v>7</v>
      </c>
      <c r="W9" s="244">
        <v>0</v>
      </c>
      <c r="X9" s="201">
        <f t="shared" si="8"/>
        <v>0</v>
      </c>
      <c r="Y9" s="204">
        <v>1</v>
      </c>
      <c r="Z9" s="201">
        <f t="shared" si="9"/>
        <v>7</v>
      </c>
      <c r="AA9" s="204">
        <v>1</v>
      </c>
      <c r="AB9" s="201">
        <f t="shared" si="10"/>
        <v>7</v>
      </c>
      <c r="AC9" s="204"/>
      <c r="AD9" s="201">
        <f t="shared" si="11"/>
        <v>0</v>
      </c>
      <c r="AE9" s="205"/>
      <c r="AF9" s="201">
        <f t="shared" si="12"/>
        <v>0</v>
      </c>
      <c r="AG9" s="206"/>
      <c r="AH9" s="201">
        <f t="shared" si="14"/>
        <v>0</v>
      </c>
    </row>
    <row r="10" spans="1:34" x14ac:dyDescent="0.15">
      <c r="A10" s="196">
        <v>7</v>
      </c>
      <c r="B10" s="210" t="s">
        <v>612</v>
      </c>
      <c r="C10" s="211" t="s">
        <v>613</v>
      </c>
      <c r="D10" s="212">
        <v>11</v>
      </c>
      <c r="E10" s="204">
        <v>88</v>
      </c>
      <c r="F10" s="201">
        <f t="shared" si="13"/>
        <v>968</v>
      </c>
      <c r="G10" s="204">
        <v>36</v>
      </c>
      <c r="H10" s="201">
        <f t="shared" si="0"/>
        <v>396</v>
      </c>
      <c r="I10" s="204">
        <v>10</v>
      </c>
      <c r="J10" s="202">
        <f t="shared" si="1"/>
        <v>110</v>
      </c>
      <c r="K10" s="204">
        <v>8</v>
      </c>
      <c r="L10" s="201">
        <f t="shared" si="2"/>
        <v>88</v>
      </c>
      <c r="M10" s="204">
        <v>2</v>
      </c>
      <c r="N10" s="201">
        <f t="shared" si="3"/>
        <v>22</v>
      </c>
      <c r="O10" s="203">
        <v>26</v>
      </c>
      <c r="P10" s="201">
        <f t="shared" si="4"/>
        <v>286</v>
      </c>
      <c r="Q10" s="203">
        <v>1912</v>
      </c>
      <c r="R10" s="201">
        <f t="shared" si="5"/>
        <v>21032</v>
      </c>
      <c r="S10" s="203">
        <v>7</v>
      </c>
      <c r="T10" s="201">
        <f t="shared" si="6"/>
        <v>77</v>
      </c>
      <c r="U10" s="244">
        <v>0</v>
      </c>
      <c r="V10" s="201">
        <f t="shared" si="7"/>
        <v>0</v>
      </c>
      <c r="W10" s="204">
        <v>2</v>
      </c>
      <c r="X10" s="201">
        <f t="shared" si="8"/>
        <v>22</v>
      </c>
      <c r="Y10" s="204">
        <v>3</v>
      </c>
      <c r="Z10" s="201">
        <f t="shared" si="9"/>
        <v>33</v>
      </c>
      <c r="AA10" s="204">
        <v>1</v>
      </c>
      <c r="AB10" s="201">
        <f t="shared" si="10"/>
        <v>11</v>
      </c>
      <c r="AC10" s="204"/>
      <c r="AD10" s="201">
        <f t="shared" si="11"/>
        <v>0</v>
      </c>
      <c r="AE10" s="205"/>
      <c r="AF10" s="201">
        <f t="shared" si="12"/>
        <v>0</v>
      </c>
      <c r="AG10" s="203"/>
      <c r="AH10" s="201">
        <f t="shared" si="14"/>
        <v>0</v>
      </c>
    </row>
    <row r="11" spans="1:34" x14ac:dyDescent="0.15">
      <c r="A11" s="196">
        <v>8</v>
      </c>
      <c r="B11" s="197" t="s">
        <v>614</v>
      </c>
      <c r="C11" s="198" t="s">
        <v>607</v>
      </c>
      <c r="D11" s="199">
        <v>1</v>
      </c>
      <c r="E11" s="204">
        <v>65</v>
      </c>
      <c r="F11" s="201">
        <f t="shared" si="13"/>
        <v>65</v>
      </c>
      <c r="G11" s="204">
        <v>25</v>
      </c>
      <c r="H11" s="201">
        <f t="shared" si="0"/>
        <v>25</v>
      </c>
      <c r="I11" s="204">
        <v>5</v>
      </c>
      <c r="J11" s="202">
        <f t="shared" si="1"/>
        <v>5</v>
      </c>
      <c r="K11" s="204">
        <v>4</v>
      </c>
      <c r="L11" s="201">
        <f t="shared" si="2"/>
        <v>4</v>
      </c>
      <c r="M11" s="204">
        <v>1</v>
      </c>
      <c r="N11" s="201">
        <f t="shared" si="3"/>
        <v>1</v>
      </c>
      <c r="O11" s="203">
        <v>13</v>
      </c>
      <c r="P11" s="201">
        <f t="shared" si="4"/>
        <v>13</v>
      </c>
      <c r="Q11" s="203">
        <v>752</v>
      </c>
      <c r="R11" s="201">
        <f t="shared" si="5"/>
        <v>752</v>
      </c>
      <c r="S11" s="203">
        <v>2</v>
      </c>
      <c r="T11" s="201">
        <f t="shared" si="6"/>
        <v>2</v>
      </c>
      <c r="U11" s="244">
        <v>0</v>
      </c>
      <c r="V11" s="201">
        <f t="shared" si="7"/>
        <v>0</v>
      </c>
      <c r="W11" s="244">
        <v>0</v>
      </c>
      <c r="X11" s="201">
        <f t="shared" si="8"/>
        <v>0</v>
      </c>
      <c r="Y11" s="204">
        <v>1</v>
      </c>
      <c r="Z11" s="201">
        <f t="shared" si="9"/>
        <v>1</v>
      </c>
      <c r="AA11" s="204">
        <v>1</v>
      </c>
      <c r="AB11" s="201">
        <f t="shared" si="10"/>
        <v>1</v>
      </c>
      <c r="AC11" s="204"/>
      <c r="AD11" s="201">
        <f t="shared" si="11"/>
        <v>0</v>
      </c>
      <c r="AE11" s="205"/>
      <c r="AF11" s="201">
        <f t="shared" si="12"/>
        <v>0</v>
      </c>
      <c r="AG11" s="206"/>
      <c r="AH11" s="201">
        <f t="shared" si="14"/>
        <v>0</v>
      </c>
    </row>
    <row r="12" spans="1:34" x14ac:dyDescent="0.15">
      <c r="A12" s="196">
        <v>9</v>
      </c>
      <c r="B12" s="197" t="s">
        <v>615</v>
      </c>
      <c r="C12" s="198" t="s">
        <v>607</v>
      </c>
      <c r="D12" s="199">
        <v>7</v>
      </c>
      <c r="E12" s="204">
        <v>60</v>
      </c>
      <c r="F12" s="201">
        <f t="shared" si="13"/>
        <v>420</v>
      </c>
      <c r="G12" s="204">
        <v>25</v>
      </c>
      <c r="H12" s="201">
        <f t="shared" si="0"/>
        <v>175</v>
      </c>
      <c r="I12" s="204">
        <v>5</v>
      </c>
      <c r="J12" s="202">
        <f t="shared" si="1"/>
        <v>35</v>
      </c>
      <c r="K12" s="204">
        <v>4</v>
      </c>
      <c r="L12" s="201">
        <f t="shared" si="2"/>
        <v>28</v>
      </c>
      <c r="M12" s="204">
        <v>1</v>
      </c>
      <c r="N12" s="201">
        <f t="shared" si="3"/>
        <v>7</v>
      </c>
      <c r="O12" s="203">
        <v>13</v>
      </c>
      <c r="P12" s="201">
        <f t="shared" si="4"/>
        <v>91</v>
      </c>
      <c r="Q12" s="203">
        <v>720</v>
      </c>
      <c r="R12" s="201">
        <f t="shared" si="5"/>
        <v>5040</v>
      </c>
      <c r="S12" s="203">
        <v>2</v>
      </c>
      <c r="T12" s="201">
        <f t="shared" si="6"/>
        <v>14</v>
      </c>
      <c r="U12" s="203">
        <v>1</v>
      </c>
      <c r="V12" s="201">
        <f t="shared" si="7"/>
        <v>7</v>
      </c>
      <c r="W12" s="244">
        <v>0</v>
      </c>
      <c r="X12" s="201">
        <f t="shared" si="8"/>
        <v>0</v>
      </c>
      <c r="Y12" s="204">
        <v>1</v>
      </c>
      <c r="Z12" s="201">
        <f t="shared" si="9"/>
        <v>7</v>
      </c>
      <c r="AA12" s="204">
        <v>1</v>
      </c>
      <c r="AB12" s="201">
        <f t="shared" si="10"/>
        <v>7</v>
      </c>
      <c r="AC12" s="204"/>
      <c r="AD12" s="201">
        <f t="shared" si="11"/>
        <v>0</v>
      </c>
      <c r="AE12" s="205"/>
      <c r="AF12" s="201">
        <f t="shared" si="12"/>
        <v>0</v>
      </c>
      <c r="AG12" s="206"/>
      <c r="AH12" s="201">
        <f t="shared" si="14"/>
        <v>0</v>
      </c>
    </row>
    <row r="13" spans="1:34" x14ac:dyDescent="0.15">
      <c r="A13" s="196">
        <v>10</v>
      </c>
      <c r="B13" s="197" t="s">
        <v>616</v>
      </c>
      <c r="C13" s="198" t="s">
        <v>607</v>
      </c>
      <c r="D13" s="199">
        <v>4</v>
      </c>
      <c r="E13" s="204">
        <v>65</v>
      </c>
      <c r="F13" s="201">
        <f t="shared" si="13"/>
        <v>260</v>
      </c>
      <c r="G13" s="204">
        <v>25</v>
      </c>
      <c r="H13" s="201">
        <f t="shared" si="0"/>
        <v>100</v>
      </c>
      <c r="I13" s="204">
        <v>5</v>
      </c>
      <c r="J13" s="202">
        <f t="shared" si="1"/>
        <v>20</v>
      </c>
      <c r="K13" s="204">
        <v>4</v>
      </c>
      <c r="L13" s="201">
        <f t="shared" si="2"/>
        <v>16</v>
      </c>
      <c r="M13" s="204">
        <v>1</v>
      </c>
      <c r="N13" s="201">
        <f t="shared" si="3"/>
        <v>4</v>
      </c>
      <c r="O13" s="203">
        <v>13</v>
      </c>
      <c r="P13" s="201">
        <f t="shared" si="4"/>
        <v>52</v>
      </c>
      <c r="Q13" s="203">
        <v>720</v>
      </c>
      <c r="R13" s="201">
        <f t="shared" si="5"/>
        <v>2880</v>
      </c>
      <c r="S13" s="203">
        <v>2</v>
      </c>
      <c r="T13" s="201">
        <f t="shared" si="6"/>
        <v>8</v>
      </c>
      <c r="U13" s="244">
        <v>0</v>
      </c>
      <c r="V13" s="201">
        <f t="shared" si="7"/>
        <v>0</v>
      </c>
      <c r="W13" s="244">
        <v>0</v>
      </c>
      <c r="X13" s="201">
        <f t="shared" si="8"/>
        <v>0</v>
      </c>
      <c r="Y13" s="204">
        <v>1</v>
      </c>
      <c r="Z13" s="201">
        <f t="shared" si="9"/>
        <v>4</v>
      </c>
      <c r="AA13" s="204">
        <v>1</v>
      </c>
      <c r="AB13" s="201">
        <f t="shared" si="10"/>
        <v>4</v>
      </c>
      <c r="AC13" s="204"/>
      <c r="AD13" s="201">
        <f t="shared" si="11"/>
        <v>0</v>
      </c>
      <c r="AE13" s="205"/>
      <c r="AF13" s="201">
        <f t="shared" si="12"/>
        <v>0</v>
      </c>
      <c r="AG13" s="206"/>
      <c r="AH13" s="201">
        <f t="shared" si="14"/>
        <v>0</v>
      </c>
    </row>
    <row r="14" spans="1:34" x14ac:dyDescent="0.15">
      <c r="A14" s="196">
        <v>11</v>
      </c>
      <c r="B14" s="207" t="s">
        <v>617</v>
      </c>
      <c r="C14" s="208" t="s">
        <v>607</v>
      </c>
      <c r="D14" s="209">
        <v>5</v>
      </c>
      <c r="E14" s="204">
        <v>60</v>
      </c>
      <c r="F14" s="201">
        <f t="shared" si="13"/>
        <v>300</v>
      </c>
      <c r="G14" s="204">
        <v>25</v>
      </c>
      <c r="H14" s="201">
        <f t="shared" si="0"/>
        <v>125</v>
      </c>
      <c r="I14" s="204">
        <v>5</v>
      </c>
      <c r="J14" s="202">
        <f t="shared" si="1"/>
        <v>25</v>
      </c>
      <c r="K14" s="204">
        <v>4</v>
      </c>
      <c r="L14" s="201">
        <f t="shared" si="2"/>
        <v>20</v>
      </c>
      <c r="M14" s="204">
        <v>1</v>
      </c>
      <c r="N14" s="201">
        <f t="shared" si="3"/>
        <v>5</v>
      </c>
      <c r="O14" s="203">
        <v>13</v>
      </c>
      <c r="P14" s="201">
        <f t="shared" si="4"/>
        <v>65</v>
      </c>
      <c r="Q14" s="203">
        <v>944</v>
      </c>
      <c r="R14" s="201">
        <f t="shared" si="5"/>
        <v>4720</v>
      </c>
      <c r="S14" s="203">
        <v>2</v>
      </c>
      <c r="T14" s="201">
        <f t="shared" si="6"/>
        <v>10</v>
      </c>
      <c r="U14" s="244">
        <v>0</v>
      </c>
      <c r="V14" s="201">
        <f t="shared" si="7"/>
        <v>0</v>
      </c>
      <c r="W14" s="204">
        <v>1</v>
      </c>
      <c r="X14" s="201">
        <f t="shared" si="8"/>
        <v>5</v>
      </c>
      <c r="Y14" s="204">
        <v>2</v>
      </c>
      <c r="Z14" s="201">
        <f t="shared" si="9"/>
        <v>10</v>
      </c>
      <c r="AA14" s="204">
        <v>1</v>
      </c>
      <c r="AB14" s="201">
        <f t="shared" si="10"/>
        <v>5</v>
      </c>
      <c r="AC14" s="204"/>
      <c r="AD14" s="201">
        <f t="shared" si="11"/>
        <v>0</v>
      </c>
      <c r="AE14" s="205"/>
      <c r="AF14" s="201">
        <f t="shared" si="12"/>
        <v>0</v>
      </c>
      <c r="AG14" s="206"/>
      <c r="AH14" s="201">
        <f t="shared" si="14"/>
        <v>0</v>
      </c>
    </row>
    <row r="15" spans="1:34" x14ac:dyDescent="0.15">
      <c r="A15" s="196">
        <v>12</v>
      </c>
      <c r="B15" s="207" t="s">
        <v>618</v>
      </c>
      <c r="C15" s="208" t="s">
        <v>607</v>
      </c>
      <c r="D15" s="209">
        <v>5</v>
      </c>
      <c r="E15" s="204">
        <v>45</v>
      </c>
      <c r="F15" s="201">
        <f t="shared" si="13"/>
        <v>225</v>
      </c>
      <c r="G15" s="204">
        <v>20</v>
      </c>
      <c r="H15" s="201">
        <f t="shared" si="0"/>
        <v>100</v>
      </c>
      <c r="I15" s="204">
        <v>5</v>
      </c>
      <c r="J15" s="202">
        <f t="shared" si="1"/>
        <v>25</v>
      </c>
      <c r="K15" s="204">
        <v>4</v>
      </c>
      <c r="L15" s="201">
        <f t="shared" si="2"/>
        <v>20</v>
      </c>
      <c r="M15" s="204">
        <v>1</v>
      </c>
      <c r="N15" s="201">
        <f t="shared" si="3"/>
        <v>5</v>
      </c>
      <c r="O15" s="203">
        <v>13</v>
      </c>
      <c r="P15" s="201">
        <f t="shared" si="4"/>
        <v>65</v>
      </c>
      <c r="Q15" s="203">
        <v>1080</v>
      </c>
      <c r="R15" s="201">
        <f t="shared" si="5"/>
        <v>5400</v>
      </c>
      <c r="S15" s="203">
        <v>3</v>
      </c>
      <c r="T15" s="201">
        <f t="shared" si="6"/>
        <v>15</v>
      </c>
      <c r="U15" s="244">
        <v>0</v>
      </c>
      <c r="V15" s="201">
        <f t="shared" si="7"/>
        <v>0</v>
      </c>
      <c r="W15" s="204">
        <v>1</v>
      </c>
      <c r="X15" s="201">
        <f t="shared" si="8"/>
        <v>5</v>
      </c>
      <c r="Y15" s="204">
        <v>2</v>
      </c>
      <c r="Z15" s="201">
        <f t="shared" si="9"/>
        <v>10</v>
      </c>
      <c r="AA15" s="204">
        <v>1</v>
      </c>
      <c r="AB15" s="201">
        <f t="shared" si="10"/>
        <v>5</v>
      </c>
      <c r="AC15" s="204"/>
      <c r="AD15" s="201">
        <f t="shared" si="11"/>
        <v>0</v>
      </c>
      <c r="AE15" s="205"/>
      <c r="AF15" s="201">
        <f t="shared" si="12"/>
        <v>0</v>
      </c>
      <c r="AG15" s="203"/>
      <c r="AH15" s="201">
        <f t="shared" si="14"/>
        <v>0</v>
      </c>
    </row>
    <row r="16" spans="1:34" x14ac:dyDescent="0.15">
      <c r="A16" s="196">
        <v>13</v>
      </c>
      <c r="B16" s="207" t="s">
        <v>619</v>
      </c>
      <c r="C16" s="208" t="s">
        <v>607</v>
      </c>
      <c r="D16" s="209">
        <v>5</v>
      </c>
      <c r="E16" s="204">
        <v>60</v>
      </c>
      <c r="F16" s="201">
        <f t="shared" si="13"/>
        <v>300</v>
      </c>
      <c r="G16" s="204">
        <v>25</v>
      </c>
      <c r="H16" s="201">
        <f t="shared" si="0"/>
        <v>125</v>
      </c>
      <c r="I16" s="204">
        <v>5</v>
      </c>
      <c r="J16" s="202">
        <f t="shared" si="1"/>
        <v>25</v>
      </c>
      <c r="K16" s="204">
        <v>4</v>
      </c>
      <c r="L16" s="201">
        <f t="shared" si="2"/>
        <v>20</v>
      </c>
      <c r="M16" s="204">
        <v>1</v>
      </c>
      <c r="N16" s="201">
        <f t="shared" si="3"/>
        <v>5</v>
      </c>
      <c r="O16" s="203">
        <v>13</v>
      </c>
      <c r="P16" s="201">
        <f t="shared" si="4"/>
        <v>65</v>
      </c>
      <c r="Q16" s="203">
        <v>976</v>
      </c>
      <c r="R16" s="201">
        <f t="shared" si="5"/>
        <v>4880</v>
      </c>
      <c r="S16" s="203">
        <v>3</v>
      </c>
      <c r="T16" s="201">
        <f t="shared" si="6"/>
        <v>15</v>
      </c>
      <c r="U16" s="244">
        <v>0</v>
      </c>
      <c r="V16" s="201">
        <f t="shared" si="7"/>
        <v>0</v>
      </c>
      <c r="W16" s="204">
        <v>1</v>
      </c>
      <c r="X16" s="201">
        <f t="shared" si="8"/>
        <v>5</v>
      </c>
      <c r="Y16" s="204">
        <v>2</v>
      </c>
      <c r="Z16" s="201">
        <f t="shared" si="9"/>
        <v>10</v>
      </c>
      <c r="AA16" s="204">
        <v>1</v>
      </c>
      <c r="AB16" s="201">
        <f t="shared" si="10"/>
        <v>5</v>
      </c>
      <c r="AC16" s="204"/>
      <c r="AD16" s="201">
        <f t="shared" si="11"/>
        <v>0</v>
      </c>
      <c r="AE16" s="205"/>
      <c r="AF16" s="201">
        <f t="shared" si="12"/>
        <v>0</v>
      </c>
      <c r="AG16" s="203"/>
      <c r="AH16" s="201">
        <f t="shared" si="14"/>
        <v>0</v>
      </c>
    </row>
    <row r="17" spans="1:34" ht="16.5" customHeight="1" x14ac:dyDescent="0.15">
      <c r="A17" s="196">
        <v>14</v>
      </c>
      <c r="B17" s="197" t="s">
        <v>620</v>
      </c>
      <c r="C17" s="198" t="s">
        <v>607</v>
      </c>
      <c r="D17" s="199">
        <v>5</v>
      </c>
      <c r="E17" s="204">
        <v>60</v>
      </c>
      <c r="F17" s="201">
        <f t="shared" si="13"/>
        <v>300</v>
      </c>
      <c r="G17" s="204">
        <v>25</v>
      </c>
      <c r="H17" s="201">
        <f t="shared" si="0"/>
        <v>125</v>
      </c>
      <c r="I17" s="204">
        <v>5</v>
      </c>
      <c r="J17" s="202">
        <f t="shared" si="1"/>
        <v>25</v>
      </c>
      <c r="K17" s="204">
        <v>4</v>
      </c>
      <c r="L17" s="201">
        <f t="shared" si="2"/>
        <v>20</v>
      </c>
      <c r="M17" s="204">
        <v>1</v>
      </c>
      <c r="N17" s="201">
        <f t="shared" si="3"/>
        <v>5</v>
      </c>
      <c r="O17" s="203">
        <v>13</v>
      </c>
      <c r="P17" s="201">
        <f t="shared" si="4"/>
        <v>65</v>
      </c>
      <c r="Q17" s="203">
        <v>720</v>
      </c>
      <c r="R17" s="201">
        <f t="shared" si="5"/>
        <v>3600</v>
      </c>
      <c r="S17" s="203">
        <v>2</v>
      </c>
      <c r="T17" s="201">
        <f t="shared" si="6"/>
        <v>10</v>
      </c>
      <c r="U17" s="244">
        <v>0</v>
      </c>
      <c r="V17" s="201">
        <f t="shared" si="7"/>
        <v>0</v>
      </c>
      <c r="W17" s="244">
        <v>0</v>
      </c>
      <c r="X17" s="201">
        <f t="shared" si="8"/>
        <v>0</v>
      </c>
      <c r="Y17" s="204">
        <v>1</v>
      </c>
      <c r="Z17" s="201">
        <f t="shared" si="9"/>
        <v>5</v>
      </c>
      <c r="AA17" s="204">
        <v>1</v>
      </c>
      <c r="AB17" s="201">
        <f t="shared" si="10"/>
        <v>5</v>
      </c>
      <c r="AC17" s="204"/>
      <c r="AD17" s="201">
        <f t="shared" si="11"/>
        <v>0</v>
      </c>
      <c r="AE17" s="205"/>
      <c r="AF17" s="201">
        <f t="shared" si="12"/>
        <v>0</v>
      </c>
      <c r="AG17" s="206"/>
      <c r="AH17" s="201">
        <f t="shared" si="14"/>
        <v>0</v>
      </c>
    </row>
    <row r="18" spans="1:34" x14ac:dyDescent="0.15">
      <c r="A18" s="196">
        <v>15</v>
      </c>
      <c r="B18" s="197" t="s">
        <v>621</v>
      </c>
      <c r="C18" s="198" t="s">
        <v>607</v>
      </c>
      <c r="D18" s="199">
        <v>5</v>
      </c>
      <c r="E18" s="204">
        <v>60</v>
      </c>
      <c r="F18" s="201">
        <f t="shared" si="13"/>
        <v>300</v>
      </c>
      <c r="G18" s="204">
        <v>25</v>
      </c>
      <c r="H18" s="201">
        <f t="shared" si="0"/>
        <v>125</v>
      </c>
      <c r="I18" s="204">
        <v>5</v>
      </c>
      <c r="J18" s="202">
        <f t="shared" si="1"/>
        <v>25</v>
      </c>
      <c r="K18" s="204">
        <v>4</v>
      </c>
      <c r="L18" s="201">
        <f t="shared" si="2"/>
        <v>20</v>
      </c>
      <c r="M18" s="204">
        <v>1</v>
      </c>
      <c r="N18" s="201">
        <f t="shared" si="3"/>
        <v>5</v>
      </c>
      <c r="O18" s="203">
        <v>13</v>
      </c>
      <c r="P18" s="201">
        <f t="shared" si="4"/>
        <v>65</v>
      </c>
      <c r="Q18" s="203">
        <v>768</v>
      </c>
      <c r="R18" s="201">
        <f t="shared" si="5"/>
        <v>3840</v>
      </c>
      <c r="S18" s="203">
        <v>2</v>
      </c>
      <c r="T18" s="201">
        <f t="shared" si="6"/>
        <v>10</v>
      </c>
      <c r="U18" s="203">
        <v>1</v>
      </c>
      <c r="V18" s="201">
        <f t="shared" si="7"/>
        <v>5</v>
      </c>
      <c r="W18" s="244">
        <v>0</v>
      </c>
      <c r="X18" s="201">
        <f t="shared" si="8"/>
        <v>0</v>
      </c>
      <c r="Y18" s="204">
        <v>1</v>
      </c>
      <c r="Z18" s="201">
        <f t="shared" si="9"/>
        <v>5</v>
      </c>
      <c r="AA18" s="204">
        <v>1</v>
      </c>
      <c r="AB18" s="201">
        <f t="shared" si="10"/>
        <v>5</v>
      </c>
      <c r="AC18" s="204"/>
      <c r="AD18" s="201">
        <f t="shared" si="11"/>
        <v>0</v>
      </c>
      <c r="AE18" s="205"/>
      <c r="AF18" s="201">
        <f t="shared" si="12"/>
        <v>0</v>
      </c>
      <c r="AG18" s="203"/>
      <c r="AH18" s="201">
        <f t="shared" si="14"/>
        <v>0</v>
      </c>
    </row>
    <row r="19" spans="1:34" x14ac:dyDescent="0.15">
      <c r="A19" s="196">
        <v>16</v>
      </c>
      <c r="B19" s="197" t="s">
        <v>622</v>
      </c>
      <c r="C19" s="198" t="s">
        <v>607</v>
      </c>
      <c r="D19" s="199">
        <v>13</v>
      </c>
      <c r="E19" s="204">
        <v>60</v>
      </c>
      <c r="F19" s="201">
        <f t="shared" si="13"/>
        <v>780</v>
      </c>
      <c r="G19" s="204">
        <v>25</v>
      </c>
      <c r="H19" s="201">
        <f t="shared" si="0"/>
        <v>325</v>
      </c>
      <c r="I19" s="204">
        <v>5</v>
      </c>
      <c r="J19" s="202">
        <f t="shared" si="1"/>
        <v>65</v>
      </c>
      <c r="K19" s="204">
        <v>4</v>
      </c>
      <c r="L19" s="201">
        <f t="shared" si="2"/>
        <v>52</v>
      </c>
      <c r="M19" s="204">
        <v>1</v>
      </c>
      <c r="N19" s="201">
        <f t="shared" si="3"/>
        <v>13</v>
      </c>
      <c r="O19" s="203">
        <v>13</v>
      </c>
      <c r="P19" s="201">
        <f t="shared" si="4"/>
        <v>169</v>
      </c>
      <c r="Q19" s="204">
        <v>720</v>
      </c>
      <c r="R19" s="201">
        <f t="shared" si="5"/>
        <v>9360</v>
      </c>
      <c r="S19" s="203">
        <v>2</v>
      </c>
      <c r="T19" s="201">
        <f t="shared" si="6"/>
        <v>26</v>
      </c>
      <c r="U19" s="203">
        <v>1</v>
      </c>
      <c r="V19" s="201">
        <f t="shared" si="7"/>
        <v>13</v>
      </c>
      <c r="W19" s="244">
        <v>0</v>
      </c>
      <c r="X19" s="201">
        <f t="shared" si="8"/>
        <v>0</v>
      </c>
      <c r="Y19" s="204">
        <v>1</v>
      </c>
      <c r="Z19" s="201">
        <f t="shared" si="9"/>
        <v>13</v>
      </c>
      <c r="AA19" s="204">
        <v>1</v>
      </c>
      <c r="AB19" s="201">
        <f t="shared" si="10"/>
        <v>13</v>
      </c>
      <c r="AC19" s="204"/>
      <c r="AD19" s="201">
        <f t="shared" si="11"/>
        <v>0</v>
      </c>
      <c r="AE19" s="205"/>
      <c r="AF19" s="201">
        <f t="shared" si="12"/>
        <v>0</v>
      </c>
      <c r="AG19" s="206"/>
      <c r="AH19" s="201">
        <f t="shared" si="14"/>
        <v>0</v>
      </c>
    </row>
    <row r="20" spans="1:34" x14ac:dyDescent="0.15">
      <c r="A20" s="196">
        <v>17</v>
      </c>
      <c r="B20" s="207" t="s">
        <v>623</v>
      </c>
      <c r="C20" s="208" t="s">
        <v>607</v>
      </c>
      <c r="D20" s="209">
        <v>7</v>
      </c>
      <c r="E20" s="204">
        <v>60</v>
      </c>
      <c r="F20" s="201">
        <f t="shared" si="13"/>
        <v>420</v>
      </c>
      <c r="G20" s="204">
        <v>25</v>
      </c>
      <c r="H20" s="201">
        <f t="shared" si="0"/>
        <v>175</v>
      </c>
      <c r="I20" s="204">
        <v>5</v>
      </c>
      <c r="J20" s="202">
        <f t="shared" si="1"/>
        <v>35</v>
      </c>
      <c r="K20" s="204">
        <v>4</v>
      </c>
      <c r="L20" s="201">
        <f t="shared" si="2"/>
        <v>28</v>
      </c>
      <c r="M20" s="204">
        <v>1</v>
      </c>
      <c r="N20" s="201">
        <f t="shared" si="3"/>
        <v>7</v>
      </c>
      <c r="O20" s="203">
        <v>13</v>
      </c>
      <c r="P20" s="201">
        <f t="shared" si="4"/>
        <v>91</v>
      </c>
      <c r="Q20" s="204">
        <v>1016</v>
      </c>
      <c r="R20" s="201">
        <f t="shared" si="5"/>
        <v>7112</v>
      </c>
      <c r="S20" s="203">
        <v>3</v>
      </c>
      <c r="T20" s="201">
        <f t="shared" si="6"/>
        <v>21</v>
      </c>
      <c r="U20" s="244">
        <v>0</v>
      </c>
      <c r="V20" s="201">
        <f t="shared" si="7"/>
        <v>0</v>
      </c>
      <c r="W20" s="204">
        <v>1</v>
      </c>
      <c r="X20" s="201">
        <f t="shared" si="8"/>
        <v>7</v>
      </c>
      <c r="Y20" s="204">
        <v>2</v>
      </c>
      <c r="Z20" s="201">
        <f t="shared" si="9"/>
        <v>14</v>
      </c>
      <c r="AA20" s="204">
        <v>1</v>
      </c>
      <c r="AB20" s="201">
        <f t="shared" si="10"/>
        <v>7</v>
      </c>
      <c r="AC20" s="204"/>
      <c r="AD20" s="201">
        <f t="shared" si="11"/>
        <v>0</v>
      </c>
      <c r="AE20" s="205"/>
      <c r="AF20" s="201">
        <f t="shared" si="12"/>
        <v>0</v>
      </c>
      <c r="AG20" s="206"/>
      <c r="AH20" s="201">
        <f t="shared" si="14"/>
        <v>0</v>
      </c>
    </row>
    <row r="21" spans="1:34" x14ac:dyDescent="0.15">
      <c r="A21" s="196">
        <v>18</v>
      </c>
      <c r="B21" s="207" t="s">
        <v>624</v>
      </c>
      <c r="C21" s="208" t="s">
        <v>607</v>
      </c>
      <c r="D21" s="209">
        <v>7</v>
      </c>
      <c r="E21" s="204">
        <v>60</v>
      </c>
      <c r="F21" s="201">
        <f t="shared" si="13"/>
        <v>420</v>
      </c>
      <c r="G21" s="204">
        <v>25</v>
      </c>
      <c r="H21" s="201">
        <f t="shared" si="0"/>
        <v>175</v>
      </c>
      <c r="I21" s="204">
        <v>5</v>
      </c>
      <c r="J21" s="202">
        <f t="shared" si="1"/>
        <v>35</v>
      </c>
      <c r="K21" s="204">
        <v>4</v>
      </c>
      <c r="L21" s="201">
        <f t="shared" si="2"/>
        <v>28</v>
      </c>
      <c r="M21" s="204">
        <v>1</v>
      </c>
      <c r="N21" s="201">
        <f t="shared" si="3"/>
        <v>7</v>
      </c>
      <c r="O21" s="204">
        <v>13</v>
      </c>
      <c r="P21" s="201">
        <f t="shared" si="4"/>
        <v>91</v>
      </c>
      <c r="Q21" s="204">
        <v>1016</v>
      </c>
      <c r="R21" s="201">
        <f t="shared" si="5"/>
        <v>7112</v>
      </c>
      <c r="S21" s="204">
        <v>3</v>
      </c>
      <c r="T21" s="201">
        <f t="shared" si="6"/>
        <v>21</v>
      </c>
      <c r="U21" s="244">
        <v>0</v>
      </c>
      <c r="V21" s="201">
        <f>U21*D21</f>
        <v>0</v>
      </c>
      <c r="W21" s="204">
        <v>1</v>
      </c>
      <c r="X21" s="201">
        <f t="shared" si="8"/>
        <v>7</v>
      </c>
      <c r="Y21" s="204">
        <v>2</v>
      </c>
      <c r="Z21" s="201">
        <f t="shared" si="9"/>
        <v>14</v>
      </c>
      <c r="AA21" s="250">
        <v>1</v>
      </c>
      <c r="AB21" s="201">
        <f t="shared" si="10"/>
        <v>7</v>
      </c>
      <c r="AC21" s="204"/>
      <c r="AD21" s="201">
        <f t="shared" si="11"/>
        <v>0</v>
      </c>
      <c r="AE21" s="205"/>
      <c r="AF21" s="201">
        <f t="shared" si="12"/>
        <v>0</v>
      </c>
      <c r="AG21" s="205"/>
      <c r="AH21" s="201">
        <f t="shared" si="14"/>
        <v>0</v>
      </c>
    </row>
    <row r="22" spans="1:34" x14ac:dyDescent="0.15">
      <c r="A22" s="196">
        <v>19</v>
      </c>
      <c r="B22" s="207" t="s">
        <v>625</v>
      </c>
      <c r="C22" s="208" t="s">
        <v>607</v>
      </c>
      <c r="D22" s="209">
        <v>7</v>
      </c>
      <c r="E22" s="204">
        <v>60</v>
      </c>
      <c r="F22" s="201">
        <f t="shared" si="13"/>
        <v>420</v>
      </c>
      <c r="G22" s="204">
        <v>27</v>
      </c>
      <c r="H22" s="201">
        <f t="shared" si="0"/>
        <v>189</v>
      </c>
      <c r="I22" s="204">
        <v>4</v>
      </c>
      <c r="J22" s="202">
        <f t="shared" si="1"/>
        <v>28</v>
      </c>
      <c r="K22" s="204">
        <v>4</v>
      </c>
      <c r="L22" s="201">
        <f t="shared" si="2"/>
        <v>28</v>
      </c>
      <c r="M22" s="204">
        <v>1</v>
      </c>
      <c r="N22" s="201">
        <f t="shared" si="3"/>
        <v>7</v>
      </c>
      <c r="O22" s="204">
        <v>13</v>
      </c>
      <c r="P22" s="201">
        <f t="shared" si="4"/>
        <v>91</v>
      </c>
      <c r="Q22" s="204">
        <v>1000</v>
      </c>
      <c r="R22" s="201">
        <f t="shared" si="5"/>
        <v>7000</v>
      </c>
      <c r="S22" s="204">
        <v>3</v>
      </c>
      <c r="T22" s="201">
        <f t="shared" si="6"/>
        <v>21</v>
      </c>
      <c r="U22" s="244">
        <v>0</v>
      </c>
      <c r="V22" s="201">
        <f t="shared" si="7"/>
        <v>0</v>
      </c>
      <c r="W22" s="204">
        <v>1</v>
      </c>
      <c r="X22" s="201">
        <f t="shared" si="8"/>
        <v>7</v>
      </c>
      <c r="Y22" s="205">
        <v>2</v>
      </c>
      <c r="Z22" s="201">
        <f t="shared" si="9"/>
        <v>14</v>
      </c>
      <c r="AA22" s="204">
        <v>1</v>
      </c>
      <c r="AB22" s="201">
        <f t="shared" si="10"/>
        <v>7</v>
      </c>
      <c r="AC22" s="204"/>
      <c r="AD22" s="201">
        <f t="shared" si="11"/>
        <v>0</v>
      </c>
      <c r="AE22" s="205"/>
      <c r="AF22" s="201">
        <f t="shared" si="12"/>
        <v>0</v>
      </c>
      <c r="AG22" s="205"/>
      <c r="AH22" s="201">
        <f t="shared" si="14"/>
        <v>0</v>
      </c>
    </row>
    <row r="23" spans="1:34" x14ac:dyDescent="0.15">
      <c r="A23" s="196">
        <v>20</v>
      </c>
      <c r="B23" s="213" t="s">
        <v>626</v>
      </c>
      <c r="C23" s="214" t="s">
        <v>627</v>
      </c>
      <c r="D23" s="215">
        <v>1</v>
      </c>
      <c r="E23" s="204">
        <v>87</v>
      </c>
      <c r="F23" s="201">
        <f t="shared" si="13"/>
        <v>87</v>
      </c>
      <c r="G23" s="204">
        <v>33</v>
      </c>
      <c r="H23" s="201">
        <f t="shared" si="0"/>
        <v>33</v>
      </c>
      <c r="I23" s="204">
        <v>4</v>
      </c>
      <c r="J23" s="202">
        <f t="shared" si="1"/>
        <v>4</v>
      </c>
      <c r="K23" s="204">
        <v>8</v>
      </c>
      <c r="L23" s="201">
        <f t="shared" si="2"/>
        <v>8</v>
      </c>
      <c r="M23" s="244">
        <v>0</v>
      </c>
      <c r="N23" s="201">
        <f t="shared" si="3"/>
        <v>0</v>
      </c>
      <c r="O23" s="204">
        <v>19</v>
      </c>
      <c r="P23" s="201">
        <f t="shared" si="4"/>
        <v>19</v>
      </c>
      <c r="Q23" s="204">
        <v>720</v>
      </c>
      <c r="R23" s="201">
        <f t="shared" si="5"/>
        <v>720</v>
      </c>
      <c r="S23" s="204">
        <v>2</v>
      </c>
      <c r="T23" s="201">
        <f t="shared" si="6"/>
        <v>2</v>
      </c>
      <c r="U23" s="244">
        <v>0</v>
      </c>
      <c r="V23" s="201">
        <f t="shared" si="7"/>
        <v>0</v>
      </c>
      <c r="W23" s="244">
        <v>0</v>
      </c>
      <c r="X23" s="201">
        <f t="shared" si="8"/>
        <v>0</v>
      </c>
      <c r="Y23" s="204">
        <v>1</v>
      </c>
      <c r="Z23" s="201">
        <f t="shared" si="9"/>
        <v>1</v>
      </c>
      <c r="AA23" s="204">
        <v>1</v>
      </c>
      <c r="AB23" s="201">
        <f t="shared" si="10"/>
        <v>1</v>
      </c>
      <c r="AC23" s="204"/>
      <c r="AD23" s="201">
        <f t="shared" si="11"/>
        <v>0</v>
      </c>
      <c r="AE23" s="205"/>
      <c r="AF23" s="201">
        <f t="shared" si="12"/>
        <v>0</v>
      </c>
      <c r="AG23" s="205"/>
      <c r="AH23" s="201">
        <f t="shared" si="14"/>
        <v>0</v>
      </c>
    </row>
    <row r="24" spans="1:34" x14ac:dyDescent="0.15">
      <c r="A24" s="196">
        <v>21</v>
      </c>
      <c r="B24" s="213" t="s">
        <v>628</v>
      </c>
      <c r="C24" s="214" t="s">
        <v>629</v>
      </c>
      <c r="D24" s="215">
        <v>2</v>
      </c>
      <c r="E24" s="204">
        <v>87</v>
      </c>
      <c r="F24" s="201">
        <f t="shared" si="13"/>
        <v>174</v>
      </c>
      <c r="G24" s="204">
        <v>33</v>
      </c>
      <c r="H24" s="201">
        <f t="shared" si="0"/>
        <v>66</v>
      </c>
      <c r="I24" s="204">
        <v>4</v>
      </c>
      <c r="J24" s="202">
        <f t="shared" si="1"/>
        <v>8</v>
      </c>
      <c r="K24" s="204">
        <v>8</v>
      </c>
      <c r="L24" s="201">
        <f t="shared" si="2"/>
        <v>16</v>
      </c>
      <c r="M24" s="244">
        <v>0</v>
      </c>
      <c r="N24" s="201">
        <f t="shared" si="3"/>
        <v>0</v>
      </c>
      <c r="O24" s="204">
        <v>19</v>
      </c>
      <c r="P24" s="201">
        <f t="shared" si="4"/>
        <v>38</v>
      </c>
      <c r="Q24" s="204">
        <v>720</v>
      </c>
      <c r="R24" s="201">
        <f t="shared" si="5"/>
        <v>1440</v>
      </c>
      <c r="S24" s="204">
        <v>2</v>
      </c>
      <c r="T24" s="201">
        <f t="shared" si="6"/>
        <v>4</v>
      </c>
      <c r="U24" s="244">
        <v>0</v>
      </c>
      <c r="V24" s="201">
        <f t="shared" si="7"/>
        <v>0</v>
      </c>
      <c r="W24" s="244">
        <v>0</v>
      </c>
      <c r="X24" s="201">
        <f t="shared" si="8"/>
        <v>0</v>
      </c>
      <c r="Y24" s="204">
        <v>1</v>
      </c>
      <c r="Z24" s="201">
        <f t="shared" si="9"/>
        <v>2</v>
      </c>
      <c r="AA24" s="204">
        <v>1</v>
      </c>
      <c r="AB24" s="201">
        <f t="shared" si="10"/>
        <v>2</v>
      </c>
      <c r="AC24" s="204"/>
      <c r="AD24" s="201">
        <f t="shared" si="11"/>
        <v>0</v>
      </c>
      <c r="AE24" s="205"/>
      <c r="AF24" s="201">
        <f t="shared" si="12"/>
        <v>0</v>
      </c>
      <c r="AG24" s="205"/>
      <c r="AH24" s="201">
        <f t="shared" si="14"/>
        <v>0</v>
      </c>
    </row>
    <row r="25" spans="1:34" x14ac:dyDescent="0.15">
      <c r="A25" s="196">
        <v>22</v>
      </c>
      <c r="B25" s="213" t="s">
        <v>630</v>
      </c>
      <c r="C25" s="214" t="s">
        <v>629</v>
      </c>
      <c r="D25" s="215">
        <v>3</v>
      </c>
      <c r="E25" s="204">
        <v>83</v>
      </c>
      <c r="F25" s="201">
        <f t="shared" si="13"/>
        <v>249</v>
      </c>
      <c r="G25" s="204">
        <v>30</v>
      </c>
      <c r="H25" s="201">
        <f t="shared" si="0"/>
        <v>90</v>
      </c>
      <c r="I25" s="204">
        <v>6</v>
      </c>
      <c r="J25" s="202">
        <f t="shared" si="1"/>
        <v>18</v>
      </c>
      <c r="K25" s="204">
        <v>12</v>
      </c>
      <c r="L25" s="201">
        <f t="shared" si="2"/>
        <v>36</v>
      </c>
      <c r="M25" s="244">
        <v>0</v>
      </c>
      <c r="N25" s="201">
        <f t="shared" si="3"/>
        <v>0</v>
      </c>
      <c r="O25" s="204">
        <v>19</v>
      </c>
      <c r="P25" s="201">
        <f t="shared" si="4"/>
        <v>57</v>
      </c>
      <c r="Q25" s="204">
        <v>864</v>
      </c>
      <c r="R25" s="201">
        <f t="shared" si="5"/>
        <v>2592</v>
      </c>
      <c r="S25" s="204">
        <v>2</v>
      </c>
      <c r="T25" s="201">
        <f t="shared" si="6"/>
        <v>6</v>
      </c>
      <c r="U25" s="244">
        <v>0</v>
      </c>
      <c r="V25" s="201">
        <f t="shared" si="7"/>
        <v>0</v>
      </c>
      <c r="W25" s="204">
        <v>1</v>
      </c>
      <c r="X25" s="201">
        <f t="shared" si="8"/>
        <v>3</v>
      </c>
      <c r="Y25" s="204">
        <v>2</v>
      </c>
      <c r="Z25" s="201">
        <f t="shared" si="9"/>
        <v>6</v>
      </c>
      <c r="AA25" s="204">
        <v>1</v>
      </c>
      <c r="AB25" s="201">
        <f t="shared" si="10"/>
        <v>3</v>
      </c>
      <c r="AC25" s="204"/>
      <c r="AD25" s="201">
        <f t="shared" si="11"/>
        <v>0</v>
      </c>
      <c r="AE25" s="205"/>
      <c r="AF25" s="201">
        <f t="shared" si="12"/>
        <v>0</v>
      </c>
      <c r="AG25" s="205"/>
      <c r="AH25" s="201">
        <f t="shared" si="14"/>
        <v>0</v>
      </c>
    </row>
    <row r="26" spans="1:34" x14ac:dyDescent="0.15">
      <c r="A26" s="196">
        <v>23</v>
      </c>
      <c r="B26" s="213" t="s">
        <v>631</v>
      </c>
      <c r="C26" s="214" t="s">
        <v>627</v>
      </c>
      <c r="D26" s="215">
        <v>1</v>
      </c>
      <c r="E26" s="204">
        <v>83</v>
      </c>
      <c r="F26" s="201">
        <f t="shared" si="13"/>
        <v>83</v>
      </c>
      <c r="G26" s="204">
        <v>30</v>
      </c>
      <c r="H26" s="201">
        <f t="shared" si="0"/>
        <v>30</v>
      </c>
      <c r="I26" s="204">
        <v>6</v>
      </c>
      <c r="J26" s="202">
        <f t="shared" si="1"/>
        <v>6</v>
      </c>
      <c r="K26" s="204">
        <v>12</v>
      </c>
      <c r="L26" s="201">
        <f t="shared" si="2"/>
        <v>12</v>
      </c>
      <c r="M26" s="244">
        <v>0</v>
      </c>
      <c r="N26" s="201">
        <f t="shared" si="3"/>
        <v>0</v>
      </c>
      <c r="O26" s="204">
        <v>19</v>
      </c>
      <c r="P26" s="201">
        <f t="shared" si="4"/>
        <v>19</v>
      </c>
      <c r="Q26" s="204">
        <v>864</v>
      </c>
      <c r="R26" s="201">
        <f t="shared" si="5"/>
        <v>864</v>
      </c>
      <c r="S26" s="204">
        <v>2</v>
      </c>
      <c r="T26" s="201">
        <f t="shared" si="6"/>
        <v>2</v>
      </c>
      <c r="U26" s="244">
        <v>0</v>
      </c>
      <c r="V26" s="201">
        <f t="shared" si="7"/>
        <v>0</v>
      </c>
      <c r="W26" s="204">
        <v>1</v>
      </c>
      <c r="X26" s="201">
        <f t="shared" si="8"/>
        <v>1</v>
      </c>
      <c r="Y26" s="204">
        <v>2</v>
      </c>
      <c r="Z26" s="201">
        <f t="shared" si="9"/>
        <v>2</v>
      </c>
      <c r="AA26" s="204">
        <v>1</v>
      </c>
      <c r="AB26" s="201">
        <f t="shared" si="10"/>
        <v>1</v>
      </c>
      <c r="AC26" s="204"/>
      <c r="AD26" s="201">
        <f t="shared" si="11"/>
        <v>0</v>
      </c>
      <c r="AE26" s="205"/>
      <c r="AF26" s="201">
        <f t="shared" si="12"/>
        <v>0</v>
      </c>
      <c r="AG26" s="205"/>
      <c r="AH26" s="201">
        <f t="shared" si="14"/>
        <v>0</v>
      </c>
    </row>
    <row r="27" spans="1:34" x14ac:dyDescent="0.15">
      <c r="A27" s="196">
        <v>24</v>
      </c>
      <c r="B27" s="213" t="s">
        <v>632</v>
      </c>
      <c r="C27" s="214" t="s">
        <v>633</v>
      </c>
      <c r="D27" s="215">
        <v>1</v>
      </c>
      <c r="E27" s="204">
        <v>115</v>
      </c>
      <c r="F27" s="201">
        <f t="shared" si="13"/>
        <v>115</v>
      </c>
      <c r="G27" s="204">
        <v>43</v>
      </c>
      <c r="H27" s="201">
        <f t="shared" si="0"/>
        <v>43</v>
      </c>
      <c r="I27" s="204">
        <v>10</v>
      </c>
      <c r="J27" s="202">
        <f t="shared" si="1"/>
        <v>10</v>
      </c>
      <c r="K27" s="204">
        <v>12</v>
      </c>
      <c r="L27" s="201">
        <f t="shared" si="2"/>
        <v>12</v>
      </c>
      <c r="M27" s="204">
        <v>1</v>
      </c>
      <c r="N27" s="201">
        <f t="shared" si="3"/>
        <v>1</v>
      </c>
      <c r="O27" s="204">
        <v>32</v>
      </c>
      <c r="P27" s="201">
        <f t="shared" si="4"/>
        <v>32</v>
      </c>
      <c r="Q27" s="204">
        <v>1784</v>
      </c>
      <c r="R27" s="201">
        <f t="shared" si="5"/>
        <v>1784</v>
      </c>
      <c r="S27" s="204">
        <v>7</v>
      </c>
      <c r="T27" s="201">
        <f t="shared" si="6"/>
        <v>7</v>
      </c>
      <c r="U27" s="244">
        <v>0</v>
      </c>
      <c r="V27" s="201">
        <f t="shared" si="7"/>
        <v>0</v>
      </c>
      <c r="W27" s="204">
        <v>2</v>
      </c>
      <c r="X27" s="201">
        <f t="shared" si="8"/>
        <v>2</v>
      </c>
      <c r="Y27" s="204">
        <v>3</v>
      </c>
      <c r="Z27" s="201">
        <f t="shared" si="9"/>
        <v>3</v>
      </c>
      <c r="AA27" s="204">
        <v>1</v>
      </c>
      <c r="AB27" s="201">
        <f t="shared" si="10"/>
        <v>1</v>
      </c>
      <c r="AC27" s="204"/>
      <c r="AD27" s="201">
        <f t="shared" si="11"/>
        <v>0</v>
      </c>
      <c r="AE27" s="205"/>
      <c r="AF27" s="201">
        <f t="shared" si="12"/>
        <v>0</v>
      </c>
      <c r="AG27" s="205"/>
      <c r="AH27" s="201">
        <f t="shared" si="14"/>
        <v>0</v>
      </c>
    </row>
    <row r="28" spans="1:34" x14ac:dyDescent="0.15">
      <c r="A28" s="216"/>
      <c r="B28" s="217" t="s">
        <v>114</v>
      </c>
      <c r="C28" s="217"/>
      <c r="D28" s="218">
        <f>SUM(D4:D27)</f>
        <v>160</v>
      </c>
      <c r="E28" s="219"/>
      <c r="F28" s="220">
        <f>SUM(F4:F27)</f>
        <v>10275</v>
      </c>
      <c r="G28" s="221"/>
      <c r="H28" s="220">
        <f>SUM(H4:H27)</f>
        <v>4175</v>
      </c>
      <c r="I28" s="221"/>
      <c r="J28" s="220">
        <f>SUM(J4:J27)</f>
        <v>822</v>
      </c>
      <c r="K28" s="222"/>
      <c r="L28" s="220">
        <f>SUM(L4:L27)</f>
        <v>736</v>
      </c>
      <c r="M28" s="221"/>
      <c r="N28" s="220">
        <f>SUM(N4:N27)</f>
        <v>164</v>
      </c>
      <c r="O28" s="221"/>
      <c r="P28" s="220">
        <f>SUM(P4:P27)</f>
        <v>2284</v>
      </c>
      <c r="Q28" s="221"/>
      <c r="R28" s="221">
        <f>SUM(R4:R27)</f>
        <v>144048</v>
      </c>
      <c r="S28" s="221"/>
      <c r="T28" s="220">
        <f>SUM(T4:T27)</f>
        <v>418</v>
      </c>
      <c r="U28" s="221"/>
      <c r="V28" s="220">
        <f>SUM(V4:V27)</f>
        <v>64</v>
      </c>
      <c r="W28" s="221"/>
      <c r="X28" s="220">
        <f>SUM(X4:X27)</f>
        <v>81</v>
      </c>
      <c r="Y28" s="221"/>
      <c r="Z28" s="220">
        <f>SUM(Z4:Z27)</f>
        <v>241</v>
      </c>
      <c r="AA28" s="221"/>
      <c r="AB28" s="220">
        <f>SUM(AB4:AB27)</f>
        <v>160</v>
      </c>
      <c r="AC28" s="221"/>
      <c r="AD28" s="220">
        <f>SUM(AD4:AD27)</f>
        <v>0</v>
      </c>
      <c r="AE28" s="221"/>
      <c r="AF28" s="220">
        <f>SUM(AF4:AF27)</f>
        <v>0</v>
      </c>
      <c r="AG28" s="221"/>
      <c r="AH28" s="220">
        <f>SUM(AH4:AH27)</f>
        <v>0</v>
      </c>
    </row>
    <row r="29" spans="1:34" ht="9.75" customHeight="1" x14ac:dyDescent="0.15">
      <c r="A29" s="223"/>
      <c r="B29" s="224"/>
      <c r="C29" s="224"/>
      <c r="D29" s="225"/>
      <c r="E29" s="219"/>
      <c r="F29" s="219"/>
      <c r="G29" s="219"/>
      <c r="H29" s="219"/>
      <c r="I29" s="226"/>
      <c r="J29" s="226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26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</row>
    <row r="30" spans="1:34" x14ac:dyDescent="0.15">
      <c r="A30" s="223"/>
      <c r="B30" s="242" t="s">
        <v>691</v>
      </c>
      <c r="C30" s="242"/>
      <c r="D30" s="225"/>
      <c r="E30" s="219"/>
      <c r="F30" s="219"/>
      <c r="G30" s="219"/>
      <c r="H30" s="219"/>
      <c r="I30" s="226"/>
      <c r="J30" s="226"/>
      <c r="K30" s="219"/>
      <c r="L30" s="219"/>
      <c r="M30" s="219"/>
      <c r="N30" s="219"/>
      <c r="O30" s="219"/>
      <c r="P30" s="243" t="s">
        <v>702</v>
      </c>
      <c r="Q30" s="219"/>
      <c r="R30" s="249">
        <f>R37</f>
        <v>16912</v>
      </c>
      <c r="S30" s="219"/>
      <c r="T30" s="219"/>
      <c r="U30" s="219"/>
      <c r="V30" s="226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</row>
    <row r="31" spans="1:34" x14ac:dyDescent="0.15">
      <c r="A31" s="223"/>
      <c r="B31" s="224"/>
      <c r="C31" s="224"/>
      <c r="D31" s="225"/>
      <c r="E31" s="219"/>
      <c r="F31" s="219"/>
      <c r="G31" s="219"/>
      <c r="H31" s="219"/>
      <c r="I31" s="226"/>
      <c r="J31" s="226"/>
      <c r="K31" s="219"/>
      <c r="L31" s="219"/>
      <c r="M31" s="219"/>
      <c r="N31" s="219"/>
      <c r="O31" s="219"/>
      <c r="P31" s="243" t="s">
        <v>703</v>
      </c>
      <c r="Q31" s="219"/>
      <c r="R31" s="246">
        <f>R28+R30</f>
        <v>160960</v>
      </c>
      <c r="S31" s="219"/>
      <c r="T31" s="219"/>
      <c r="U31" s="219"/>
      <c r="V31" s="226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</row>
    <row r="32" spans="1:34" x14ac:dyDescent="0.15">
      <c r="B32" s="228" t="s">
        <v>634</v>
      </c>
    </row>
    <row r="34" spans="2:19" x14ac:dyDescent="0.15">
      <c r="B34" s="197" t="s">
        <v>635</v>
      </c>
      <c r="C34" s="197"/>
      <c r="D34" s="199">
        <f>D4+D7+D9+D11+D12+D13+D17+D18+D19</f>
        <v>88</v>
      </c>
      <c r="F34" s="229" t="s">
        <v>636</v>
      </c>
      <c r="G34" s="230">
        <f>D4+D5+D6+D7+D8+D9+D10+D11+D12+D13+D14+D15+D16+D17+D18+D19+D20+D21+D22+D27</f>
        <v>153</v>
      </c>
      <c r="H34" s="183" t="s">
        <v>637</v>
      </c>
      <c r="N34" s="247" t="s">
        <v>697</v>
      </c>
      <c r="O34" s="247"/>
      <c r="P34" s="247" t="s">
        <v>698</v>
      </c>
      <c r="Q34" s="247">
        <v>14</v>
      </c>
      <c r="R34" s="247">
        <f>S34*Q34</f>
        <v>7560</v>
      </c>
      <c r="S34" s="247">
        <v>540</v>
      </c>
    </row>
    <row r="35" spans="2:19" x14ac:dyDescent="0.15">
      <c r="B35" s="207" t="s">
        <v>638</v>
      </c>
      <c r="C35" s="207"/>
      <c r="D35" s="209">
        <f>D5+D6+D8+D14+D15+D16+D20+D21+D22</f>
        <v>53</v>
      </c>
      <c r="F35" s="229" t="s">
        <v>639</v>
      </c>
      <c r="G35" s="230">
        <f>D10</f>
        <v>11</v>
      </c>
      <c r="H35" s="183" t="s">
        <v>640</v>
      </c>
      <c r="N35" s="247"/>
      <c r="O35" s="247"/>
      <c r="P35" s="247" t="s">
        <v>700</v>
      </c>
      <c r="Q35" s="247">
        <v>9</v>
      </c>
      <c r="R35" s="247">
        <f>S35*Q35</f>
        <v>6480</v>
      </c>
      <c r="S35" s="247">
        <v>720</v>
      </c>
    </row>
    <row r="36" spans="2:19" x14ac:dyDescent="0.15">
      <c r="B36" s="210" t="s">
        <v>641</v>
      </c>
      <c r="C36" s="210"/>
      <c r="D36" s="212">
        <f>D10</f>
        <v>11</v>
      </c>
      <c r="F36" s="229" t="s">
        <v>642</v>
      </c>
      <c r="G36" s="230">
        <f>D24+D25+D27</f>
        <v>6</v>
      </c>
      <c r="H36" s="183" t="s">
        <v>643</v>
      </c>
      <c r="N36" s="247"/>
      <c r="O36" s="247"/>
      <c r="P36" s="247" t="s">
        <v>699</v>
      </c>
      <c r="Q36" s="247">
        <v>2</v>
      </c>
      <c r="R36" s="247">
        <f>S36*Q36</f>
        <v>2872</v>
      </c>
      <c r="S36" s="247">
        <v>1436</v>
      </c>
    </row>
    <row r="37" spans="2:19" x14ac:dyDescent="0.15">
      <c r="B37" s="213" t="s">
        <v>644</v>
      </c>
      <c r="C37" s="213"/>
      <c r="D37" s="215">
        <f>D23</f>
        <v>1</v>
      </c>
      <c r="F37" s="229" t="s">
        <v>645</v>
      </c>
      <c r="G37" s="230">
        <f>D23+D26</f>
        <v>2</v>
      </c>
      <c r="H37" s="183" t="s">
        <v>646</v>
      </c>
      <c r="R37" s="248">
        <f>SUM(R34:R36)</f>
        <v>16912</v>
      </c>
      <c r="S37" s="245" t="s">
        <v>701</v>
      </c>
    </row>
    <row r="38" spans="2:19" x14ac:dyDescent="0.15">
      <c r="B38" s="213" t="s">
        <v>647</v>
      </c>
      <c r="C38" s="213"/>
      <c r="D38" s="215">
        <f>D24</f>
        <v>2</v>
      </c>
      <c r="F38" s="230"/>
      <c r="G38" s="230"/>
    </row>
    <row r="39" spans="2:19" x14ac:dyDescent="0.15">
      <c r="B39" s="213" t="s">
        <v>648</v>
      </c>
      <c r="C39" s="213"/>
      <c r="D39" s="215">
        <f>D25</f>
        <v>3</v>
      </c>
      <c r="F39" s="231" t="s">
        <v>114</v>
      </c>
      <c r="G39" s="231">
        <f>SUM(G34:G38)</f>
        <v>172</v>
      </c>
    </row>
    <row r="40" spans="2:19" x14ac:dyDescent="0.15">
      <c r="B40" s="213" t="s">
        <v>649</v>
      </c>
      <c r="C40" s="213"/>
      <c r="D40" s="215">
        <f>D26</f>
        <v>1</v>
      </c>
    </row>
    <row r="41" spans="2:19" x14ac:dyDescent="0.15">
      <c r="B41" s="213" t="s">
        <v>650</v>
      </c>
      <c r="C41" s="213"/>
      <c r="D41" s="215">
        <f>D27</f>
        <v>1</v>
      </c>
    </row>
    <row r="42" spans="2:19" x14ac:dyDescent="0.15">
      <c r="B42" s="217" t="s">
        <v>114</v>
      </c>
      <c r="C42" s="217"/>
      <c r="D42" s="218">
        <f>SUM(D34:D41)</f>
        <v>160</v>
      </c>
    </row>
  </sheetData>
  <mergeCells count="15">
    <mergeCell ref="O3:P3"/>
    <mergeCell ref="E3:F3"/>
    <mergeCell ref="G3:H3"/>
    <mergeCell ref="I3:J3"/>
    <mergeCell ref="K3:L3"/>
    <mergeCell ref="M3:N3"/>
    <mergeCell ref="AC3:AD3"/>
    <mergeCell ref="AE3:AF3"/>
    <mergeCell ref="AG3:AH3"/>
    <mergeCell ref="Q3:R3"/>
    <mergeCell ref="S3:T3"/>
    <mergeCell ref="U3:V3"/>
    <mergeCell ref="W3:X3"/>
    <mergeCell ref="Y3:Z3"/>
    <mergeCell ref="AA3:AB3"/>
  </mergeCells>
  <pageMargins left="0.75" right="0.75" top="1" bottom="1" header="0.5" footer="0.5"/>
  <pageSetup scale="48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Bid Form</vt:lpstr>
      <vt:lpstr>LR-Breakdown</vt:lpstr>
      <vt:lpstr>Sheet1</vt:lpstr>
      <vt:lpstr>Take-Off</vt:lpstr>
      <vt:lpstr>Bid Form!Print_Area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Watkins</dc:creator>
  <cp:lastModifiedBy>Lucas Karpiuk</cp:lastModifiedBy>
  <cp:lastPrinted>2024-11-14T16:04:19Z</cp:lastPrinted>
  <dcterms:created xsi:type="dcterms:W3CDTF">2023-02-13T19:25:43Z</dcterms:created>
  <dcterms:modified xsi:type="dcterms:W3CDTF">2024-11-14T16:04:23Z</dcterms:modified>
</cp:coreProperties>
</file>