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rubio/Desktop/Ingenieria Electronica Industrial/TFG/"/>
    </mc:Choice>
  </mc:AlternateContent>
  <xr:revisionPtr revIDLastSave="0" documentId="13_ncr:1_{534E717E-BC99-2243-A3A0-AD01E75BB247}" xr6:coauthVersionLast="46" xr6:coauthVersionMax="46" xr10:uidLastSave="{00000000-0000-0000-0000-000000000000}"/>
  <bookViews>
    <workbookView xWindow="0" yWindow="0" windowWidth="25600" windowHeight="16000" xr2:uid="{10702006-C28F-E94E-B1DB-315AD138D0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45" i="1"/>
  <c r="G46" i="1"/>
  <c r="G40" i="1"/>
  <c r="G41" i="1"/>
  <c r="G42" i="1"/>
  <c r="G43" i="1"/>
  <c r="G44" i="1"/>
  <c r="G29" i="1"/>
  <c r="G30" i="1"/>
  <c r="G31" i="1"/>
  <c r="G32" i="1"/>
  <c r="G33" i="1"/>
  <c r="G34" i="1"/>
  <c r="G35" i="1"/>
  <c r="G36" i="1"/>
  <c r="G37" i="1"/>
  <c r="G38" i="1"/>
  <c r="G39" i="1"/>
  <c r="G27" i="1"/>
  <c r="G28" i="1"/>
  <c r="G24" i="1"/>
  <c r="G25" i="1"/>
  <c r="G26" i="1"/>
  <c r="G47" i="1" l="1"/>
  <c r="J33" i="1" s="1"/>
  <c r="J34" i="1" s="1"/>
  <c r="J35" i="1" s="1"/>
</calcChain>
</file>

<file path=xl/sharedStrings.xml><?xml version="1.0" encoding="utf-8"?>
<sst xmlns="http://schemas.openxmlformats.org/spreadsheetml/2006/main" count="85" uniqueCount="62">
  <si>
    <t>Microcontrolador</t>
  </si>
  <si>
    <t>Módulo LoRa</t>
  </si>
  <si>
    <t>Medidas</t>
  </si>
  <si>
    <t>Alimentación</t>
  </si>
  <si>
    <t>Bastwan</t>
  </si>
  <si>
    <t>SAMD21 Cortex-M0</t>
  </si>
  <si>
    <t>67,64 x 25 mm</t>
  </si>
  <si>
    <t>Frecuencia de transmisión</t>
  </si>
  <si>
    <t>433/868/915 MHz</t>
  </si>
  <si>
    <t>CMWX1ZZABZ</t>
  </si>
  <si>
    <t>MKR1300 Arduino</t>
  </si>
  <si>
    <t>Memoria Flash</t>
  </si>
  <si>
    <t>256 KB</t>
  </si>
  <si>
    <t>SRAM</t>
  </si>
  <si>
    <t>32 KB</t>
  </si>
  <si>
    <t>EEPROM</t>
  </si>
  <si>
    <t>No</t>
  </si>
  <si>
    <t>MKR1310 Arduino</t>
  </si>
  <si>
    <t>USB (5V) o Baterías 2x AA o AAA</t>
  </si>
  <si>
    <t>USB (5V) o baterías recargables Li-ion o Li-Po, con mínimo de 1024 mAh de capacidad</t>
  </si>
  <si>
    <t>256 KB (CPU internal) y 2 MB (QSPI external)</t>
  </si>
  <si>
    <t>USB (5V) o Batería de Polímero de Litio de 3,7V</t>
  </si>
  <si>
    <t>50,8 x 23 mm</t>
  </si>
  <si>
    <t>ADAFRUIT FEATHER Mo RFM96/5 LoRa Radio</t>
  </si>
  <si>
    <t>TECNOLOGÍA LORA</t>
  </si>
  <si>
    <t>862-1020 MHz</t>
  </si>
  <si>
    <t>USB (5V) o batería Li-Po</t>
  </si>
  <si>
    <t>RAK3244</t>
  </si>
  <si>
    <t>50,8 x 22,8 mm</t>
  </si>
  <si>
    <t>ESP32</t>
  </si>
  <si>
    <t>SX1276</t>
  </si>
  <si>
    <t xml:space="preserve">29-120 mA (transmitiendo), 0,2 uA (sleep mode),1,5 uA (IDLE) </t>
  </si>
  <si>
    <t>Consumo Medio de 104 uA</t>
  </si>
  <si>
    <t>123,6 mA Máx. (Transmitiendo Tx), 13,6 mA Máx. (Recibiendo Rx),  860 nA (Sleep Mode)</t>
  </si>
  <si>
    <t>120 mA Máx. (Transmitiendo Tx), 40 mA Máx. (Recibiendo Rx), 0,3 mA (Sleep Mode)</t>
  </si>
  <si>
    <t>Consumo</t>
  </si>
  <si>
    <t>Precio</t>
  </si>
  <si>
    <t>IoT Platzi ESP32 + Lora (Wifi, Bluetooth, LoRa)</t>
  </si>
  <si>
    <t>RFM95</t>
  </si>
  <si>
    <t>Activo</t>
  </si>
  <si>
    <t>Min</t>
  </si>
  <si>
    <t>Max</t>
  </si>
  <si>
    <t>IDLE</t>
  </si>
  <si>
    <t>StandBy</t>
  </si>
  <si>
    <t>A todos estos consumos, se les debe sumar el consumo propio de los demás elementos de la placa como resistencias, condensadores etc.</t>
  </si>
  <si>
    <t>CONSUMO Microcontrolador</t>
  </si>
  <si>
    <t>Max.</t>
  </si>
  <si>
    <t>Min.</t>
  </si>
  <si>
    <t>Horas</t>
  </si>
  <si>
    <t>Personas</t>
  </si>
  <si>
    <t>Consumo medio en la hora (mA)</t>
  </si>
  <si>
    <t>Consumo Medio (mA)</t>
  </si>
  <si>
    <t>Suponiendo que el módulo de LoRa está activado durante 5 segundos, por cada persona que usa la máquina. El resto del tiempo está apagado.</t>
  </si>
  <si>
    <t>Tiempo LoRa por persona (s)</t>
  </si>
  <si>
    <t>Suponiendo que el microcontrolador está en modo activo durante 5 segundos, por cada persona que usa la máquina. El resto del tiempo está en modo standby.</t>
  </si>
  <si>
    <t>Tiempo MCU por persona (s)</t>
  </si>
  <si>
    <t>Batería (mAh)</t>
  </si>
  <si>
    <t>Duración Bateria (Años)</t>
  </si>
  <si>
    <t>Simulación del consumo</t>
  </si>
  <si>
    <t>Datos de las personas y las horas obtenidas del artículo: Chow H-w, Mowen AJ, Wu G-l. Who Is Using Outdoor Fitness Equipment and How? The Case of Xihu Park. International Journal of Environmental Research and Public Health. 2017; 14(4):448. https://doi.org/10.3390/ijerph14040448</t>
  </si>
  <si>
    <t>Meses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</si>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</sst>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2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/>
    <xf numFmtId="0" fontId="1" fillId="0" borderId="3" xfId="0" applyFont="1" applyBorder="1"/>
    <xf numFmtId="0" fontId="0" fillId="0" borderId="4" xfId="0" applyBorder="1" applyAlignment="1">
      <alignment wrapText="1"/>
    </xf>
    <xf numFmtId="0" fontId="1" fillId="0" borderId="5" xfId="0" applyFont="1" applyBorder="1"/>
    <xf numFmtId="0" fontId="1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7" xfId="0" applyFill="1" applyBorder="1"/>
    <xf numFmtId="0" fontId="1" fillId="0" borderId="3" xfId="0" applyFont="1" applyFill="1" applyBorder="1" applyAlignment="1">
      <alignment wrapText="1"/>
    </xf>
    <xf numFmtId="8" fontId="0" fillId="0" borderId="4" xfId="0" applyNumberFormat="1" applyBorder="1"/>
    <xf numFmtId="8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0" xfId="0" applyFill="1" applyBorder="1"/>
    <xf numFmtId="0" fontId="0" fillId="0" borderId="0" xfId="0" applyBorder="1" applyAlignment="1">
      <alignment wrapText="1"/>
    </xf>
    <xf numFmtId="0" fontId="1" fillId="2" borderId="2" xfId="0" applyFont="1" applyFill="1" applyBorder="1"/>
    <xf numFmtId="0" fontId="0" fillId="4" borderId="4" xfId="0" applyFill="1" applyBorder="1"/>
    <xf numFmtId="0" fontId="0" fillId="4" borderId="1" xfId="0" applyFill="1" applyBorder="1"/>
    <xf numFmtId="0" fontId="0" fillId="3" borderId="4" xfId="0" applyFill="1" applyBorder="1"/>
    <xf numFmtId="0" fontId="0" fillId="3" borderId="1" xfId="0" applyFill="1" applyBorder="1"/>
    <xf numFmtId="0" fontId="0" fillId="2" borderId="3" xfId="0" applyFill="1" applyBorder="1"/>
    <xf numFmtId="0" fontId="0" fillId="5" borderId="1" xfId="0" applyFill="1" applyBorder="1"/>
    <xf numFmtId="0" fontId="1" fillId="8" borderId="1" xfId="0" applyFont="1" applyFill="1" applyBorder="1"/>
    <xf numFmtId="20" fontId="0" fillId="9" borderId="1" xfId="0" applyNumberFormat="1" applyFill="1" applyBorder="1"/>
    <xf numFmtId="0" fontId="0" fillId="9" borderId="1" xfId="0" applyFill="1" applyBorder="1"/>
    <xf numFmtId="0" fontId="0" fillId="9" borderId="17" xfId="0" applyFill="1" applyBorder="1"/>
    <xf numFmtId="0" fontId="1" fillId="10" borderId="5" xfId="0" applyFont="1" applyFill="1" applyBorder="1"/>
    <xf numFmtId="0" fontId="1" fillId="10" borderId="3" xfId="0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0" fillId="12" borderId="1" xfId="0" applyFill="1" applyBorder="1"/>
    <xf numFmtId="0" fontId="0" fillId="13" borderId="11" xfId="0" applyFill="1" applyBorder="1" applyAlignment="1">
      <alignment horizontal="center" wrapText="1"/>
    </xf>
    <xf numFmtId="0" fontId="0" fillId="13" borderId="18" xfId="0" applyFill="1" applyBorder="1" applyAlignment="1">
      <alignment horizontal="center" wrapText="1"/>
    </xf>
    <xf numFmtId="0" fontId="0" fillId="13" borderId="12" xfId="0" applyFill="1" applyBorder="1" applyAlignment="1">
      <alignment horizontal="center" wrapText="1"/>
    </xf>
    <xf numFmtId="0" fontId="0" fillId="13" borderId="15" xfId="0" applyFill="1" applyBorder="1" applyAlignment="1">
      <alignment horizontal="center" wrapText="1"/>
    </xf>
    <xf numFmtId="0" fontId="0" fillId="13" borderId="0" xfId="0" applyFill="1" applyBorder="1" applyAlignment="1">
      <alignment horizontal="center" wrapText="1"/>
    </xf>
    <xf numFmtId="0" fontId="0" fillId="13" borderId="16" xfId="0" applyFill="1" applyBorder="1" applyAlignment="1">
      <alignment horizontal="center" wrapText="1"/>
    </xf>
    <xf numFmtId="0" fontId="0" fillId="13" borderId="13" xfId="0" applyFill="1" applyBorder="1" applyAlignment="1">
      <alignment horizontal="center" wrapText="1"/>
    </xf>
    <xf numFmtId="0" fontId="0" fillId="13" borderId="19" xfId="0" applyFill="1" applyBorder="1" applyAlignment="1">
      <alignment horizontal="center" wrapText="1"/>
    </xf>
    <xf numFmtId="0" fontId="0" fillId="13" borderId="14" xfId="0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1" fillId="6" borderId="15" xfId="0" applyFont="1" applyFill="1" applyBorder="1" applyAlignment="1">
      <alignment horizontal="center" wrapText="1"/>
    </xf>
    <xf numFmtId="0" fontId="1" fillId="6" borderId="16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CB7B-BA25-0042-9EE8-C840E66B6747}">
  <dimension ref="A1:N47"/>
  <sheetViews>
    <sheetView tabSelected="1" topLeftCell="A5" workbookViewId="0">
      <selection activeCell="G23" sqref="G23"/>
    </sheetView>
  </sheetViews>
  <sheetFormatPr baseColWidth="10" defaultRowHeight="16" x14ac:dyDescent="0.2"/>
  <cols>
    <col min="1" max="1" width="41.33203125" customWidth="1"/>
    <col min="2" max="2" width="25.6640625" customWidth="1"/>
    <col min="3" max="3" width="17.1640625" customWidth="1"/>
    <col min="4" max="4" width="15.83203125" customWidth="1"/>
    <col min="5" max="5" width="24.83203125" customWidth="1"/>
    <col min="6" max="6" width="18.5" customWidth="1"/>
    <col min="7" max="7" width="27.1640625" customWidth="1"/>
    <col min="8" max="8" width="15.33203125" customWidth="1"/>
    <col min="9" max="9" width="23.83203125" customWidth="1"/>
  </cols>
  <sheetData>
    <row r="1" spans="1:11" ht="22" thickBot="1" x14ac:dyDescent="0.3">
      <c r="A1" s="1" t="s">
        <v>24</v>
      </c>
    </row>
    <row r="2" spans="1:11" ht="37" customHeight="1" thickBot="1" x14ac:dyDescent="0.25">
      <c r="A2" s="5" t="s">
        <v>0</v>
      </c>
      <c r="B2" s="5" t="s">
        <v>1</v>
      </c>
      <c r="C2" s="5" t="s">
        <v>0</v>
      </c>
      <c r="D2" s="7" t="s">
        <v>2</v>
      </c>
      <c r="E2" s="7" t="s">
        <v>35</v>
      </c>
      <c r="F2" s="5" t="s">
        <v>3</v>
      </c>
      <c r="G2" s="8" t="s">
        <v>7</v>
      </c>
      <c r="H2" s="8" t="s">
        <v>11</v>
      </c>
      <c r="I2" s="9" t="s">
        <v>13</v>
      </c>
      <c r="J2" s="9" t="s">
        <v>15</v>
      </c>
      <c r="K2" s="11" t="s">
        <v>36</v>
      </c>
    </row>
    <row r="3" spans="1:11" ht="75" customHeight="1" x14ac:dyDescent="0.2">
      <c r="A3" s="4" t="s">
        <v>4</v>
      </c>
      <c r="B3" s="4" t="s">
        <v>27</v>
      </c>
      <c r="C3" s="4" t="s">
        <v>5</v>
      </c>
      <c r="D3" s="4" t="s">
        <v>28</v>
      </c>
      <c r="E3" s="6" t="s">
        <v>33</v>
      </c>
      <c r="F3" s="6" t="s">
        <v>26</v>
      </c>
      <c r="G3" s="4" t="s">
        <v>25</v>
      </c>
      <c r="H3" s="4" t="s">
        <v>12</v>
      </c>
      <c r="I3" s="4" t="s">
        <v>14</v>
      </c>
      <c r="J3" s="4" t="s">
        <v>16</v>
      </c>
      <c r="K3" s="12">
        <v>29.9</v>
      </c>
    </row>
    <row r="4" spans="1:11" ht="69" customHeight="1" x14ac:dyDescent="0.2">
      <c r="A4" s="2" t="s">
        <v>10</v>
      </c>
      <c r="B4" s="2" t="s">
        <v>9</v>
      </c>
      <c r="C4" s="2" t="s">
        <v>5</v>
      </c>
      <c r="D4" s="2" t="s">
        <v>6</v>
      </c>
      <c r="E4" s="3"/>
      <c r="F4" s="3" t="s">
        <v>18</v>
      </c>
      <c r="G4" s="2" t="s">
        <v>8</v>
      </c>
      <c r="H4" s="2" t="s">
        <v>12</v>
      </c>
      <c r="I4" s="2" t="s">
        <v>14</v>
      </c>
      <c r="J4" s="2" t="s">
        <v>16</v>
      </c>
      <c r="K4" s="13">
        <v>24.5</v>
      </c>
    </row>
    <row r="5" spans="1:11" ht="79" customHeight="1" x14ac:dyDescent="0.2">
      <c r="A5" s="2" t="s">
        <v>17</v>
      </c>
      <c r="B5" s="2" t="s">
        <v>9</v>
      </c>
      <c r="C5" s="2" t="s">
        <v>5</v>
      </c>
      <c r="D5" s="2" t="s">
        <v>6</v>
      </c>
      <c r="E5" s="3" t="s">
        <v>32</v>
      </c>
      <c r="F5" s="3" t="s">
        <v>19</v>
      </c>
      <c r="G5" s="2" t="s">
        <v>8</v>
      </c>
      <c r="H5" s="3" t="s">
        <v>20</v>
      </c>
      <c r="I5" s="3" t="s">
        <v>14</v>
      </c>
      <c r="J5" s="3" t="s">
        <v>16</v>
      </c>
      <c r="K5" s="13">
        <v>33</v>
      </c>
    </row>
    <row r="6" spans="1:11" ht="34" customHeight="1" x14ac:dyDescent="0.2">
      <c r="A6" s="2" t="s">
        <v>37</v>
      </c>
      <c r="B6" s="2" t="s">
        <v>30</v>
      </c>
      <c r="C6" s="2" t="s">
        <v>29</v>
      </c>
      <c r="D6" s="2"/>
      <c r="E6" s="3" t="s">
        <v>31</v>
      </c>
      <c r="F6" s="2"/>
      <c r="G6" s="2" t="s">
        <v>8</v>
      </c>
      <c r="H6" s="2"/>
      <c r="I6" s="2"/>
      <c r="J6" s="2"/>
      <c r="K6" s="13">
        <v>35</v>
      </c>
    </row>
    <row r="7" spans="1:11" ht="69" customHeight="1" x14ac:dyDescent="0.2">
      <c r="A7" s="2" t="s">
        <v>23</v>
      </c>
      <c r="B7" s="2" t="s">
        <v>38</v>
      </c>
      <c r="C7" s="2" t="s">
        <v>5</v>
      </c>
      <c r="D7" s="2" t="s">
        <v>22</v>
      </c>
      <c r="E7" s="3" t="s">
        <v>34</v>
      </c>
      <c r="F7" s="3" t="s">
        <v>21</v>
      </c>
      <c r="G7" s="2" t="s">
        <v>8</v>
      </c>
      <c r="H7" s="2" t="s">
        <v>12</v>
      </c>
      <c r="I7" s="2" t="s">
        <v>14</v>
      </c>
      <c r="J7" s="2" t="s">
        <v>16</v>
      </c>
      <c r="K7" s="13">
        <v>36.950000000000003</v>
      </c>
    </row>
    <row r="8" spans="1:11" x14ac:dyDescent="0.2">
      <c r="A8" s="10"/>
    </row>
    <row r="12" spans="1:11" ht="52" customHeight="1" x14ac:dyDescent="0.2">
      <c r="A12" s="14" t="s">
        <v>44</v>
      </c>
    </row>
    <row r="14" spans="1:11" ht="17" thickBot="1" x14ac:dyDescent="0.25"/>
    <row r="15" spans="1:11" ht="17" thickBot="1" x14ac:dyDescent="0.25">
      <c r="A15" t="s">
        <v>45</v>
      </c>
      <c r="B15" s="18" t="s">
        <v>5</v>
      </c>
    </row>
    <row r="16" spans="1:11" ht="17" thickBot="1" x14ac:dyDescent="0.25">
      <c r="B16" s="51" t="s">
        <v>39</v>
      </c>
      <c r="C16" s="52"/>
      <c r="D16" s="51" t="s">
        <v>42</v>
      </c>
      <c r="E16" s="52"/>
      <c r="F16" s="51" t="s">
        <v>43</v>
      </c>
      <c r="G16" s="52"/>
    </row>
    <row r="17" spans="1:14" x14ac:dyDescent="0.2">
      <c r="B17" s="21" t="s">
        <v>40</v>
      </c>
      <c r="C17" s="19">
        <v>3.7</v>
      </c>
      <c r="D17" s="21" t="s">
        <v>40</v>
      </c>
      <c r="E17" s="19">
        <v>1.3</v>
      </c>
      <c r="F17" s="21" t="s">
        <v>40</v>
      </c>
      <c r="G17" s="19">
        <v>3.3999999999999998E-3</v>
      </c>
    </row>
    <row r="18" spans="1:14" x14ac:dyDescent="0.2">
      <c r="B18" s="22" t="s">
        <v>41</v>
      </c>
      <c r="C18" s="20">
        <v>4.7</v>
      </c>
      <c r="D18" s="22" t="s">
        <v>41</v>
      </c>
      <c r="E18" s="20">
        <v>2.6</v>
      </c>
      <c r="F18" s="22" t="s">
        <v>41</v>
      </c>
      <c r="G18" s="20">
        <v>0.104</v>
      </c>
      <c r="H18" s="16"/>
      <c r="I18" s="15"/>
    </row>
    <row r="19" spans="1:14" ht="17" thickBot="1" x14ac:dyDescent="0.25">
      <c r="B19" s="15"/>
      <c r="C19" s="15"/>
      <c r="D19" s="15"/>
      <c r="E19" s="15"/>
      <c r="F19" s="15"/>
      <c r="G19" s="15"/>
    </row>
    <row r="20" spans="1:14" ht="17" thickBot="1" x14ac:dyDescent="0.25">
      <c r="B20" s="23" t="s">
        <v>1</v>
      </c>
      <c r="F20" s="49" t="s">
        <v>58</v>
      </c>
      <c r="G20" s="50"/>
    </row>
    <row r="21" spans="1:14" x14ac:dyDescent="0.2">
      <c r="B21" s="21" t="s">
        <v>46</v>
      </c>
      <c r="C21" s="20">
        <v>120</v>
      </c>
    </row>
    <row r="22" spans="1:14" ht="17" thickBot="1" x14ac:dyDescent="0.25">
      <c r="B22" s="22" t="s">
        <v>47</v>
      </c>
      <c r="C22" s="20">
        <v>70</v>
      </c>
      <c r="E22" s="25" t="s">
        <v>48</v>
      </c>
      <c r="F22" s="25" t="s">
        <v>49</v>
      </c>
      <c r="G22" s="25" t="s">
        <v>50</v>
      </c>
    </row>
    <row r="23" spans="1:14" x14ac:dyDescent="0.2">
      <c r="E23" s="26">
        <v>4.1666666666666664E-2</v>
      </c>
      <c r="F23" s="27">
        <v>0</v>
      </c>
      <c r="G23" s="27">
        <f>((($C$29*F23)/36)*$C$21+(($C$35*F23)/36)*$C$18+(100-(($C$29*F23)/36)-(($C$35*F23)/36))*$G$18)/100</f>
        <v>0.10400000000000001</v>
      </c>
      <c r="I23" s="34" t="s">
        <v>59</v>
      </c>
      <c r="J23" s="35"/>
      <c r="K23" s="35"/>
      <c r="L23" s="35"/>
      <c r="M23" s="35"/>
      <c r="N23" s="36"/>
    </row>
    <row r="24" spans="1:14" ht="17" thickBot="1" x14ac:dyDescent="0.25">
      <c r="E24" s="26">
        <v>8.3333333333333301E-2</v>
      </c>
      <c r="F24" s="27">
        <v>0</v>
      </c>
      <c r="G24" s="27">
        <f t="shared" ref="G24:G43" si="0">((($C$29*F24)/36)*$C$21+(($C$35*F24)/36)*$C$18+(100-(($C$29*F24)/36)-(($C$35*F24)/36))*$G$18)/100</f>
        <v>0.10400000000000001</v>
      </c>
      <c r="I24" s="37"/>
      <c r="J24" s="38"/>
      <c r="K24" s="38"/>
      <c r="L24" s="38"/>
      <c r="M24" s="38"/>
      <c r="N24" s="39"/>
    </row>
    <row r="25" spans="1:14" ht="16" customHeight="1" x14ac:dyDescent="0.2">
      <c r="A25" s="43" t="s">
        <v>52</v>
      </c>
      <c r="B25" s="44"/>
      <c r="C25" s="17"/>
      <c r="D25" s="17"/>
      <c r="E25" s="26">
        <v>0.125</v>
      </c>
      <c r="F25" s="27">
        <v>0</v>
      </c>
      <c r="G25" s="27">
        <f t="shared" si="0"/>
        <v>0.10400000000000001</v>
      </c>
      <c r="I25" s="37"/>
      <c r="J25" s="38"/>
      <c r="K25" s="38"/>
      <c r="L25" s="38"/>
      <c r="M25" s="38"/>
      <c r="N25" s="39"/>
    </row>
    <row r="26" spans="1:14" ht="17" thickBot="1" x14ac:dyDescent="0.25">
      <c r="A26" s="45"/>
      <c r="B26" s="46"/>
      <c r="C26" s="17"/>
      <c r="D26" s="17"/>
      <c r="E26" s="26">
        <v>0.16666666666666699</v>
      </c>
      <c r="F26" s="27">
        <v>0</v>
      </c>
      <c r="G26" s="27">
        <f t="shared" si="0"/>
        <v>0.10400000000000001</v>
      </c>
      <c r="I26" s="40"/>
      <c r="J26" s="41"/>
      <c r="K26" s="41"/>
      <c r="L26" s="41"/>
      <c r="M26" s="41"/>
      <c r="N26" s="42"/>
    </row>
    <row r="27" spans="1:14" ht="17" thickBot="1" x14ac:dyDescent="0.25">
      <c r="A27" s="47"/>
      <c r="B27" s="48"/>
      <c r="C27" s="17"/>
      <c r="D27" s="17"/>
      <c r="E27" s="26">
        <v>0.20833333333333301</v>
      </c>
      <c r="F27" s="27">
        <v>0</v>
      </c>
      <c r="G27" s="27">
        <f>((($C$29*F27)/36)*$C$21+(($C$35*F27)/36)*$C$18+(100-(($C$29*F27)/36)-(($C$35*F27)/36))*$G$18)/100</f>
        <v>0.10400000000000001</v>
      </c>
    </row>
    <row r="28" spans="1:14" ht="16" customHeight="1" x14ac:dyDescent="0.2">
      <c r="E28" s="26">
        <v>0.25</v>
      </c>
      <c r="F28" s="27">
        <v>0</v>
      </c>
      <c r="G28" s="27">
        <f t="shared" si="0"/>
        <v>0.10400000000000001</v>
      </c>
    </row>
    <row r="29" spans="1:14" x14ac:dyDescent="0.2">
      <c r="B29" s="24" t="s">
        <v>53</v>
      </c>
      <c r="C29" s="24">
        <v>0</v>
      </c>
      <c r="E29" s="26">
        <v>0.29166666666666702</v>
      </c>
      <c r="F29" s="27">
        <v>20</v>
      </c>
      <c r="G29" s="27">
        <f t="shared" si="0"/>
        <v>0.23166666666666663</v>
      </c>
    </row>
    <row r="30" spans="1:14" ht="17" thickBot="1" x14ac:dyDescent="0.25">
      <c r="E30" s="26">
        <v>0.33333333333333298</v>
      </c>
      <c r="F30" s="27">
        <v>25</v>
      </c>
      <c r="G30" s="27">
        <f t="shared" si="0"/>
        <v>0.26358333333333334</v>
      </c>
      <c r="I30" s="33" t="s">
        <v>56</v>
      </c>
      <c r="J30" s="33">
        <v>4000</v>
      </c>
    </row>
    <row r="31" spans="1:14" ht="16" customHeight="1" x14ac:dyDescent="0.2">
      <c r="A31" s="43" t="s">
        <v>54</v>
      </c>
      <c r="B31" s="44"/>
      <c r="C31" s="17"/>
      <c r="D31" s="17"/>
      <c r="E31" s="26">
        <v>0.375</v>
      </c>
      <c r="F31" s="27">
        <v>16</v>
      </c>
      <c r="G31" s="27">
        <f t="shared" si="0"/>
        <v>0.20613333333333334</v>
      </c>
    </row>
    <row r="32" spans="1:14" ht="17" thickBot="1" x14ac:dyDescent="0.25">
      <c r="A32" s="45"/>
      <c r="B32" s="46"/>
      <c r="C32" s="17"/>
      <c r="D32" s="17"/>
      <c r="E32" s="26">
        <v>0.41666666666666702</v>
      </c>
      <c r="F32" s="27">
        <v>7</v>
      </c>
      <c r="G32" s="27">
        <f t="shared" si="0"/>
        <v>0.14868333333333333</v>
      </c>
    </row>
    <row r="33" spans="1:10" ht="17" thickBot="1" x14ac:dyDescent="0.25">
      <c r="A33" s="47"/>
      <c r="B33" s="48"/>
      <c r="C33" s="17"/>
      <c r="D33" s="17"/>
      <c r="E33" s="26">
        <v>0.45833333333333298</v>
      </c>
      <c r="F33" s="27">
        <v>7</v>
      </c>
      <c r="G33" s="27">
        <f t="shared" si="0"/>
        <v>0.14868333333333333</v>
      </c>
      <c r="I33" s="31" t="s">
        <v>57</v>
      </c>
      <c r="J33" s="32">
        <f>(J30/G47)/(24*365)</f>
        <v>3.2391328274572651</v>
      </c>
    </row>
    <row r="34" spans="1:10" x14ac:dyDescent="0.2">
      <c r="E34" s="26">
        <v>0.5</v>
      </c>
      <c r="F34" s="27">
        <v>3</v>
      </c>
      <c r="G34" s="27">
        <f t="shared" si="0"/>
        <v>0.12315</v>
      </c>
      <c r="I34" t="s">
        <v>60</v>
      </c>
      <c r="J34">
        <f>J33*12</f>
        <v>38.869593929487181</v>
      </c>
    </row>
    <row r="35" spans="1:10" x14ac:dyDescent="0.2">
      <c r="B35" s="24" t="s">
        <v>55</v>
      </c>
      <c r="C35" s="24">
        <v>5</v>
      </c>
      <c r="E35" s="26">
        <v>0.54166666666666696</v>
      </c>
      <c r="F35" s="27">
        <v>2</v>
      </c>
      <c r="G35" s="27">
        <f t="shared" si="0"/>
        <v>0.11676666666666666</v>
      </c>
      <c r="I35" t="s">
        <v>61</v>
      </c>
      <c r="J35">
        <f>J34*30</f>
        <v>1166.0878178846153</v>
      </c>
    </row>
    <row r="36" spans="1:10" x14ac:dyDescent="0.2">
      <c r="E36" s="26">
        <v>0.58333333333333304</v>
      </c>
      <c r="F36" s="27">
        <v>3</v>
      </c>
      <c r="G36" s="27">
        <f t="shared" si="0"/>
        <v>0.12315</v>
      </c>
    </row>
    <row r="37" spans="1:10" x14ac:dyDescent="0.2">
      <c r="E37" s="26">
        <v>0.625</v>
      </c>
      <c r="F37" s="27">
        <v>9</v>
      </c>
      <c r="G37" s="27">
        <f t="shared" si="0"/>
        <v>0.16144999999999998</v>
      </c>
    </row>
    <row r="38" spans="1:10" x14ac:dyDescent="0.2">
      <c r="E38" s="26">
        <v>0.66666666666666696</v>
      </c>
      <c r="F38" s="27">
        <v>14</v>
      </c>
      <c r="G38" s="27">
        <f t="shared" si="0"/>
        <v>0.19336666666666666</v>
      </c>
    </row>
    <row r="39" spans="1:10" x14ac:dyDescent="0.2">
      <c r="E39" s="26">
        <v>0.70833333333333304</v>
      </c>
      <c r="F39" s="27">
        <v>16</v>
      </c>
      <c r="G39" s="27">
        <f t="shared" si="0"/>
        <v>0.20613333333333334</v>
      </c>
    </row>
    <row r="40" spans="1:10" x14ac:dyDescent="0.2">
      <c r="E40" s="26">
        <v>0.75</v>
      </c>
      <c r="F40" s="27">
        <v>4</v>
      </c>
      <c r="G40" s="27">
        <f>((($C$29*F40)/36)*$C$21+(($C$35*F40)/36)*$C$18+(100-(($C$29*F40)/36)-(($C$35*F40)/36))*$G$18)/100</f>
        <v>0.12953333333333333</v>
      </c>
    </row>
    <row r="41" spans="1:10" x14ac:dyDescent="0.2">
      <c r="E41" s="26">
        <v>0.79166666666666696</v>
      </c>
      <c r="F41" s="27">
        <v>6</v>
      </c>
      <c r="G41" s="27">
        <f t="shared" si="0"/>
        <v>0.14230000000000001</v>
      </c>
    </row>
    <row r="42" spans="1:10" x14ac:dyDescent="0.2">
      <c r="E42" s="26">
        <v>0.83333333333333304</v>
      </c>
      <c r="F42" s="27">
        <v>7</v>
      </c>
      <c r="G42" s="27">
        <f t="shared" si="0"/>
        <v>0.14868333333333333</v>
      </c>
    </row>
    <row r="43" spans="1:10" x14ac:dyDescent="0.2">
      <c r="E43" s="26">
        <v>0.875</v>
      </c>
      <c r="F43" s="27">
        <v>0</v>
      </c>
      <c r="G43" s="27">
        <f t="shared" si="0"/>
        <v>0.10400000000000001</v>
      </c>
    </row>
    <row r="44" spans="1:10" x14ac:dyDescent="0.2">
      <c r="E44" s="26">
        <v>0.91666666666666696</v>
      </c>
      <c r="F44" s="27">
        <v>0</v>
      </c>
      <c r="G44" s="27">
        <f>((($C$29*F44)/36)*$C$21+(($C$35*F44)/36)*$C$18+(100-(($C$29*F44)/36)-(($C$35*F44)/36))*$G$18)/100</f>
        <v>0.10400000000000001</v>
      </c>
    </row>
    <row r="45" spans="1:10" x14ac:dyDescent="0.2">
      <c r="E45" s="26">
        <v>0.95833333333333304</v>
      </c>
      <c r="F45" s="27">
        <v>0</v>
      </c>
      <c r="G45" s="27">
        <f>((($C$29*F45)/36)*$C$21+(($C$35*F45)/36)*$C$18+(100-(($C$29*F45)/36)-(($C$35*F45)/36))*$G$18)/100</f>
        <v>0.10400000000000001</v>
      </c>
    </row>
    <row r="46" spans="1:10" ht="17" thickBot="1" x14ac:dyDescent="0.25">
      <c r="E46" s="26">
        <v>1</v>
      </c>
      <c r="F46" s="28">
        <v>0</v>
      </c>
      <c r="G46" s="27">
        <f t="shared" ref="G46" si="1">((($C$29*F46)/36)*$C$21+(($C$35*F46)/36)*$C$18+(100-(($C$29*F46)/36)-(($C$35*F46)/36))*$G$18)/100</f>
        <v>0.10400000000000001</v>
      </c>
    </row>
    <row r="47" spans="1:10" ht="17" thickBot="1" x14ac:dyDescent="0.25">
      <c r="F47" s="29" t="s">
        <v>51</v>
      </c>
      <c r="G47" s="30">
        <f>AVERAGE(G23:G46)</f>
        <v>0.1409701388888889</v>
      </c>
    </row>
  </sheetData>
  <mergeCells count="7">
    <mergeCell ref="I23:N26"/>
    <mergeCell ref="A25:B27"/>
    <mergeCell ref="A31:B33"/>
    <mergeCell ref="F20:G20"/>
    <mergeCell ref="D16:E16"/>
    <mergeCell ref="B16:C16"/>
    <mergeCell ref="F16:G1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2021-01-27T21:35:33Z</dcterms:created>
  <dcterms:modified xsi:type="dcterms:W3CDTF">2021-02-14T00:24:20Z</dcterms:modified>
</cp:coreProperties>
</file>