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OneDrive\Desktop\CARPETA PRUEBA\Figuras y Tablas\"/>
    </mc:Choice>
  </mc:AlternateContent>
  <xr:revisionPtr revIDLastSave="0" documentId="8_{491638ED-D35E-40C5-BD85-D82836735527}" xr6:coauthVersionLast="47" xr6:coauthVersionMax="47" xr10:uidLastSave="{00000000-0000-0000-0000-000000000000}"/>
  <bookViews>
    <workbookView xWindow="-110" yWindow="-110" windowWidth="25820" windowHeight="15500" xr2:uid="{05E59BB3-9E4C-44C5-BECE-C9B6F43E538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8" i="1"/>
  <c r="B9" i="1"/>
  <c r="B10" i="1"/>
  <c r="B11" i="1"/>
  <c r="B12" i="1"/>
  <c r="B13" i="1"/>
  <c r="B7" i="1"/>
  <c r="A7" i="1"/>
  <c r="G7" i="1"/>
  <c r="I7" i="1" s="1"/>
  <c r="H7" i="1"/>
  <c r="G8" i="1"/>
  <c r="H8" i="1"/>
  <c r="I8" i="1"/>
  <c r="G9" i="1"/>
  <c r="I9" i="1" s="1"/>
  <c r="H9" i="1"/>
  <c r="G10" i="1"/>
  <c r="H10" i="1"/>
  <c r="I10" i="1"/>
  <c r="G11" i="1"/>
  <c r="I11" i="1" s="1"/>
  <c r="H11" i="1"/>
  <c r="G12" i="1"/>
  <c r="I12" i="1" s="1"/>
  <c r="H12" i="1"/>
  <c r="G13" i="1"/>
  <c r="H13" i="1"/>
  <c r="I13" i="1"/>
  <c r="E2" i="1" l="1"/>
  <c r="M11" i="1" s="1"/>
  <c r="C8" i="1"/>
  <c r="C10" i="1"/>
  <c r="C11" i="1"/>
  <c r="C9" i="1"/>
  <c r="C12" i="1"/>
  <c r="C13" i="1"/>
  <c r="J8" i="1" l="1"/>
  <c r="L8" i="1" s="1"/>
  <c r="M10" i="1"/>
  <c r="M9" i="1"/>
  <c r="M8" i="1"/>
  <c r="J7" i="1"/>
  <c r="L7" i="1" s="1"/>
  <c r="J13" i="1"/>
  <c r="L13" i="1" s="1"/>
  <c r="J11" i="1"/>
  <c r="L11" i="1" s="1"/>
  <c r="J12" i="1"/>
  <c r="L12" i="1" s="1"/>
  <c r="J10" i="1"/>
  <c r="L10" i="1" s="1"/>
  <c r="J9" i="1"/>
  <c r="L9" i="1" s="1"/>
  <c r="M7" i="1"/>
  <c r="M13" i="1"/>
  <c r="M12" i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<sst xmlns="http://schemas.openxmlformats.org/spreadsheetml/2006/main" count="17" uniqueCount="17">
  <si>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</si>
  <si>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</si>
  <si>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</si>
  <si>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n</t>
  </si>
  <si>
    <t>sigma</t>
  </si>
  <si>
    <t>f real</t>
  </si>
  <si>
    <t>f im</t>
  </si>
  <si>
    <t>4*a^2*b</t>
  </si>
  <si>
    <t>f_S (exp)</t>
  </si>
  <si>
    <t>δR (m)</t>
  </si>
  <si>
    <t>R (m)</t>
  </si>
  <si>
    <t>δ</t>
  </si>
  <si>
    <t>c (aire) m/s</t>
  </si>
  <si>
    <t>Δf_S (form) [Hz]</t>
  </si>
  <si>
    <t>δf_S (form) [Hz]</t>
  </si>
  <si>
    <t>f_S (form) [Hz]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</si>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</sst>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1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" fontId="0" fillId="2" borderId="10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" fontId="0" fillId="2" borderId="13" xfId="0" applyNumberFormat="1" applyFill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0" fontId="1" fillId="2" borderId="16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" xfId="0" applyFill="1" applyBorder="1"/>
    <xf numFmtId="0" fontId="0" fillId="3" borderId="3" xfId="0" applyFill="1" applyBorder="1"/>
    <xf numFmtId="0" fontId="2" fillId="4" borderId="18" xfId="0" applyFont="1" applyFill="1" applyBorder="1"/>
    <xf numFmtId="0" fontId="2" fillId="4" borderId="17" xfId="0" applyFont="1" applyFill="1" applyBorder="1"/>
    <xf numFmtId="0" fontId="2" fillId="4" borderId="16" xfId="0" applyFont="1" applyFill="1" applyBorder="1"/>
    <xf numFmtId="0" fontId="2" fillId="4" borderId="0" xfId="0" applyFont="1" applyFill="1" applyBorder="1"/>
    <xf numFmtId="0" fontId="2" fillId="4" borderId="25" xfId="0" applyFont="1" applyFill="1" applyBorder="1"/>
    <xf numFmtId="0" fontId="2" fillId="4" borderId="15" xfId="0" applyFont="1" applyFill="1" applyBorder="1"/>
    <xf numFmtId="0" fontId="2" fillId="4" borderId="19" xfId="0" applyFont="1" applyFill="1" applyBorder="1"/>
    <xf numFmtId="0" fontId="2" fillId="4" borderId="12" xfId="0" applyFont="1" applyFill="1" applyBorder="1"/>
    <xf numFmtId="0" fontId="2" fillId="4" borderId="20" xfId="0" applyFont="1" applyFill="1" applyBorder="1"/>
    <xf numFmtId="0" fontId="2" fillId="4" borderId="9" xfId="0" applyFont="1" applyFill="1" applyBorder="1"/>
    <xf numFmtId="0" fontId="2" fillId="4" borderId="21" xfId="0" applyFont="1" applyFill="1" applyBorder="1"/>
    <xf numFmtId="0" fontId="2" fillId="4" borderId="13" xfId="0" applyFont="1" applyFill="1" applyBorder="1"/>
    <xf numFmtId="0" fontId="2" fillId="4" borderId="10" xfId="0" applyFont="1" applyFill="1" applyBorder="1"/>
    <xf numFmtId="0" fontId="2" fillId="4" borderId="7" xfId="0" applyFont="1" applyFill="1" applyBorder="1"/>
    <xf numFmtId="1" fontId="2" fillId="4" borderId="14" xfId="0" applyNumberFormat="1" applyFont="1" applyFill="1" applyBorder="1"/>
    <xf numFmtId="1" fontId="2" fillId="4" borderId="11" xfId="0" applyNumberFormat="1" applyFont="1" applyFill="1" applyBorder="1"/>
    <xf numFmtId="1" fontId="2" fillId="4" borderId="8" xfId="0" applyNumberFormat="1" applyFont="1" applyFill="1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2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18147323889788E-2"/>
          <c:y val="0.15873549029428918"/>
          <c:w val="0.89664129483814525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Datos Experimentales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Hoja1!$E$7:$E$13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Hoja1!$F$7:$F$13</c:f>
              <c:numCache>
                <c:formatCode>General</c:formatCode>
                <c:ptCount val="7"/>
                <c:pt idx="0">
                  <c:v>7.83</c:v>
                </c:pt>
                <c:pt idx="1">
                  <c:v>14.3</c:v>
                </c:pt>
                <c:pt idx="2">
                  <c:v>20.8</c:v>
                </c:pt>
                <c:pt idx="3">
                  <c:v>27.3</c:v>
                </c:pt>
                <c:pt idx="4">
                  <c:v>33.799999999999997</c:v>
                </c:pt>
                <c:pt idx="5">
                  <c:v>39.9</c:v>
                </c:pt>
                <c:pt idx="6">
                  <c:v>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2-40B5-942C-DFBB02AE326D}"/>
            </c:ext>
          </c:extLst>
        </c:ser>
        <c:ser>
          <c:idx val="1"/>
          <c:order val="1"/>
          <c:tx>
            <c:v>Aproximación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Hoja1!$E$7:$E$13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Hoja1!$G$7:$G$13</c:f>
              <c:numCache>
                <c:formatCode>0.000</c:formatCode>
                <c:ptCount val="7"/>
                <c:pt idx="0">
                  <c:v>10.576581674976708</c:v>
                </c:pt>
                <c:pt idx="1">
                  <c:v>18.319176831461593</c:v>
                </c:pt>
                <c:pt idx="2">
                  <c:v>25.90722832656397</c:v>
                </c:pt>
                <c:pt idx="3">
                  <c:v>33.446087951725104</c:v>
                </c:pt>
                <c:pt idx="4">
                  <c:v>40.962924686987336</c:v>
                </c:pt>
                <c:pt idx="5">
                  <c:v>48.467986119463589</c:v>
                </c:pt>
                <c:pt idx="6">
                  <c:v>55.966009666302696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2-40B5-942C-DFBB02AE326D}"/>
            </c:ext>
          </c:extLst>
        </c:ser>
        <c:ser>
          <c:idx val="2"/>
          <c:order val="2"/>
          <c:tx>
            <c:v>Aproximación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Hoja1!$E$7:$E$13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Hoja1!$J$7:$J$13</c:f>
              <c:numCache>
                <c:formatCode>General</c:formatCode>
                <c:ptCount val="7"/>
                <c:pt idx="0">
                  <c:v>8.033841036716673</c:v>
                </c:pt>
                <c:pt idx="1">
                  <c:v>16.835958826709</c:v>
                </c:pt>
                <c:pt idx="2">
                  <c:v>24.73479070725589</c:v>
                </c:pt>
                <c:pt idx="3">
                  <c:v>32.397896335326593</c:v>
                </c:pt>
                <c:pt idx="4">
                  <c:v>39.961118058471385</c:v>
                </c:pt>
                <c:pt idx="5">
                  <c:v>47.472220086249507</c:v>
                </c:pt>
                <c:pt idx="6">
                  <c:v>54.952578258506108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62-40B5-942C-DFBB02AE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39823"/>
        <c:axId val="1421333583"/>
      </c:scatterChart>
      <c:valAx>
        <c:axId val="14213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333583"/>
        <c:crosses val="autoZero"/>
        <c:crossBetween val="midCat"/>
      </c:valAx>
      <c:valAx>
        <c:axId val="14213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33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702197</xdr:colOff>
      <xdr:row>14</xdr:row>
      <xdr:rowOff>182120</xdr:rowOff>
    </xdr:from>
    <xdr:to>
      <xdr:col>14</xdr:col>
      <xdr:colOff>340411</xdr:colOff>
      <xdr:row>39</xdr:row>
      <xdr:rowOff>163660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4CD2DB-5F78-093A-8E70-7862C7245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blo\OneDrive\Desktop\CARPETA%20PRUEBA\Figuras%20y%20Tablas\Resonancia%20Schumann.xlsx" TargetMode="External"/><Relationship Id="rId1" Type="http://schemas.openxmlformats.org/officeDocument/2006/relationships/externalLinkPath" Target="Resonancia%20Schuma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2BE6-E3E5-46BF-B9E8-A75BE1D2C394}">
  <dimension ref="A1:N13"/>
  <sheetViews>
    <sheetView tabSelected="1" zoomScale="97" workbookViewId="0">
      <selection activeCell="C7" sqref="C7"/>
    </sheetView>
  </sheetViews>
  <sheetFormatPr baseColWidth="10" defaultRowHeight="14.5" x14ac:dyDescent="0.35"/>
  <cols>
    <col min="6" max="6" width="11.81640625" bestFit="1" customWidth="1"/>
    <col min="7" max="7" width="12.08984375" bestFit="1" customWidth="1"/>
    <col min="8" max="8" width="13.08984375" bestFit="1" customWidth="1"/>
    <col min="9" max="9" width="14" bestFit="1" customWidth="1"/>
    <col min="12" max="12" width="9" customWidth="1"/>
  </cols>
  <sheetData>
    <row r="1" spans="1:14" ht="15" thickBot="1" x14ac:dyDescent="0.4">
      <c r="A1" s="4" t="s">
        <v>12</v>
      </c>
      <c r="B1" s="5" t="s">
        <v>11</v>
      </c>
      <c r="C1" s="4" t="s">
        <v>10</v>
      </c>
      <c r="D1" s="3" t="s">
        <v>9</v>
      </c>
      <c r="E1" t="s">
        <v>4</v>
      </c>
      <c r="F1" t="s">
        <v>16</v>
      </c>
    </row>
    <row r="2" spans="1:14" ht="15" thickBot="1" x14ac:dyDescent="0.4">
      <c r="A2" s="2">
        <v>299705500</v>
      </c>
      <c r="B2" s="1">
        <v>100</v>
      </c>
      <c r="C2" s="2">
        <v>6378000</v>
      </c>
      <c r="D2" s="1">
        <v>1000</v>
      </c>
      <c r="E2">
        <f>10^-8</f>
        <v>1E-8</v>
      </c>
      <c r="F2">
        <v>100000</v>
      </c>
    </row>
    <row r="5" spans="1:14" ht="15" thickBot="1" x14ac:dyDescent="0.4"/>
    <row r="6" spans="1:14" ht="15" thickBot="1" x14ac:dyDescent="0.4">
      <c r="A6" s="40" t="s">
        <v>0</v>
      </c>
      <c r="B6" s="41" t="s">
        <v>1</v>
      </c>
      <c r="C6" s="41" t="s">
        <v>7</v>
      </c>
      <c r="D6" s="42" t="s">
        <v>2</v>
      </c>
      <c r="E6" s="18" t="s">
        <v>3</v>
      </c>
      <c r="F6" s="18" t="s">
        <v>8</v>
      </c>
      <c r="G6" s="17" t="s">
        <v>15</v>
      </c>
      <c r="H6" s="16" t="s">
        <v>14</v>
      </c>
      <c r="I6" s="15" t="s">
        <v>13</v>
      </c>
      <c r="J6" s="23" t="s">
        <v>5</v>
      </c>
      <c r="K6" s="24"/>
      <c r="L6" s="24"/>
      <c r="M6" s="23" t="s">
        <v>6</v>
      </c>
      <c r="N6" s="25"/>
    </row>
    <row r="7" spans="1:14" x14ac:dyDescent="0.35">
      <c r="A7" s="43">
        <f>A2/(2*PI()*C2)</f>
        <v>7.4787726241498955</v>
      </c>
      <c r="B7" s="44">
        <f>(1-$F$2/$C$2)/1.006*E7*(E7+1)</f>
        <v>1.9569008027719539</v>
      </c>
      <c r="C7" s="44">
        <f>4*$A$7^2*B7</f>
        <v>437.81381562281558</v>
      </c>
      <c r="D7" s="45">
        <f>E2/(8.85418*10^-12*1.0006*2*PI())</f>
        <v>179.64340840988422</v>
      </c>
      <c r="E7" s="19">
        <v>1</v>
      </c>
      <c r="F7" s="21">
        <v>7.83</v>
      </c>
      <c r="G7" s="14">
        <f>Hoja1!$A$2/(2*3.14159265359*Hoja1!$C$2)*([1]Hoja1!A6*([1]Hoja1!A6+1))^0.5</f>
        <v>10.576581674976708</v>
      </c>
      <c r="H7" s="13">
        <f>Hoja1!$B$2/(2*PI()*Hoja1!$C$2)*([1]Hoja1!A6*([1]Hoja1!A6+1))^0.5+Hoja1!$A$2*Hoja1!$D$2/(2*PI()*Hoja1!$C$2^2)*([1]Hoja1!A6*([1]Hoja1!A6+1))^0.5</f>
        <v>1.6618202544498798E-3</v>
      </c>
      <c r="I7" s="12">
        <f>ABS(Hoja1!F7-G7)/Hoja1!F7*100</f>
        <v>35.07767145564123</v>
      </c>
      <c r="J7" s="28">
        <f>SQRT(C7-$D$7)/2</f>
        <v>8.033841036716673</v>
      </c>
      <c r="K7" s="34"/>
      <c r="L7" s="37">
        <f>ABS(J7-F7)/F7*100</f>
        <v>2.6033338022563597</v>
      </c>
      <c r="M7" s="24">
        <f>-$D$7/2</f>
        <v>-89.821704204942108</v>
      </c>
      <c r="N7" s="29"/>
    </row>
    <row r="8" spans="1:14" x14ac:dyDescent="0.35">
      <c r="A8" s="43"/>
      <c r="B8" s="44">
        <f t="shared" ref="B8:B13" si="0">(1-$F$2/$C$2)/1.006*E8*(E8+1)</f>
        <v>5.8707024083158617</v>
      </c>
      <c r="C8" s="44">
        <f>4*$A$7^2*B8</f>
        <v>1313.4414468684467</v>
      </c>
      <c r="D8" s="45"/>
      <c r="E8" s="19">
        <v>2</v>
      </c>
      <c r="F8" s="21">
        <v>14.3</v>
      </c>
      <c r="G8" s="11">
        <f>Hoja1!$A$2/(2*3.14159265359*Hoja1!$C$2)*([1]Hoja1!A7*([1]Hoja1!A7+1))^0.5</f>
        <v>18.319176831461593</v>
      </c>
      <c r="H8" s="10">
        <f>Hoja1!$B$2/(2*PI()*Hoja1!$C$2)*([1]Hoja1!A7*([1]Hoja1!A7+1))^0.5+Hoja1!$A$2*Hoja1!$D$2/(2*PI()*Hoja1!$C$2^2)*([1]Hoja1!A7*([1]Hoja1!A7+1))^0.5</f>
        <v>2.8783571137542311E-3</v>
      </c>
      <c r="I8" s="9">
        <f>ABS(Hoja1!F8-G8)/Hoja1!F8*100</f>
        <v>28.106131688542607</v>
      </c>
      <c r="J8" s="30">
        <f>SQRT(C8-$D$7)/2</f>
        <v>16.835958826709</v>
      </c>
      <c r="K8" s="35"/>
      <c r="L8" s="38">
        <f t="shared" ref="L8:L13" si="1">ABS(J8-F8)/F8*100</f>
        <v>17.733977809153838</v>
      </c>
      <c r="M8" s="26">
        <f>-$D$7/2</f>
        <v>-89.821704204942108</v>
      </c>
      <c r="N8" s="31"/>
    </row>
    <row r="9" spans="1:14" x14ac:dyDescent="0.35">
      <c r="A9" s="43"/>
      <c r="B9" s="44">
        <f t="shared" si="0"/>
        <v>11.741404816631723</v>
      </c>
      <c r="C9" s="44">
        <f>4*$A$7^2*B9</f>
        <v>2626.8828937368935</v>
      </c>
      <c r="D9" s="45"/>
      <c r="E9" s="19">
        <v>3</v>
      </c>
      <c r="F9" s="21">
        <v>20.8</v>
      </c>
      <c r="G9" s="11">
        <f>Hoja1!$A$2/(2*3.14159265359*Hoja1!$C$2)*([1]Hoja1!A8*([1]Hoja1!A8+1))^0.5</f>
        <v>25.90722832656397</v>
      </c>
      <c r="H9" s="10">
        <f>Hoja1!$B$2/(2*PI()*Hoja1!$C$2)*([1]Hoja1!A8*([1]Hoja1!A8+1))^0.5+Hoja1!$A$2*Hoja1!$D$2/(2*PI()*Hoja1!$C$2^2)*([1]Hoja1!A8*([1]Hoja1!A8+1))^0.5</f>
        <v>4.0706116676243109E-3</v>
      </c>
      <c r="I9" s="9">
        <f>ABS(Hoja1!F9-G9)/Hoja1!F9*100</f>
        <v>24.553982339249853</v>
      </c>
      <c r="J9" s="30">
        <f>SQRT(C9-$D$7)/2</f>
        <v>24.73479070725589</v>
      </c>
      <c r="K9" s="35"/>
      <c r="L9" s="38">
        <f t="shared" si="1"/>
        <v>18.917263015653312</v>
      </c>
      <c r="M9" s="26">
        <f>-$D$7/2</f>
        <v>-89.821704204942108</v>
      </c>
      <c r="N9" s="31"/>
    </row>
    <row r="10" spans="1:14" x14ac:dyDescent="0.35">
      <c r="A10" s="43"/>
      <c r="B10" s="44">
        <f t="shared" si="0"/>
        <v>19.569008027719541</v>
      </c>
      <c r="C10" s="44">
        <f>4*$A$7^2*B10</f>
        <v>4378.1381562281567</v>
      </c>
      <c r="D10" s="45"/>
      <c r="E10" s="19">
        <v>4</v>
      </c>
      <c r="F10" s="21">
        <v>27.3</v>
      </c>
      <c r="G10" s="11">
        <f>Hoja1!$A$2/(2*3.14159265359*Hoja1!$C$2)*([1]Hoja1!A9*([1]Hoja1!A9+1))^0.5</f>
        <v>33.446087951725104</v>
      </c>
      <c r="H10" s="10">
        <f>Hoja1!$B$2/(2*PI()*Hoja1!$C$2)*([1]Hoja1!A9*([1]Hoja1!A9+1))^0.5+Hoja1!$A$2*Hoja1!$D$2/(2*PI()*Hoja1!$C$2^2)*([1]Hoja1!A9*([1]Hoja1!A9+1))^0.5</f>
        <v>5.2551370658621864E-3</v>
      </c>
      <c r="I10" s="9">
        <f>ABS(Hoja1!F10-G10)/Hoja1!F10*100</f>
        <v>22.513142680311734</v>
      </c>
      <c r="J10" s="30">
        <f>SQRT(C10-$D$7)/2</f>
        <v>32.397896335326593</v>
      </c>
      <c r="K10" s="35"/>
      <c r="L10" s="38">
        <f t="shared" si="1"/>
        <v>18.673612949914258</v>
      </c>
      <c r="M10" s="26">
        <f>-$D$7/2</f>
        <v>-89.821704204942108</v>
      </c>
      <c r="N10" s="31"/>
    </row>
    <row r="11" spans="1:14" x14ac:dyDescent="0.35">
      <c r="A11" s="43"/>
      <c r="B11" s="44">
        <f t="shared" si="0"/>
        <v>29.353512041579311</v>
      </c>
      <c r="C11" s="44">
        <f>4*$A$7^2*B11</f>
        <v>6567.2072343422351</v>
      </c>
      <c r="D11" s="45"/>
      <c r="E11" s="19">
        <v>5</v>
      </c>
      <c r="F11" s="21">
        <v>33.799999999999997</v>
      </c>
      <c r="G11" s="11">
        <f>Hoja1!$A$2/(2*3.14159265359*Hoja1!$C$2)*([1]Hoja1!A10*([1]Hoja1!A10+1))^0.5</f>
        <v>40.962924686987336</v>
      </c>
      <c r="H11" s="10">
        <f>Hoja1!$B$2/(2*PI()*Hoja1!$C$2)*([1]Hoja1!A10*([1]Hoja1!A10+1))^0.5+Hoja1!$A$2*Hoja1!$D$2/(2*PI()*Hoja1!$C$2^2)*([1]Hoja1!A10*([1]Hoja1!A10+1))^0.5</f>
        <v>6.4362021698745556E-3</v>
      </c>
      <c r="I11" s="9">
        <f>ABS(Hoja1!F11-G11)/Hoja1!F11*100</f>
        <v>21.192084872743607</v>
      </c>
      <c r="J11" s="30">
        <f>SQRT(C11-$D$7)/2</f>
        <v>39.961118058471385</v>
      </c>
      <c r="K11" s="35"/>
      <c r="L11" s="38">
        <f t="shared" si="1"/>
        <v>18.228159936305882</v>
      </c>
      <c r="M11" s="26">
        <f>-$D$7/2</f>
        <v>-89.821704204942108</v>
      </c>
      <c r="N11" s="31"/>
    </row>
    <row r="12" spans="1:14" x14ac:dyDescent="0.35">
      <c r="A12" s="43"/>
      <c r="B12" s="44">
        <f t="shared" si="0"/>
        <v>41.094916858211029</v>
      </c>
      <c r="C12" s="44">
        <f>4*$A$7^2*B12</f>
        <v>9194.0901280791277</v>
      </c>
      <c r="D12" s="45"/>
      <c r="E12" s="19">
        <v>6</v>
      </c>
      <c r="F12" s="21">
        <v>39.9</v>
      </c>
      <c r="G12" s="11">
        <f>Hoja1!$A$2/(2*3.14159265359*Hoja1!$C$2)*([1]Hoja1!A11*([1]Hoja1!A11+1))^0.5</f>
        <v>48.467986119463589</v>
      </c>
      <c r="H12" s="10">
        <f>Hoja1!$B$2/(2*PI()*Hoja1!$C$2)*([1]Hoja1!A11*([1]Hoja1!A11+1))^0.5+Hoja1!$A$2*Hoja1!$D$2/(2*PI()*Hoja1!$C$2^2)*([1]Hoja1!A11*([1]Hoja1!A11+1))^0.5</f>
        <v>7.6154171074273476E-3</v>
      </c>
      <c r="I12" s="9">
        <f>ABS(Hoja1!F12-G12)/Hoja1!F12*100</f>
        <v>21.473649422214514</v>
      </c>
      <c r="J12" s="30">
        <f>SQRT(C12-$D$7)/2</f>
        <v>47.472220086249507</v>
      </c>
      <c r="K12" s="35"/>
      <c r="L12" s="38">
        <f t="shared" si="1"/>
        <v>18.977995203632855</v>
      </c>
      <c r="M12" s="26">
        <f>-$D$7/2</f>
        <v>-89.821704204942108</v>
      </c>
      <c r="N12" s="31"/>
    </row>
    <row r="13" spans="1:14" ht="15" thickBot="1" x14ac:dyDescent="0.4">
      <c r="A13" s="2"/>
      <c r="B13" s="46">
        <f t="shared" si="0"/>
        <v>54.793222477614705</v>
      </c>
      <c r="C13" s="46">
        <f>4*$A$7^2*B13</f>
        <v>12258.786837438836</v>
      </c>
      <c r="D13" s="1"/>
      <c r="E13" s="20">
        <v>7</v>
      </c>
      <c r="F13" s="22">
        <v>45.9</v>
      </c>
      <c r="G13" s="8">
        <f>Hoja1!$A$2/(2*3.14159265359*Hoja1!$C$2)*([1]Hoja1!A12*([1]Hoja1!A12+1))^0.5</f>
        <v>55.966009666302696</v>
      </c>
      <c r="H13" s="7">
        <f>Hoja1!$B$2/(2*PI()*Hoja1!$C$2)*([1]Hoja1!A12*([1]Hoja1!A12+1))^0.5+Hoja1!$A$2*Hoja1!$D$2/(2*PI()*Hoja1!$C$2^2)*([1]Hoja1!A12*([1]Hoja1!A12+1))^0.5</f>
        <v>8.7935262339289225E-3</v>
      </c>
      <c r="I13" s="6">
        <f>ABS(Hoja1!F13-G13)/Hoja1!F13*100</f>
        <v>21.930304283883871</v>
      </c>
      <c r="J13" s="32">
        <f>SQRT(C13-$D$7)/2</f>
        <v>54.952578258506108</v>
      </c>
      <c r="K13" s="36"/>
      <c r="L13" s="39">
        <f t="shared" si="1"/>
        <v>19.722392720056884</v>
      </c>
      <c r="M13" s="27">
        <f>-$D$7/2</f>
        <v>-89.821704204942108</v>
      </c>
      <c r="N13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Suárez Blanco</dc:creator>
  <cp:lastModifiedBy>Pablo Suárez Blanco</cp:lastModifiedBy>
  <dcterms:created xsi:type="dcterms:W3CDTF">2025-04-25T23:01:09Z</dcterms:created>
  <dcterms:modified xsi:type="dcterms:W3CDTF">2025-04-25T23:40:49Z</dcterms:modified>
</cp:coreProperties>
</file>