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cer\Desktop\dashboardelectoral\shiny_workshops\Affective_Leader_Polarization\"/>
    </mc:Choice>
  </mc:AlternateContent>
  <xr:revisionPtr revIDLastSave="0" documentId="13_ncr:1_{B65A3B2B-F29D-448E-B9D8-38423D9D1B59}" xr6:coauthVersionLast="47" xr6:coauthVersionMax="47" xr10:uidLastSave="{00000000-0000-0000-0000-000000000000}"/>
  <bookViews>
    <workbookView xWindow="-75" yWindow="345" windowWidth="23910" windowHeight="12225" activeTab="2" xr2:uid="{1D0BA3E9-D0E5-4335-B457-DF21D2C3CA36}"/>
  </bookViews>
  <sheets>
    <sheet name="Hoja1" sheetId="1" r:id="rId1"/>
    <sheet name="Hoja2" sheetId="2" r:id="rId2"/>
    <sheet name="Hoja3"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77" i="2" l="1"/>
  <c r="V78" i="2"/>
  <c r="V79" i="2"/>
  <c r="V80" i="2"/>
  <c r="V81" i="2"/>
  <c r="V82" i="2"/>
  <c r="V76" i="2"/>
  <c r="T77" i="2"/>
  <c r="T78" i="2"/>
  <c r="T79" i="2"/>
  <c r="T80" i="2"/>
  <c r="T81" i="2"/>
  <c r="T82" i="2"/>
  <c r="T76" i="2"/>
  <c r="V69" i="2"/>
  <c r="V70" i="2"/>
  <c r="V71" i="2"/>
  <c r="V68" i="2"/>
  <c r="T69" i="2"/>
  <c r="U69" i="2" s="1"/>
  <c r="T70" i="2"/>
  <c r="U70" i="2" s="1"/>
  <c r="T71" i="2"/>
  <c r="T68" i="2"/>
  <c r="U71" i="2"/>
  <c r="U68" i="2"/>
  <c r="T95" i="2"/>
  <c r="V95" i="2" s="1"/>
  <c r="T94" i="2"/>
  <c r="V94" i="2" s="1"/>
  <c r="T93" i="2"/>
  <c r="V93" i="2" s="1"/>
  <c r="T92" i="2"/>
  <c r="V92" i="2" s="1"/>
  <c r="U86" i="2"/>
  <c r="V86" i="2" s="1"/>
  <c r="T86" i="2"/>
  <c r="T85" i="2"/>
  <c r="U85" i="2" s="1"/>
  <c r="V85" i="2" s="1"/>
  <c r="T84" i="2"/>
  <c r="U84" i="2" s="1"/>
  <c r="V84" i="2" s="1"/>
  <c r="V59" i="2"/>
  <c r="V60" i="2"/>
  <c r="V61" i="2"/>
  <c r="V62" i="2"/>
  <c r="V63" i="2"/>
  <c r="V64" i="2"/>
  <c r="V65" i="2"/>
  <c r="V58" i="2"/>
  <c r="T59" i="2"/>
  <c r="T60" i="2"/>
  <c r="T61" i="2"/>
  <c r="T62" i="2"/>
  <c r="T63" i="2"/>
  <c r="T64" i="2"/>
  <c r="T65" i="2"/>
  <c r="T58" i="2"/>
  <c r="T3" i="2"/>
  <c r="U3" i="2" s="1"/>
  <c r="T4" i="2"/>
  <c r="U4" i="2" s="1"/>
  <c r="T2" i="2"/>
  <c r="U2" i="2" s="1"/>
  <c r="T53" i="2"/>
  <c r="U53" i="2" s="1"/>
  <c r="T52" i="2"/>
  <c r="U52" i="2" s="1"/>
  <c r="T51" i="2"/>
  <c r="U51" i="2" s="1"/>
  <c r="T50" i="2"/>
  <c r="U50" i="2" s="1"/>
  <c r="T46" i="2"/>
  <c r="T45" i="2"/>
  <c r="T44" i="2"/>
  <c r="T43" i="2"/>
  <c r="T42" i="2"/>
  <c r="T38" i="2"/>
  <c r="U38" i="2" s="1"/>
  <c r="T37" i="2"/>
  <c r="U37" i="2" s="1"/>
  <c r="T36" i="2"/>
  <c r="U36" i="2" s="1"/>
  <c r="T35" i="2"/>
  <c r="U35" i="2" s="1"/>
  <c r="T34" i="2"/>
  <c r="U34" i="2" s="1"/>
  <c r="T29" i="2"/>
  <c r="T28" i="2"/>
  <c r="T27" i="2"/>
  <c r="T26" i="2"/>
  <c r="T20" i="2"/>
  <c r="U20" i="2" s="1"/>
  <c r="T19" i="2"/>
  <c r="U19" i="2" s="1"/>
  <c r="T18" i="2"/>
  <c r="U18" i="2" s="1"/>
  <c r="T14" i="2"/>
  <c r="T13" i="2"/>
  <c r="T12" i="2"/>
  <c r="T11" i="2"/>
  <c r="T10" i="2"/>
  <c r="N58" i="2"/>
  <c r="N59" i="2"/>
  <c r="N60" i="2"/>
  <c r="N61" i="2"/>
  <c r="N63" i="2"/>
  <c r="N62" i="2"/>
  <c r="P52" i="2"/>
  <c r="P4" i="2"/>
  <c r="P21" i="2"/>
  <c r="P28" i="2"/>
  <c r="P35" i="2"/>
  <c r="P36" i="2"/>
  <c r="P37" i="2"/>
  <c r="P38" i="2"/>
  <c r="P34" i="2"/>
  <c r="P42" i="2"/>
  <c r="P43" i="2"/>
  <c r="P44" i="2"/>
  <c r="P45" i="2"/>
  <c r="P47" i="2"/>
  <c r="P46" i="2"/>
  <c r="P53" i="2"/>
  <c r="P54" i="2"/>
  <c r="P55" i="2"/>
  <c r="P56" i="2"/>
  <c r="P50" i="2"/>
  <c r="P51" i="2"/>
  <c r="P13" i="2"/>
  <c r="P19" i="2"/>
  <c r="E46" i="2"/>
  <c r="E73" i="2"/>
  <c r="E74" i="2"/>
  <c r="E75" i="2"/>
  <c r="E70" i="2"/>
  <c r="E71" i="2"/>
  <c r="E72" i="2"/>
  <c r="E63" i="2"/>
  <c r="E64" i="2"/>
  <c r="E65" i="2"/>
  <c r="E67" i="2"/>
  <c r="E66" i="2"/>
  <c r="E59" i="2"/>
  <c r="E52" i="2"/>
  <c r="E6" i="2"/>
  <c r="E10" i="2"/>
  <c r="E44" i="2"/>
  <c r="E39" i="2"/>
  <c r="E31" i="2"/>
  <c r="P29" i="2"/>
  <c r="P30" i="2"/>
  <c r="P31" i="2"/>
  <c r="P26" i="2"/>
  <c r="P27" i="2"/>
  <c r="P6" i="2"/>
  <c r="P10" i="2"/>
  <c r="P20" i="2"/>
  <c r="P22" i="2"/>
  <c r="P23" i="2"/>
  <c r="P18" i="2"/>
  <c r="N51" i="2"/>
  <c r="O51" i="2" s="1"/>
  <c r="N52" i="2"/>
  <c r="O52" i="2" s="1"/>
  <c r="N53" i="2"/>
  <c r="N54" i="2"/>
  <c r="N55" i="2"/>
  <c r="N56" i="2"/>
  <c r="O56" i="2" s="1"/>
  <c r="N50" i="2"/>
  <c r="O50" i="2" s="1"/>
  <c r="O55" i="2"/>
  <c r="O54" i="2"/>
  <c r="O53" i="2"/>
  <c r="N42" i="2"/>
  <c r="N35" i="2"/>
  <c r="O35" i="2" s="1"/>
  <c r="N36" i="2"/>
  <c r="N37" i="2"/>
  <c r="N38" i="2"/>
  <c r="N34" i="2"/>
  <c r="O34" i="2" s="1"/>
  <c r="N43" i="2"/>
  <c r="N44" i="2"/>
  <c r="N45" i="2"/>
  <c r="N46" i="2"/>
  <c r="N47" i="2"/>
  <c r="O38" i="2"/>
  <c r="O37" i="2"/>
  <c r="O36" i="2"/>
  <c r="C75" i="2"/>
  <c r="C71" i="2"/>
  <c r="C72" i="2"/>
  <c r="C73" i="2"/>
  <c r="C74" i="2"/>
  <c r="C70" i="2"/>
  <c r="C64" i="2"/>
  <c r="D64" i="2" s="1"/>
  <c r="C65" i="2"/>
  <c r="D65" i="2" s="1"/>
  <c r="C66" i="2"/>
  <c r="D66" i="2" s="1"/>
  <c r="C67" i="2"/>
  <c r="D67" i="2" s="1"/>
  <c r="C63" i="2"/>
  <c r="D63" i="2" s="1"/>
  <c r="N27" i="2"/>
  <c r="N28" i="2"/>
  <c r="N29" i="2"/>
  <c r="N30" i="2"/>
  <c r="N31" i="2"/>
  <c r="N26" i="2"/>
  <c r="N19" i="2"/>
  <c r="O19" i="2" s="1"/>
  <c r="N20" i="2"/>
  <c r="O20" i="2" s="1"/>
  <c r="N21" i="2"/>
  <c r="O21" i="2" s="1"/>
  <c r="N22" i="2"/>
  <c r="O22" i="2" s="1"/>
  <c r="N23" i="2"/>
  <c r="O23" i="2" s="1"/>
  <c r="N18" i="2"/>
  <c r="O18" i="2" s="1"/>
  <c r="N3" i="2"/>
  <c r="O3" i="2" s="1"/>
  <c r="N4" i="2"/>
  <c r="O4" i="2" s="1"/>
  <c r="N5" i="2"/>
  <c r="O5" i="2" s="1"/>
  <c r="N6" i="2"/>
  <c r="O6" i="2" s="1"/>
  <c r="N7" i="2"/>
  <c r="O7" i="2" s="1"/>
  <c r="N2" i="2"/>
  <c r="O2" i="2" s="1"/>
  <c r="N15" i="2"/>
  <c r="N14" i="2"/>
  <c r="N13" i="2"/>
  <c r="N12" i="2"/>
  <c r="N11" i="2"/>
  <c r="N10" i="2"/>
  <c r="I12" i="2"/>
  <c r="J12" i="2" s="1"/>
  <c r="I11" i="2"/>
  <c r="J11" i="2" s="1"/>
  <c r="I10" i="2"/>
  <c r="J10" i="2" s="1"/>
  <c r="I9" i="2"/>
  <c r="J9" i="2" s="1"/>
  <c r="I8" i="2"/>
  <c r="J8" i="2" s="1"/>
  <c r="I7" i="2"/>
  <c r="J7" i="2" s="1"/>
  <c r="I5" i="2"/>
  <c r="J5" i="2" s="1"/>
  <c r="I4" i="2"/>
  <c r="J4" i="2" s="1"/>
  <c r="I3" i="2"/>
  <c r="J3" i="2" s="1"/>
  <c r="I2" i="2"/>
  <c r="J2" i="2" s="1"/>
  <c r="C56" i="2"/>
  <c r="C57" i="2"/>
  <c r="C58" i="2"/>
  <c r="C59" i="2"/>
  <c r="C60" i="2"/>
  <c r="C55" i="2"/>
  <c r="C51" i="2"/>
  <c r="D51" i="2" s="1"/>
  <c r="C52" i="2"/>
  <c r="D52" i="2" s="1"/>
  <c r="C53" i="2"/>
  <c r="D53" i="2" s="1"/>
  <c r="C50" i="2"/>
  <c r="D50" i="2" s="1"/>
  <c r="C43" i="2"/>
  <c r="C44" i="2"/>
  <c r="C45" i="2"/>
  <c r="C46" i="2"/>
  <c r="C47" i="2"/>
  <c r="C42" i="2"/>
  <c r="C39" i="2"/>
  <c r="D39" i="2" s="1"/>
  <c r="C40" i="2"/>
  <c r="D40" i="2" s="1"/>
  <c r="C38" i="2"/>
  <c r="D38" i="2" s="1"/>
  <c r="C28" i="2"/>
  <c r="C29" i="2"/>
  <c r="C30" i="2"/>
  <c r="C31" i="2"/>
  <c r="C32" i="2"/>
  <c r="C33" i="2"/>
  <c r="C34" i="2"/>
  <c r="C35" i="2"/>
  <c r="C27" i="2"/>
  <c r="C23" i="2"/>
  <c r="D23" i="2" s="1"/>
  <c r="C24" i="2"/>
  <c r="D24" i="2" s="1"/>
  <c r="C25" i="2"/>
  <c r="D25" i="2" s="1"/>
  <c r="C22" i="2"/>
  <c r="D22" i="2" s="1"/>
  <c r="C10" i="2"/>
  <c r="C11" i="2"/>
  <c r="C12" i="2"/>
  <c r="C13" i="2"/>
  <c r="C14" i="2"/>
  <c r="C15" i="2"/>
  <c r="C16" i="2"/>
  <c r="V51" i="2" l="1"/>
  <c r="V42" i="2"/>
  <c r="V46" i="2"/>
  <c r="V45" i="2"/>
  <c r="V44" i="2"/>
  <c r="V37" i="2"/>
  <c r="V27" i="2"/>
  <c r="V29" i="2"/>
  <c r="V26" i="2"/>
  <c r="V28" i="2"/>
  <c r="V18" i="2"/>
  <c r="V13" i="2"/>
  <c r="V14" i="2"/>
  <c r="V12" i="2"/>
  <c r="V10" i="2"/>
  <c r="V11" i="2"/>
  <c r="V3" i="2"/>
  <c r="V20" i="2"/>
  <c r="V50" i="2"/>
  <c r="V4" i="2"/>
  <c r="V38" i="2"/>
  <c r="V34" i="2"/>
  <c r="V52" i="2"/>
  <c r="V35" i="2"/>
  <c r="V53" i="2"/>
  <c r="V36" i="2"/>
  <c r="V2" i="2"/>
  <c r="V19" i="2"/>
  <c r="V43" i="2"/>
  <c r="P63" i="2"/>
  <c r="P59" i="2"/>
  <c r="P61" i="2"/>
  <c r="P58" i="2"/>
  <c r="P60" i="2"/>
  <c r="P62" i="2"/>
  <c r="E51" i="2"/>
  <c r="E56" i="2"/>
  <c r="E32" i="2"/>
  <c r="E42" i="2"/>
  <c r="E15" i="2"/>
  <c r="E14" i="2"/>
  <c r="E29" i="2"/>
  <c r="E45" i="2"/>
  <c r="E60" i="2"/>
  <c r="E33" i="2"/>
  <c r="E28" i="2"/>
  <c r="E12" i="2"/>
  <c r="E35" i="2"/>
  <c r="E55" i="2"/>
  <c r="E11" i="2"/>
  <c r="E34" i="2"/>
  <c r="E40" i="2"/>
  <c r="E53" i="2"/>
  <c r="E57" i="2"/>
  <c r="E25" i="2"/>
  <c r="E24" i="2"/>
  <c r="E22" i="2"/>
  <c r="E23" i="2"/>
  <c r="E47" i="2"/>
  <c r="E30" i="2"/>
  <c r="E27" i="2"/>
  <c r="E38" i="2"/>
  <c r="E43" i="2"/>
  <c r="E58" i="2"/>
  <c r="E50" i="2"/>
  <c r="E16" i="2"/>
  <c r="E13" i="2"/>
  <c r="P12" i="2"/>
  <c r="P14" i="2"/>
  <c r="P15" i="2"/>
  <c r="P2" i="2"/>
  <c r="P7" i="2"/>
  <c r="P3" i="2"/>
  <c r="P5" i="2"/>
  <c r="P11" i="2"/>
  <c r="C2" i="2"/>
  <c r="D2" i="2" s="1"/>
  <c r="C3" i="2"/>
  <c r="D3" i="2" s="1"/>
  <c r="C4" i="2"/>
  <c r="D4" i="2" s="1"/>
  <c r="C8" i="2"/>
  <c r="D8" i="2" s="1"/>
  <c r="C5" i="2"/>
  <c r="D5" i="2" s="1"/>
  <c r="C6" i="2"/>
  <c r="D6" i="2" s="1"/>
  <c r="C7" i="2"/>
  <c r="D7" i="2" s="1"/>
  <c r="E4" i="2" l="1"/>
  <c r="E7" i="2"/>
  <c r="E5" i="2"/>
  <c r="E3" i="2"/>
  <c r="E2" i="2"/>
  <c r="E8" i="2"/>
</calcChain>
</file>

<file path=xl/sharedStrings.xml><?xml version="1.0" encoding="utf-8"?>
<sst xmlns="http://schemas.openxmlformats.org/spreadsheetml/2006/main" count="164" uniqueCount="47">
  <si>
    <t>file:///C:/Users/Acer/Downloads/00.%20Wagner%202021%20affective%20polarization%20in%20multiparty%20systems.pdf</t>
  </si>
  <si>
    <t>Wagner 2020</t>
  </si>
  <si>
    <t>spread of like-dislike scores for each respondent. This approach recognizes that individuals can feel positively towards more than one party</t>
  </si>
  <si>
    <t>This measure of affective polarization is based directly on existing measures of perceived ideological polarization, which also see polarization as the spread of the positions parties are seen as having (Dalton, 2008; Ezrow, 2007).</t>
  </si>
  <si>
    <t>THE STANDAR DEVIATION</t>
  </si>
  <si>
    <t>4.2. Comparison measure: mean distance from the most-liked party</t>
  </si>
  <si>
    <t>As noted above, a second, more restrictive way of conceiving of affective polarization is as the average affective distance of other parties from one’s most liked party.</t>
  </si>
  <si>
    <t>This ‘mean-distance’ measure captures how much lower on average an individual’s affect for other parties is. Hence, this measure assumes positive identification with one party as the key aspect of affect patterns. It is worth formalizing this measure and comparing it to the spread-of-scores measure.</t>
  </si>
  <si>
    <t>Para el caso de los líderes, podemos inventarnos algún peso con la misma variable de like-dislike</t>
  </si>
  <si>
    <t xml:space="preserve">No el voto que recibió cada partido, sino el grado que ese líder es relevante en la percepción de la gente </t>
  </si>
  <si>
    <t xml:space="preserve">Una fórmula que obtenga: </t>
  </si>
  <si>
    <t>Cuántas personas no lo conocen (índice de 0 a 1 normalizado)</t>
  </si>
  <si>
    <t>Mean distance (porque el otro es sensible al # de líderes )</t>
  </si>
  <si>
    <t>Br2014</t>
  </si>
  <si>
    <t>W1f</t>
  </si>
  <si>
    <t>fame</t>
  </si>
  <si>
    <t xml:space="preserve">rotated </t>
  </si>
  <si>
    <t>Ch2009</t>
  </si>
  <si>
    <t>MEDIR POLARIZACIÓN SEGÚN EL NIVEL DE KURTOSIS</t>
  </si>
  <si>
    <t>Cuán importante es para las personas que sí lo conoce (comparación de las medias del 50% menos favorable al 50% más favorable)</t>
  </si>
  <si>
    <t>(Suponiendo bimodal distributions) Es polarización individual / no relativa como mide el índice mismo</t>
  </si>
  <si>
    <t>leader</t>
  </si>
  <si>
    <t>parties</t>
  </si>
  <si>
    <t>votes</t>
  </si>
  <si>
    <t xml:space="preserve">weight </t>
  </si>
  <si>
    <t>Brasil</t>
  </si>
  <si>
    <t>Affective Leader Polarization</t>
  </si>
  <si>
    <t>Affective Partisan Polarization</t>
  </si>
  <si>
    <t>Br2018</t>
  </si>
  <si>
    <t>Br2010</t>
  </si>
  <si>
    <t>weight1</t>
  </si>
  <si>
    <t>Pe2000</t>
  </si>
  <si>
    <t>Pe2001</t>
  </si>
  <si>
    <t>Br2006</t>
  </si>
  <si>
    <t>Br2002</t>
  </si>
  <si>
    <t>Perú</t>
  </si>
  <si>
    <t>Perú2011</t>
  </si>
  <si>
    <t>Peru2016</t>
  </si>
  <si>
    <t>Mx1997</t>
  </si>
  <si>
    <t>México</t>
  </si>
  <si>
    <t>Mx2000</t>
  </si>
  <si>
    <t>Mx2006</t>
  </si>
  <si>
    <t>Mx 2009</t>
  </si>
  <si>
    <t>*Take into account: not all surveys were in presidential elections years</t>
  </si>
  <si>
    <t>Mx2012</t>
  </si>
  <si>
    <t>Mx2015</t>
  </si>
  <si>
    <t>Chile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</si>
</sst>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6"/>
      <color theme="1"/>
      <name val="Calibri"/>
      <family val="2"/>
      <scheme val="minor"/>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7">
    <xf numFmtId="0" fontId="0" fillId="0" borderId="0" xfId="0"/>
    <xf numFmtId="0" fontId="1" fillId="0" borderId="0" xfId="0" applyFont="1"/>
    <xf numFmtId="2" fontId="0" fillId="0" borderId="0" xfId="0" applyNumberFormat="1"/>
    <xf numFmtId="10" fontId="0" fillId="0" borderId="0" xfId="0" applyNumberFormat="1"/>
    <xf numFmtId="0" fontId="0" fillId="0" borderId="1" xfId="0" applyBorder="1"/>
    <xf numFmtId="164" fontId="0" fillId="0" borderId="2" xfId="0" applyNumberFormat="1" applyBorder="1"/>
    <xf numFmtId="0" fontId="0" fillId="0" borderId="2" xfId="0"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Hoja3!$A$3</c:f>
              <c:strCache>
                <c:ptCount val="1"/>
                <c:pt idx="0">
                  <c:v>Affective Leader Polarization</c:v>
                </c:pt>
              </c:strCache>
            </c:strRef>
          </c:tx>
          <c:spPr>
            <a:ln w="31750" cap="rnd">
              <a:solidFill>
                <a:schemeClr val="accent6"/>
              </a:solidFill>
              <a:round/>
            </a:ln>
            <a:effectLst/>
          </c:spPr>
          <c:marker>
            <c:symbol val="none"/>
          </c:marker>
          <c:dLbls>
            <c:dLbl>
              <c:idx val="2"/>
              <c:layout>
                <c:manualLayout>
                  <c:x val="-5.0347331583552056E-2"/>
                  <c:y val="-5.24190726159230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46-4E96-8E23-9D9C838245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Hoja3!$B$2:$F$2</c:f>
              <c:numCache>
                <c:formatCode>General</c:formatCode>
                <c:ptCount val="5"/>
                <c:pt idx="0">
                  <c:v>2002</c:v>
                </c:pt>
                <c:pt idx="1">
                  <c:v>2006</c:v>
                </c:pt>
                <c:pt idx="2">
                  <c:v>2010</c:v>
                </c:pt>
                <c:pt idx="3">
                  <c:v>2014</c:v>
                </c:pt>
                <c:pt idx="4">
                  <c:v>2018</c:v>
                </c:pt>
              </c:numCache>
            </c:numRef>
          </c:cat>
          <c:val>
            <c:numRef>
              <c:f>Hoja3!$B$3:$F$3</c:f>
              <c:numCache>
                <c:formatCode>0.00</c:formatCode>
                <c:ptCount val="5"/>
                <c:pt idx="0">
                  <c:v>4.6069000000000004</c:v>
                </c:pt>
                <c:pt idx="1">
                  <c:v>3.9216000000000002</c:v>
                </c:pt>
                <c:pt idx="2">
                  <c:v>3.7469000000000001</c:v>
                </c:pt>
                <c:pt idx="3">
                  <c:v>3.9550000000000001</c:v>
                </c:pt>
                <c:pt idx="4">
                  <c:v>4.3834999999999997</c:v>
                </c:pt>
              </c:numCache>
            </c:numRef>
          </c:val>
          <c:smooth val="0"/>
          <c:extLst>
            <c:ext xmlns:c16="http://schemas.microsoft.com/office/drawing/2014/chart" uri="{C3380CC4-5D6E-409C-BE32-E72D297353CC}">
              <c16:uniqueId val="{00000000-8BEC-4D03-98FC-8CCFD4DBBC88}"/>
            </c:ext>
          </c:extLst>
        </c:ser>
        <c:ser>
          <c:idx val="1"/>
          <c:order val="1"/>
          <c:tx>
            <c:strRef>
              <c:f>Hoja3!$A$4</c:f>
              <c:strCache>
                <c:ptCount val="1"/>
                <c:pt idx="0">
                  <c:v>Affective Partisan Polarization</c:v>
                </c:pt>
              </c:strCache>
            </c:strRef>
          </c:tx>
          <c:spPr>
            <a:ln w="31750" cap="rnd">
              <a:solidFill>
                <a:schemeClr val="accent5"/>
              </a:solidFill>
              <a:round/>
            </a:ln>
            <a:effectLst/>
          </c:spPr>
          <c:marker>
            <c:symbol val="none"/>
          </c:marker>
          <c:dLbls>
            <c:dLbl>
              <c:idx val="2"/>
              <c:layout>
                <c:manualLayout>
                  <c:x val="-4.2013998250218725E-2"/>
                  <c:y val="4.94327792359288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46-4E96-8E23-9D9C838245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Hoja3!$B$2:$F$2</c:f>
              <c:numCache>
                <c:formatCode>General</c:formatCode>
                <c:ptCount val="5"/>
                <c:pt idx="0">
                  <c:v>2002</c:v>
                </c:pt>
                <c:pt idx="1">
                  <c:v>2006</c:v>
                </c:pt>
                <c:pt idx="2">
                  <c:v>2010</c:v>
                </c:pt>
                <c:pt idx="3">
                  <c:v>2014</c:v>
                </c:pt>
                <c:pt idx="4">
                  <c:v>2018</c:v>
                </c:pt>
              </c:numCache>
            </c:numRef>
          </c:cat>
          <c:val>
            <c:numRef>
              <c:f>Hoja3!$B$4:$F$4</c:f>
              <c:numCache>
                <c:formatCode>0.00</c:formatCode>
                <c:ptCount val="5"/>
                <c:pt idx="0">
                  <c:v>3.5175000000000001</c:v>
                </c:pt>
                <c:pt idx="1">
                  <c:v>2.8191000000000002</c:v>
                </c:pt>
                <c:pt idx="2">
                  <c:v>3.4918</c:v>
                </c:pt>
                <c:pt idx="3">
                  <c:v>3.1183999999999998</c:v>
                </c:pt>
                <c:pt idx="4">
                  <c:v>3.1097999999999999</c:v>
                </c:pt>
              </c:numCache>
            </c:numRef>
          </c:val>
          <c:smooth val="0"/>
          <c:extLst>
            <c:ext xmlns:c16="http://schemas.microsoft.com/office/drawing/2014/chart" uri="{C3380CC4-5D6E-409C-BE32-E72D297353CC}">
              <c16:uniqueId val="{00000001-8BEC-4D03-98FC-8CCFD4DBBC88}"/>
            </c:ext>
          </c:extLst>
        </c:ser>
        <c:dLbls>
          <c:dLblPos val="t"/>
          <c:showLegendKey val="0"/>
          <c:showVal val="1"/>
          <c:showCatName val="0"/>
          <c:showSerName val="0"/>
          <c:showPercent val="0"/>
          <c:showBubbleSize val="0"/>
        </c:dLbls>
        <c:smooth val="0"/>
        <c:axId val="601131791"/>
        <c:axId val="610547727"/>
      </c:lineChart>
      <c:catAx>
        <c:axId val="6011317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610547727"/>
        <c:crosses val="autoZero"/>
        <c:auto val="1"/>
        <c:lblAlgn val="ctr"/>
        <c:lblOffset val="100"/>
        <c:noMultiLvlLbl val="0"/>
      </c:catAx>
      <c:valAx>
        <c:axId val="610547727"/>
        <c:scaling>
          <c:orientation val="minMax"/>
          <c:max val="5.5"/>
          <c:min val="2"/>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60113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Hoja3!$A$15</c:f>
              <c:strCache>
                <c:ptCount val="1"/>
                <c:pt idx="0">
                  <c:v>Affective Leader Polarization</c:v>
                </c:pt>
              </c:strCache>
            </c:strRef>
          </c:tx>
          <c:spPr>
            <a:ln w="31750" cap="rnd">
              <a:solidFill>
                <a:schemeClr val="accent6"/>
              </a:solidFill>
              <a:round/>
            </a:ln>
            <a:effectLst/>
          </c:spPr>
          <c:marker>
            <c:symbol val="none"/>
          </c:marker>
          <c:dLbls>
            <c:dLbl>
              <c:idx val="0"/>
              <c:layout>
                <c:manualLayout>
                  <c:x val="-4.5763998250218721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0F-4354-9955-565CC58765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Hoja3!$B$14:$E$14</c:f>
              <c:numCache>
                <c:formatCode>General</c:formatCode>
                <c:ptCount val="4"/>
                <c:pt idx="0">
                  <c:v>2000</c:v>
                </c:pt>
                <c:pt idx="1">
                  <c:v>2001</c:v>
                </c:pt>
                <c:pt idx="2">
                  <c:v>2011</c:v>
                </c:pt>
                <c:pt idx="3">
                  <c:v>2016</c:v>
                </c:pt>
              </c:numCache>
            </c:numRef>
          </c:cat>
          <c:val>
            <c:numRef>
              <c:f>Hoja3!$B$15:$E$15</c:f>
              <c:numCache>
                <c:formatCode>0.00</c:formatCode>
                <c:ptCount val="4"/>
                <c:pt idx="0">
                  <c:v>4.8395999999999999</c:v>
                </c:pt>
                <c:pt idx="1">
                  <c:v>5.18</c:v>
                </c:pt>
                <c:pt idx="2">
                  <c:v>5.1695000000000002</c:v>
                </c:pt>
                <c:pt idx="3">
                  <c:v>5.1093000000000002</c:v>
                </c:pt>
              </c:numCache>
            </c:numRef>
          </c:val>
          <c:smooth val="0"/>
          <c:extLst>
            <c:ext xmlns:c16="http://schemas.microsoft.com/office/drawing/2014/chart" uri="{C3380CC4-5D6E-409C-BE32-E72D297353CC}">
              <c16:uniqueId val="{00000000-D281-4B1F-A249-407AD48322CE}"/>
            </c:ext>
          </c:extLst>
        </c:ser>
        <c:ser>
          <c:idx val="1"/>
          <c:order val="1"/>
          <c:tx>
            <c:strRef>
              <c:f>Hoja3!$A$16</c:f>
              <c:strCache>
                <c:ptCount val="1"/>
                <c:pt idx="0">
                  <c:v>Affective Partisan Polarization</c:v>
                </c:pt>
              </c:strCache>
            </c:strRef>
          </c:tx>
          <c:spPr>
            <a:ln w="31750" cap="rnd">
              <a:solidFill>
                <a:schemeClr val="accent5"/>
              </a:solidFill>
              <a:round/>
            </a:ln>
            <a:effectLst/>
          </c:spPr>
          <c:marker>
            <c:symbol val="none"/>
          </c:marker>
          <c:dLbls>
            <c:dLbl>
              <c:idx val="1"/>
              <c:layout>
                <c:manualLayout>
                  <c:x val="-4.5763998250218721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0F-4354-9955-565CC587653E}"/>
                </c:ext>
              </c:extLst>
            </c:dLbl>
            <c:dLbl>
              <c:idx val="2"/>
              <c:layout>
                <c:manualLayout>
                  <c:x val="-4.5763998250218825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0F-4354-9955-565CC587653E}"/>
                </c:ext>
              </c:extLst>
            </c:dLbl>
            <c:dLbl>
              <c:idx val="3"/>
              <c:layout>
                <c:manualLayout>
                  <c:x val="-5.4097331583552156E-2"/>
                  <c:y val="3.9386482939632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0F-4354-9955-565CC58765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Hoja3!$B$14:$E$14</c:f>
              <c:numCache>
                <c:formatCode>General</c:formatCode>
                <c:ptCount val="4"/>
                <c:pt idx="0">
                  <c:v>2000</c:v>
                </c:pt>
                <c:pt idx="1">
                  <c:v>2001</c:v>
                </c:pt>
                <c:pt idx="2">
                  <c:v>2011</c:v>
                </c:pt>
                <c:pt idx="3">
                  <c:v>2016</c:v>
                </c:pt>
              </c:numCache>
            </c:numRef>
          </c:cat>
          <c:val>
            <c:numRef>
              <c:f>Hoja3!$B$16:$E$16</c:f>
              <c:numCache>
                <c:formatCode>0.00</c:formatCode>
                <c:ptCount val="4"/>
                <c:pt idx="0">
                  <c:v>5</c:v>
                </c:pt>
                <c:pt idx="1">
                  <c:v>4.8472</c:v>
                </c:pt>
                <c:pt idx="2">
                  <c:v>5.0260999999999996</c:v>
                </c:pt>
                <c:pt idx="3">
                  <c:v>4.2436999999999996</c:v>
                </c:pt>
              </c:numCache>
            </c:numRef>
          </c:val>
          <c:smooth val="0"/>
          <c:extLst>
            <c:ext xmlns:c16="http://schemas.microsoft.com/office/drawing/2014/chart" uri="{C3380CC4-5D6E-409C-BE32-E72D297353CC}">
              <c16:uniqueId val="{00000001-D281-4B1F-A249-407AD48322CE}"/>
            </c:ext>
          </c:extLst>
        </c:ser>
        <c:dLbls>
          <c:dLblPos val="t"/>
          <c:showLegendKey val="0"/>
          <c:showVal val="1"/>
          <c:showCatName val="0"/>
          <c:showSerName val="0"/>
          <c:showPercent val="0"/>
          <c:showBubbleSize val="0"/>
        </c:dLbls>
        <c:smooth val="0"/>
        <c:axId val="881194544"/>
        <c:axId val="881197040"/>
      </c:lineChart>
      <c:catAx>
        <c:axId val="88119454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881197040"/>
        <c:crosses val="autoZero"/>
        <c:auto val="1"/>
        <c:lblAlgn val="ctr"/>
        <c:lblOffset val="100"/>
        <c:noMultiLvlLbl val="0"/>
      </c:catAx>
      <c:valAx>
        <c:axId val="881197040"/>
        <c:scaling>
          <c:orientation val="minMax"/>
          <c:min val="2"/>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88119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Hoja3!$A$21</c:f>
              <c:strCache>
                <c:ptCount val="1"/>
                <c:pt idx="0">
                  <c:v>Affective Leader Polarization</c:v>
                </c:pt>
              </c:strCache>
            </c:strRef>
          </c:tx>
          <c:spPr>
            <a:ln w="3175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Hoja3!$B$20:$F$20</c:f>
              <c:numCache>
                <c:formatCode>General</c:formatCode>
                <c:ptCount val="5"/>
                <c:pt idx="0">
                  <c:v>1997</c:v>
                </c:pt>
                <c:pt idx="1">
                  <c:v>2000</c:v>
                </c:pt>
                <c:pt idx="2">
                  <c:v>2006</c:v>
                </c:pt>
                <c:pt idx="3">
                  <c:v>2009</c:v>
                </c:pt>
                <c:pt idx="4">
                  <c:v>2012</c:v>
                </c:pt>
              </c:numCache>
            </c:numRef>
          </c:cat>
          <c:val>
            <c:numRef>
              <c:f>Hoja3!$B$21:$F$21</c:f>
              <c:numCache>
                <c:formatCode>0.00</c:formatCode>
                <c:ptCount val="5"/>
                <c:pt idx="0">
                  <c:v>2.8401000000000001</c:v>
                </c:pt>
                <c:pt idx="1">
                  <c:v>2.3509000000000002</c:v>
                </c:pt>
                <c:pt idx="2">
                  <c:v>4.6256000000000004</c:v>
                </c:pt>
                <c:pt idx="3">
                  <c:v>3.8921999999999999</c:v>
                </c:pt>
                <c:pt idx="4">
                  <c:v>4.3000999999999996</c:v>
                </c:pt>
              </c:numCache>
            </c:numRef>
          </c:val>
          <c:smooth val="0"/>
          <c:extLst>
            <c:ext xmlns:c16="http://schemas.microsoft.com/office/drawing/2014/chart" uri="{C3380CC4-5D6E-409C-BE32-E72D297353CC}">
              <c16:uniqueId val="{00000000-06C0-4DF5-B73A-633421E2532A}"/>
            </c:ext>
          </c:extLst>
        </c:ser>
        <c:ser>
          <c:idx val="1"/>
          <c:order val="1"/>
          <c:tx>
            <c:strRef>
              <c:f>Hoja3!$A$22</c:f>
              <c:strCache>
                <c:ptCount val="1"/>
                <c:pt idx="0">
                  <c:v>Affective Partisan Polarization</c:v>
                </c:pt>
              </c:strCache>
            </c:strRef>
          </c:tx>
          <c:spPr>
            <a:ln w="31750" cap="rnd">
              <a:solidFill>
                <a:schemeClr val="accent5"/>
              </a:solidFill>
              <a:round/>
            </a:ln>
            <a:effectLst/>
          </c:spPr>
          <c:marker>
            <c:symbol val="none"/>
          </c:marker>
          <c:dLbls>
            <c:dLbl>
              <c:idx val="2"/>
              <c:layout>
                <c:manualLayout>
                  <c:x val="-5.2875109361329831E-2"/>
                  <c:y val="7.17938903470399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C0-4DF5-B73A-633421E2532A}"/>
                </c:ext>
              </c:extLst>
            </c:dLbl>
            <c:dLbl>
              <c:idx val="3"/>
              <c:layout>
                <c:manualLayout>
                  <c:x val="-6.6763998250218726E-2"/>
                  <c:y val="4.8645742198891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C0-4DF5-B73A-633421E2532A}"/>
                </c:ext>
              </c:extLst>
            </c:dLbl>
            <c:dLbl>
              <c:idx val="4"/>
              <c:layout>
                <c:manualLayout>
                  <c:x val="-5.8430664916885387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C0-4DF5-B73A-633421E253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Hoja3!$B$20:$F$20</c:f>
              <c:numCache>
                <c:formatCode>General</c:formatCode>
                <c:ptCount val="5"/>
                <c:pt idx="0">
                  <c:v>1997</c:v>
                </c:pt>
                <c:pt idx="1">
                  <c:v>2000</c:v>
                </c:pt>
                <c:pt idx="2">
                  <c:v>2006</c:v>
                </c:pt>
                <c:pt idx="3">
                  <c:v>2009</c:v>
                </c:pt>
                <c:pt idx="4">
                  <c:v>2012</c:v>
                </c:pt>
              </c:numCache>
            </c:numRef>
          </c:cat>
          <c:val>
            <c:numRef>
              <c:f>Hoja3!$B$22:$F$22</c:f>
              <c:numCache>
                <c:formatCode>0.00</c:formatCode>
                <c:ptCount val="5"/>
                <c:pt idx="0">
                  <c:v>3.9321999999999999</c:v>
                </c:pt>
                <c:pt idx="1">
                  <c:v>3.8094000000000001</c:v>
                </c:pt>
                <c:pt idx="2">
                  <c:v>4.4916</c:v>
                </c:pt>
                <c:pt idx="3">
                  <c:v>3.6917</c:v>
                </c:pt>
                <c:pt idx="4">
                  <c:v>4.0514000000000001</c:v>
                </c:pt>
              </c:numCache>
            </c:numRef>
          </c:val>
          <c:smooth val="0"/>
          <c:extLst>
            <c:ext xmlns:c16="http://schemas.microsoft.com/office/drawing/2014/chart" uri="{C3380CC4-5D6E-409C-BE32-E72D297353CC}">
              <c16:uniqueId val="{00000001-06C0-4DF5-B73A-633421E2532A}"/>
            </c:ext>
          </c:extLst>
        </c:ser>
        <c:dLbls>
          <c:dLblPos val="t"/>
          <c:showLegendKey val="0"/>
          <c:showVal val="1"/>
          <c:showCatName val="0"/>
          <c:showSerName val="0"/>
          <c:showPercent val="0"/>
          <c:showBubbleSize val="0"/>
        </c:dLbls>
        <c:smooth val="0"/>
        <c:axId val="2063615552"/>
        <c:axId val="312452320"/>
      </c:lineChart>
      <c:catAx>
        <c:axId val="20636155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312452320"/>
        <c:crosses val="autoZero"/>
        <c:auto val="1"/>
        <c:lblAlgn val="ctr"/>
        <c:lblOffset val="100"/>
        <c:noMultiLvlLbl val="0"/>
      </c:catAx>
      <c:valAx>
        <c:axId val="312452320"/>
        <c:scaling>
          <c:orientation val="minMax"/>
          <c:max val="5.5"/>
          <c:min val="2"/>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206361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285751</xdr:colOff>
      <xdr:row>4</xdr:row>
      <xdr:rowOff>123824</xdr:rowOff>
    </xdr:from>
    <xdr:to>
      <xdr:col>7</xdr:col>
      <xdr:colOff>361951</xdr:colOff>
      <xdr:row>15</xdr:row>
      <xdr:rowOff>14283</xdr:rowOff>
    </xdr:to>
    <xdr:pic>
      <xdr:nvPicPr>
        <xdr:cNvPr id="2" name="Imagen 1">
          <a:extLst>
            <a:ext uri="{FF2B5EF4-FFF2-40B4-BE49-F238E27FC236}">
              <a16:creationId xmlns:a16="http://schemas.microsoft.com/office/drawing/2014/main" id="{E756B141-606C-F5E8-EDC6-8DFBA123B068}"/>
            </a:ext>
          </a:extLst>
        </xdr:cNvPr>
        <xdr:cNvPicPr>
          <a:picLocks noChangeAspect="1"/>
        </xdr:cNvPicPr>
      </xdr:nvPicPr>
      <xdr:blipFill rotWithShape="1">
        <a:blip xmlns:r="http://schemas.openxmlformats.org/officeDocument/2006/relationships" r:embed="rId1"/>
        <a:srcRect l="9064" t="37895" r="24865" b="18989"/>
        <a:stretch/>
      </xdr:blipFill>
      <xdr:spPr>
        <a:xfrm>
          <a:off x="285751" y="885824"/>
          <a:ext cx="5410200" cy="1985959"/>
        </a:xfrm>
        <a:prstGeom prst="rect">
          <a:avLst/>
        </a:prstGeom>
      </xdr:spPr>
    </xdr:pic>
    <xdr:clientData/>
  </xdr:twoCellAnchor>
  <xdr:twoCellAnchor editAs="oneCell">
    <xdr:from>
      <xdr:col>14</xdr:col>
      <xdr:colOff>0</xdr:colOff>
      <xdr:row>8</xdr:row>
      <xdr:rowOff>0</xdr:rowOff>
    </xdr:from>
    <xdr:to>
      <xdr:col>14</xdr:col>
      <xdr:colOff>304800</xdr:colOff>
      <xdr:row>9</xdr:row>
      <xdr:rowOff>114300</xdr:rowOff>
    </xdr:to>
    <xdr:sp macro="" textlink="">
      <xdr:nvSpPr>
        <xdr:cNvPr id="1025" name="AutoShape 1" descr="\sigma={\sqrt {\frac {\sum(x_{i}-{\mu})^{2}}{N}}}">
          <a:extLst>
            <a:ext uri="{FF2B5EF4-FFF2-40B4-BE49-F238E27FC236}">
              <a16:creationId xmlns:a16="http://schemas.microsoft.com/office/drawing/2014/main" id="{9447C230-1E93-BFA0-138A-5625839CD889}"/>
            </a:ext>
          </a:extLst>
        </xdr:cNvPr>
        <xdr:cNvSpPr>
          <a:spLocks noChangeAspect="1" noChangeArrowheads="1"/>
        </xdr:cNvSpPr>
      </xdr:nvSpPr>
      <xdr:spPr bwMode="auto">
        <a:xfrm>
          <a:off x="10668000" y="15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161924</xdr:colOff>
      <xdr:row>7</xdr:row>
      <xdr:rowOff>8930</xdr:rowOff>
    </xdr:from>
    <xdr:to>
      <xdr:col>19</xdr:col>
      <xdr:colOff>95249</xdr:colOff>
      <xdr:row>18</xdr:row>
      <xdr:rowOff>19050</xdr:rowOff>
    </xdr:to>
    <xdr:pic>
      <xdr:nvPicPr>
        <xdr:cNvPr id="4" name="Imagen 3" descr="standard deviation formula simplified - Online Discount Shop for  Electronics, Apparel, Toys, Books, Games, Computers, Shoes, Jewelry,  Watches, Baby Products, Sports &amp; Outdoors, Office Products, Bed &amp; Bath,  Furniture, Tools, Hardware, Automotive">
          <a:extLst>
            <a:ext uri="{FF2B5EF4-FFF2-40B4-BE49-F238E27FC236}">
              <a16:creationId xmlns:a16="http://schemas.microsoft.com/office/drawing/2014/main" id="{1746BB67-8A48-11F2-B1D1-2256916477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29924" y="1342430"/>
          <a:ext cx="3743325" cy="2105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7</xdr:col>
      <xdr:colOff>371475</xdr:colOff>
      <xdr:row>31</xdr:row>
      <xdr:rowOff>18892</xdr:rowOff>
    </xdr:to>
    <xdr:pic>
      <xdr:nvPicPr>
        <xdr:cNvPr id="3" name="Imagen 2">
          <a:extLst>
            <a:ext uri="{FF2B5EF4-FFF2-40B4-BE49-F238E27FC236}">
              <a16:creationId xmlns:a16="http://schemas.microsoft.com/office/drawing/2014/main" id="{3928EC34-AFC4-C923-5F4D-74028AE1380B}"/>
            </a:ext>
          </a:extLst>
        </xdr:cNvPr>
        <xdr:cNvPicPr>
          <a:picLocks noChangeAspect="1"/>
        </xdr:cNvPicPr>
      </xdr:nvPicPr>
      <xdr:blipFill rotWithShape="1">
        <a:blip xmlns:r="http://schemas.openxmlformats.org/officeDocument/2006/relationships" r:embed="rId3"/>
        <a:srcRect l="7939" t="16558" r="24616" b="18990"/>
        <a:stretch/>
      </xdr:blipFill>
      <xdr:spPr>
        <a:xfrm>
          <a:off x="0" y="2857500"/>
          <a:ext cx="5705475" cy="3066892"/>
        </a:xfrm>
        <a:prstGeom prst="rect">
          <a:avLst/>
        </a:prstGeom>
      </xdr:spPr>
    </xdr:pic>
    <xdr:clientData/>
  </xdr:twoCellAnchor>
  <xdr:twoCellAnchor editAs="oneCell">
    <xdr:from>
      <xdr:col>0</xdr:col>
      <xdr:colOff>0</xdr:colOff>
      <xdr:row>36</xdr:row>
      <xdr:rowOff>19050</xdr:rowOff>
    </xdr:from>
    <xdr:to>
      <xdr:col>6</xdr:col>
      <xdr:colOff>666750</xdr:colOff>
      <xdr:row>57</xdr:row>
      <xdr:rowOff>8246</xdr:rowOff>
    </xdr:to>
    <xdr:pic>
      <xdr:nvPicPr>
        <xdr:cNvPr id="5" name="Imagen 4">
          <a:extLst>
            <a:ext uri="{FF2B5EF4-FFF2-40B4-BE49-F238E27FC236}">
              <a16:creationId xmlns:a16="http://schemas.microsoft.com/office/drawing/2014/main" id="{269BBBFA-F1BF-EEB1-B859-80004CDB47A3}"/>
            </a:ext>
          </a:extLst>
        </xdr:cNvPr>
        <xdr:cNvPicPr>
          <a:picLocks noChangeAspect="1"/>
        </xdr:cNvPicPr>
      </xdr:nvPicPr>
      <xdr:blipFill rotWithShape="1">
        <a:blip xmlns:r="http://schemas.openxmlformats.org/officeDocument/2006/relationships" r:embed="rId4"/>
        <a:srcRect l="7001" t="16558" r="42744" b="14101"/>
        <a:stretch/>
      </xdr:blipFill>
      <xdr:spPr>
        <a:xfrm>
          <a:off x="0" y="6877050"/>
          <a:ext cx="5238750" cy="4065896"/>
        </a:xfrm>
        <a:prstGeom prst="rect">
          <a:avLst/>
        </a:prstGeom>
      </xdr:spPr>
    </xdr:pic>
    <xdr:clientData/>
  </xdr:twoCellAnchor>
  <xdr:twoCellAnchor editAs="oneCell">
    <xdr:from>
      <xdr:col>0</xdr:col>
      <xdr:colOff>1</xdr:colOff>
      <xdr:row>57</xdr:row>
      <xdr:rowOff>152401</xdr:rowOff>
    </xdr:from>
    <xdr:to>
      <xdr:col>6</xdr:col>
      <xdr:colOff>285751</xdr:colOff>
      <xdr:row>78</xdr:row>
      <xdr:rowOff>102969</xdr:rowOff>
    </xdr:to>
    <xdr:pic>
      <xdr:nvPicPr>
        <xdr:cNvPr id="6" name="Imagen 5">
          <a:extLst>
            <a:ext uri="{FF2B5EF4-FFF2-40B4-BE49-F238E27FC236}">
              <a16:creationId xmlns:a16="http://schemas.microsoft.com/office/drawing/2014/main" id="{5F9BCB95-9CAF-D1DE-0ECC-85B957D8D378}"/>
            </a:ext>
          </a:extLst>
        </xdr:cNvPr>
        <xdr:cNvPicPr>
          <a:picLocks noChangeAspect="1"/>
        </xdr:cNvPicPr>
      </xdr:nvPicPr>
      <xdr:blipFill rotWithShape="1">
        <a:blip xmlns:r="http://schemas.openxmlformats.org/officeDocument/2006/relationships" r:embed="rId5"/>
        <a:srcRect l="500" t="22669" r="58307" b="17767"/>
        <a:stretch/>
      </xdr:blipFill>
      <xdr:spPr>
        <a:xfrm>
          <a:off x="1" y="11087101"/>
          <a:ext cx="4857750" cy="3951068"/>
        </a:xfrm>
        <a:prstGeom prst="rect">
          <a:avLst/>
        </a:prstGeom>
      </xdr:spPr>
    </xdr:pic>
    <xdr:clientData/>
  </xdr:twoCellAnchor>
  <xdr:twoCellAnchor editAs="oneCell">
    <xdr:from>
      <xdr:col>0</xdr:col>
      <xdr:colOff>0</xdr:colOff>
      <xdr:row>78</xdr:row>
      <xdr:rowOff>123824</xdr:rowOff>
    </xdr:from>
    <xdr:to>
      <xdr:col>6</xdr:col>
      <xdr:colOff>742950</xdr:colOff>
      <xdr:row>103</xdr:row>
      <xdr:rowOff>47463</xdr:rowOff>
    </xdr:to>
    <xdr:pic>
      <xdr:nvPicPr>
        <xdr:cNvPr id="7" name="Imagen 6">
          <a:extLst>
            <a:ext uri="{FF2B5EF4-FFF2-40B4-BE49-F238E27FC236}">
              <a16:creationId xmlns:a16="http://schemas.microsoft.com/office/drawing/2014/main" id="{4B8A2331-F9DE-D610-4660-728C737D3EE4}"/>
            </a:ext>
          </a:extLst>
        </xdr:cNvPr>
        <xdr:cNvPicPr>
          <a:picLocks noChangeAspect="1"/>
        </xdr:cNvPicPr>
      </xdr:nvPicPr>
      <xdr:blipFill rotWithShape="1">
        <a:blip xmlns:r="http://schemas.openxmlformats.org/officeDocument/2006/relationships" r:embed="rId6"/>
        <a:srcRect l="33192" t="15557" r="22428" b="14878"/>
        <a:stretch/>
      </xdr:blipFill>
      <xdr:spPr>
        <a:xfrm>
          <a:off x="0" y="15059024"/>
          <a:ext cx="5314950" cy="4686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0</xdr:row>
      <xdr:rowOff>0</xdr:rowOff>
    </xdr:from>
    <xdr:to>
      <xdr:col>12</xdr:col>
      <xdr:colOff>542925</xdr:colOff>
      <xdr:row>14</xdr:row>
      <xdr:rowOff>76200</xdr:rowOff>
    </xdr:to>
    <xdr:graphicFrame macro="">
      <xdr:nvGraphicFramePr>
        <xdr:cNvPr id="2" name="Gráfico 1">
          <a:extLst>
            <a:ext uri="{FF2B5EF4-FFF2-40B4-BE49-F238E27FC236}">
              <a16:creationId xmlns:a16="http://schemas.microsoft.com/office/drawing/2014/main" id="{7CC63EA8-0EB7-0F73-F7AE-12EBB9D3A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0</xdr:row>
      <xdr:rowOff>0</xdr:rowOff>
    </xdr:from>
    <xdr:to>
      <xdr:col>18</xdr:col>
      <xdr:colOff>581025</xdr:colOff>
      <xdr:row>14</xdr:row>
      <xdr:rowOff>76200</xdr:rowOff>
    </xdr:to>
    <xdr:graphicFrame macro="">
      <xdr:nvGraphicFramePr>
        <xdr:cNvPr id="3" name="Gráfico 2">
          <a:extLst>
            <a:ext uri="{FF2B5EF4-FFF2-40B4-BE49-F238E27FC236}">
              <a16:creationId xmlns:a16="http://schemas.microsoft.com/office/drawing/2014/main" id="{E1DE0303-1287-FEA6-EED2-89F0D24A6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14</xdr:row>
      <xdr:rowOff>100012</xdr:rowOff>
    </xdr:from>
    <xdr:to>
      <xdr:col>12</xdr:col>
      <xdr:colOff>600075</xdr:colOff>
      <xdr:row>28</xdr:row>
      <xdr:rowOff>176212</xdr:rowOff>
    </xdr:to>
    <xdr:graphicFrame macro="">
      <xdr:nvGraphicFramePr>
        <xdr:cNvPr id="4" name="Gráfico 3">
          <a:extLst>
            <a:ext uri="{FF2B5EF4-FFF2-40B4-BE49-F238E27FC236}">
              <a16:creationId xmlns:a16="http://schemas.microsoft.com/office/drawing/2014/main" id="{2B323433-BD81-3CA4-C533-7F560A6B9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2553B-FFD2-4133-AFC8-D8EE59BCAC5B}">
  <dimension ref="A1:M62"/>
  <sheetViews>
    <sheetView topLeftCell="A37" workbookViewId="0">
      <selection activeCell="J46" sqref="J46"/>
    </sheetView>
  </sheetViews>
  <sheetFormatPr baseColWidth="10" defaultRowHeight="15" x14ac:dyDescent="0.25"/>
  <sheetData>
    <row r="1" spans="1:13" x14ac:dyDescent="0.25">
      <c r="A1" t="s">
        <v>0</v>
      </c>
    </row>
    <row r="2" spans="1:13" x14ac:dyDescent="0.25">
      <c r="A2" t="s">
        <v>1</v>
      </c>
    </row>
    <row r="3" spans="1:13" x14ac:dyDescent="0.25">
      <c r="A3" t="s">
        <v>2</v>
      </c>
    </row>
    <row r="4" spans="1:13" x14ac:dyDescent="0.25">
      <c r="A4" t="s">
        <v>3</v>
      </c>
    </row>
    <row r="12" spans="1:13" x14ac:dyDescent="0.25">
      <c r="M12" t="s">
        <v>4</v>
      </c>
    </row>
    <row r="33" spans="1:10" x14ac:dyDescent="0.25">
      <c r="A33" t="s">
        <v>5</v>
      </c>
    </row>
    <row r="34" spans="1:10" x14ac:dyDescent="0.25">
      <c r="A34" t="s">
        <v>6</v>
      </c>
    </row>
    <row r="35" spans="1:10" x14ac:dyDescent="0.25">
      <c r="A35" t="s">
        <v>7</v>
      </c>
    </row>
    <row r="40" spans="1:10" ht="21" x14ac:dyDescent="0.35">
      <c r="I40" s="1" t="s">
        <v>8</v>
      </c>
    </row>
    <row r="41" spans="1:10" x14ac:dyDescent="0.25">
      <c r="I41" t="s">
        <v>9</v>
      </c>
    </row>
    <row r="42" spans="1:10" x14ac:dyDescent="0.25">
      <c r="I42" t="s">
        <v>10</v>
      </c>
    </row>
    <row r="43" spans="1:10" x14ac:dyDescent="0.25">
      <c r="J43" t="s">
        <v>11</v>
      </c>
    </row>
    <row r="44" spans="1:10" x14ac:dyDescent="0.25">
      <c r="J44" t="s">
        <v>19</v>
      </c>
    </row>
    <row r="45" spans="1:10" x14ac:dyDescent="0.25">
      <c r="J45" t="s">
        <v>20</v>
      </c>
    </row>
    <row r="46" spans="1:10" x14ac:dyDescent="0.25">
      <c r="I46" t="s">
        <v>12</v>
      </c>
    </row>
    <row r="62" spans="9:9" x14ac:dyDescent="0.25">
      <c r="I62" t="s">
        <v>18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D42E4-2207-45EC-9E2C-9325F0FFCA7F}">
  <dimension ref="A1:V97"/>
  <sheetViews>
    <sheetView topLeftCell="J68" zoomScale="115" zoomScaleNormal="115" workbookViewId="0">
      <selection activeCell="V76" sqref="V76:V82"/>
    </sheetView>
  </sheetViews>
  <sheetFormatPr baseColWidth="10" defaultRowHeight="15" x14ac:dyDescent="0.25"/>
  <cols>
    <col min="3" max="3" width="11.85546875" bestFit="1" customWidth="1"/>
    <col min="5" max="5" width="11.42578125" style="6"/>
    <col min="14" max="14" width="11.85546875" bestFit="1" customWidth="1"/>
    <col min="16" max="16" width="11.42578125" style="6"/>
    <col min="20" max="20" width="11.85546875" bestFit="1" customWidth="1"/>
    <col min="22" max="22" width="11.42578125" style="6"/>
  </cols>
  <sheetData>
    <row r="1" spans="1:22" x14ac:dyDescent="0.25">
      <c r="A1" t="s">
        <v>13</v>
      </c>
      <c r="B1" t="s">
        <v>15</v>
      </c>
      <c r="C1" t="s">
        <v>14</v>
      </c>
      <c r="D1" t="s">
        <v>16</v>
      </c>
      <c r="E1" s="4" t="s">
        <v>30</v>
      </c>
      <c r="G1" t="s">
        <v>17</v>
      </c>
      <c r="H1" t="s">
        <v>15</v>
      </c>
      <c r="I1" t="s">
        <v>14</v>
      </c>
      <c r="J1" t="s">
        <v>16</v>
      </c>
      <c r="L1" t="s">
        <v>31</v>
      </c>
      <c r="M1" t="s">
        <v>15</v>
      </c>
      <c r="N1" t="s">
        <v>14</v>
      </c>
      <c r="O1" t="s">
        <v>16</v>
      </c>
      <c r="P1" s="4" t="s">
        <v>30</v>
      </c>
      <c r="R1" t="s">
        <v>38</v>
      </c>
      <c r="S1" t="s">
        <v>15</v>
      </c>
      <c r="T1" t="s">
        <v>14</v>
      </c>
      <c r="U1" t="s">
        <v>16</v>
      </c>
      <c r="V1" s="4" t="s">
        <v>30</v>
      </c>
    </row>
    <row r="2" spans="1:22" x14ac:dyDescent="0.25">
      <c r="B2">
        <v>86</v>
      </c>
      <c r="C2" s="2">
        <f t="shared" ref="C2:C7" si="0">((B2-86)/(1602-86))</f>
        <v>0</v>
      </c>
      <c r="D2" s="2">
        <f>(1-C2)</f>
        <v>1</v>
      </c>
      <c r="E2" s="5">
        <f>D2/SUM(D$2:D$8)</f>
        <v>0.25220429213109302</v>
      </c>
      <c r="G2" t="s">
        <v>21</v>
      </c>
      <c r="H2">
        <v>23</v>
      </c>
      <c r="I2" s="2">
        <f>((H2-23)/(53-23))</f>
        <v>0</v>
      </c>
      <c r="J2" s="2">
        <f>(1-I2)</f>
        <v>1</v>
      </c>
      <c r="M2">
        <v>18</v>
      </c>
      <c r="N2" s="2">
        <f>((M2-MIN(M$2:M$7))/((MAX(M$2:M$7)-MIN(M$2:M$7))))</f>
        <v>0</v>
      </c>
      <c r="O2" s="2">
        <f>(1-N2)</f>
        <v>1</v>
      </c>
      <c r="P2" s="5">
        <f>O2/SUM(O$2:O$8)</f>
        <v>0.25134973005398925</v>
      </c>
      <c r="Q2" s="2"/>
      <c r="S2">
        <v>140</v>
      </c>
      <c r="T2" s="2">
        <f>((S2-MIN(S$2:S$7))/((MAX(S$2:S$7)-MIN(S$2:S$7))))</f>
        <v>0</v>
      </c>
      <c r="U2" s="2">
        <f>(1-T2)</f>
        <v>1</v>
      </c>
      <c r="V2" s="5">
        <f>U2/SUM(U$2:U$8)</f>
        <v>0.6210995542347697</v>
      </c>
    </row>
    <row r="3" spans="1:22" x14ac:dyDescent="0.25">
      <c r="B3">
        <v>157</v>
      </c>
      <c r="C3" s="2">
        <f t="shared" si="0"/>
        <v>4.6833773087071241E-2</v>
      </c>
      <c r="D3" s="2">
        <f t="shared" ref="D3:D8" si="1">(1-C3)</f>
        <v>0.95316622691292874</v>
      </c>
      <c r="E3" s="5">
        <f t="shared" ref="E3:E8" si="2">D3/SUM(D$2:D$8)</f>
        <v>0.24039261354183997</v>
      </c>
      <c r="H3">
        <v>23</v>
      </c>
      <c r="I3" s="2">
        <f t="shared" ref="I3:I5" si="3">((H3-23)/(53-23))</f>
        <v>0</v>
      </c>
      <c r="J3" s="2">
        <f t="shared" ref="J3:J5" si="4">(1-I3)</f>
        <v>1</v>
      </c>
      <c r="M3">
        <v>219</v>
      </c>
      <c r="N3" s="2">
        <f t="shared" ref="N3:N7" si="5">((M3-MIN(M$2:M$7))/((MAX(M$2:M$7)-MIN(M$2:M$7))))</f>
        <v>0.47971360381861577</v>
      </c>
      <c r="O3" s="2">
        <f t="shared" ref="O3:O7" si="6">(1-N3)</f>
        <v>0.52028639618138417</v>
      </c>
      <c r="P3" s="5">
        <f t="shared" ref="P3:P7" si="7">O3/SUM(O$2:O$8)</f>
        <v>0.13077384523095381</v>
      </c>
      <c r="Q3" s="2"/>
      <c r="S3">
        <v>558</v>
      </c>
      <c r="T3" s="2">
        <f t="shared" ref="T3:T7" si="8">((S3-MIN(S$2:S$7))/((MAX(S$2:S$7)-MIN(S$2:S$7))))</f>
        <v>1</v>
      </c>
      <c r="U3" s="2">
        <f t="shared" ref="U3:U7" si="9">(1-T3)</f>
        <v>0</v>
      </c>
      <c r="V3" s="5">
        <f t="shared" ref="V3:V7" si="10">U3/SUM(U$2:U$8)</f>
        <v>0</v>
      </c>
    </row>
    <row r="4" spans="1:22" x14ac:dyDescent="0.25">
      <c r="B4">
        <v>1078</v>
      </c>
      <c r="C4" s="2">
        <f t="shared" si="0"/>
        <v>0.65435356200527706</v>
      </c>
      <c r="D4" s="2">
        <f t="shared" si="1"/>
        <v>0.34564643799472294</v>
      </c>
      <c r="E4" s="5">
        <f t="shared" si="2"/>
        <v>8.7173515222092823E-2</v>
      </c>
      <c r="H4">
        <v>53</v>
      </c>
      <c r="I4" s="2">
        <f t="shared" si="3"/>
        <v>1</v>
      </c>
      <c r="J4" s="2">
        <f t="shared" si="4"/>
        <v>0</v>
      </c>
      <c r="M4">
        <v>114</v>
      </c>
      <c r="N4" s="2">
        <f t="shared" si="5"/>
        <v>0.22911694510739858</v>
      </c>
      <c r="O4" s="2">
        <f t="shared" si="6"/>
        <v>0.77088305489260145</v>
      </c>
      <c r="P4" s="5">
        <f>O4/SUM(O$2:O$8)</f>
        <v>0.19376124775044992</v>
      </c>
      <c r="Q4" s="2"/>
      <c r="S4">
        <v>303</v>
      </c>
      <c r="T4" s="2">
        <f t="shared" si="8"/>
        <v>0.38995215311004783</v>
      </c>
      <c r="U4" s="2">
        <f t="shared" si="9"/>
        <v>0.61004784688995217</v>
      </c>
      <c r="V4" s="5">
        <f>U4/SUM(U$2:U$8)</f>
        <v>0.3789004457652303</v>
      </c>
    </row>
    <row r="5" spans="1:22" x14ac:dyDescent="0.25">
      <c r="B5">
        <v>211</v>
      </c>
      <c r="C5" s="2">
        <f t="shared" si="0"/>
        <v>8.2453825857519786E-2</v>
      </c>
      <c r="D5" s="2">
        <f t="shared" si="1"/>
        <v>0.91754617414248019</v>
      </c>
      <c r="E5" s="5">
        <f t="shared" si="2"/>
        <v>0.23140908334719681</v>
      </c>
      <c r="H5">
        <v>29</v>
      </c>
      <c r="I5" s="2">
        <f t="shared" si="3"/>
        <v>0.2</v>
      </c>
      <c r="J5" s="2">
        <f t="shared" si="4"/>
        <v>0.8</v>
      </c>
      <c r="M5">
        <v>74</v>
      </c>
      <c r="N5" s="2">
        <f t="shared" si="5"/>
        <v>0.13365155131264916</v>
      </c>
      <c r="O5" s="2">
        <f t="shared" si="6"/>
        <v>0.86634844868735084</v>
      </c>
      <c r="P5" s="5">
        <f t="shared" si="7"/>
        <v>0.21775644871025795</v>
      </c>
      <c r="Q5" s="2"/>
      <c r="T5" s="2"/>
      <c r="U5" s="2"/>
      <c r="V5" s="5"/>
    </row>
    <row r="6" spans="1:22" x14ac:dyDescent="0.25">
      <c r="B6">
        <v>1129</v>
      </c>
      <c r="C6" s="2">
        <f t="shared" si="0"/>
        <v>0.68799472295514508</v>
      </c>
      <c r="D6" s="2">
        <f t="shared" si="1"/>
        <v>0.31200527704485492</v>
      </c>
      <c r="E6" s="5">
        <f>D6/SUM(D$2:D$8)</f>
        <v>7.8689070038263198E-2</v>
      </c>
      <c r="M6">
        <v>437</v>
      </c>
      <c r="N6" s="2">
        <f t="shared" si="5"/>
        <v>1</v>
      </c>
      <c r="O6" s="2">
        <f t="shared" si="6"/>
        <v>0</v>
      </c>
      <c r="P6" s="5">
        <f>O6/SUM(O$2:O$8)</f>
        <v>0</v>
      </c>
      <c r="T6" s="2"/>
      <c r="U6" s="2"/>
      <c r="V6" s="5"/>
    </row>
    <row r="7" spans="1:22" x14ac:dyDescent="0.25">
      <c r="B7">
        <v>940</v>
      </c>
      <c r="C7" s="2">
        <f t="shared" si="0"/>
        <v>0.5633245382585752</v>
      </c>
      <c r="D7" s="2">
        <f t="shared" si="1"/>
        <v>0.4366754617414248</v>
      </c>
      <c r="E7" s="5">
        <f t="shared" si="2"/>
        <v>0.11013142571951422</v>
      </c>
      <c r="G7" t="s">
        <v>22</v>
      </c>
      <c r="H7">
        <v>134</v>
      </c>
      <c r="I7" s="2">
        <f t="shared" ref="I7:I12" si="11">((H7-MIN(H$7:H$12))/(MAX(H$7:H$12)-MIN(H$7:H$12)))</f>
        <v>0.5625</v>
      </c>
      <c r="J7" s="2">
        <f>(1-I7)</f>
        <v>0.4375</v>
      </c>
      <c r="M7">
        <v>93</v>
      </c>
      <c r="N7" s="2">
        <f t="shared" si="5"/>
        <v>0.17899761336515513</v>
      </c>
      <c r="O7" s="2">
        <f t="shared" si="6"/>
        <v>0.82100238663484482</v>
      </c>
      <c r="P7" s="5">
        <f t="shared" si="7"/>
        <v>0.20635872825434914</v>
      </c>
      <c r="Q7" s="2"/>
      <c r="T7" s="2"/>
      <c r="U7" s="2"/>
      <c r="V7" s="5"/>
    </row>
    <row r="8" spans="1:22" x14ac:dyDescent="0.25">
      <c r="B8">
        <v>1602</v>
      </c>
      <c r="C8" s="2">
        <f>((B8-86)/(1602-86))</f>
        <v>1</v>
      </c>
      <c r="D8" s="2">
        <f t="shared" si="1"/>
        <v>0</v>
      </c>
      <c r="E8" s="5">
        <f t="shared" si="2"/>
        <v>0</v>
      </c>
      <c r="H8">
        <v>126</v>
      </c>
      <c r="I8" s="2">
        <f t="shared" si="11"/>
        <v>6.25E-2</v>
      </c>
      <c r="J8" s="2">
        <f t="shared" ref="J8:J10" si="12">(1-I8)</f>
        <v>0.9375</v>
      </c>
      <c r="N8" s="2"/>
      <c r="O8" s="2"/>
      <c r="P8" s="5"/>
      <c r="Q8" s="2"/>
      <c r="T8" s="2"/>
      <c r="U8" s="2"/>
      <c r="V8" s="5"/>
    </row>
    <row r="9" spans="1:22" x14ac:dyDescent="0.25">
      <c r="A9" t="s">
        <v>22</v>
      </c>
      <c r="B9" t="s">
        <v>23</v>
      </c>
      <c r="C9" t="s">
        <v>24</v>
      </c>
      <c r="E9" s="6" t="s">
        <v>30</v>
      </c>
      <c r="H9">
        <v>125</v>
      </c>
      <c r="I9" s="2">
        <f t="shared" si="11"/>
        <v>0</v>
      </c>
      <c r="J9" s="2">
        <f t="shared" si="12"/>
        <v>1</v>
      </c>
      <c r="L9" t="s">
        <v>22</v>
      </c>
      <c r="M9" t="s">
        <v>23</v>
      </c>
      <c r="N9" t="s">
        <v>24</v>
      </c>
      <c r="P9" s="6" t="s">
        <v>30</v>
      </c>
      <c r="Q9" s="2"/>
      <c r="R9" t="s">
        <v>22</v>
      </c>
      <c r="S9" t="s">
        <v>23</v>
      </c>
      <c r="T9" t="s">
        <v>24</v>
      </c>
      <c r="V9" s="6" t="s">
        <v>30</v>
      </c>
    </row>
    <row r="10" spans="1:22" x14ac:dyDescent="0.25">
      <c r="B10">
        <v>13.94</v>
      </c>
      <c r="C10" s="2">
        <f>(B10-MIN(B$10:B$19))/(MAX(B$10:B$19)-MIN(B$10:B$19))</f>
        <v>1</v>
      </c>
      <c r="E10" s="5">
        <f>C10/SUM(C$10:C$19)</f>
        <v>0.32905405405405402</v>
      </c>
      <c r="H10">
        <v>141</v>
      </c>
      <c r="I10" s="2">
        <f t="shared" si="11"/>
        <v>1</v>
      </c>
      <c r="J10" s="2">
        <f t="shared" si="12"/>
        <v>0</v>
      </c>
      <c r="M10">
        <v>42.2</v>
      </c>
      <c r="N10" s="2">
        <f t="shared" ref="N10:N15" si="13">(M10-MIN(M$10:M$15))/(MAX(M$10:M$15)-MIN(M$10:M$15))</f>
        <v>1</v>
      </c>
      <c r="P10" s="5">
        <f t="shared" ref="P10:P15" si="14">N10/SUM(N$10:N$15)</f>
        <v>0.58143074581430754</v>
      </c>
      <c r="Q10" s="2"/>
      <c r="S10">
        <v>38</v>
      </c>
      <c r="T10" s="2">
        <f t="shared" ref="T10:T15" si="15">(S10-MIN(S$10:S$15))/(MAX(S$10:S$15)-MIN(S$10:S$15))</f>
        <v>1</v>
      </c>
      <c r="V10" s="5">
        <f t="shared" ref="V10:V15" si="16">T10/SUM(T$10:T$15)</f>
        <v>0.43082524271844658</v>
      </c>
    </row>
    <row r="11" spans="1:22" x14ac:dyDescent="0.25">
      <c r="B11">
        <v>11.39</v>
      </c>
      <c r="C11" s="2">
        <f t="shared" ref="C11:C16" si="17">(B11-MIN(B$10:B$19))/(MAX(B$10:B$19)-MIN(B$10:B$19))</f>
        <v>0.73819301848049301</v>
      </c>
      <c r="E11" s="5">
        <f t="shared" ref="E11:E16" si="18">C11/SUM(C$10:C$19)</f>
        <v>0.24290540540540545</v>
      </c>
      <c r="H11">
        <v>131</v>
      </c>
      <c r="I11" s="2">
        <f t="shared" si="11"/>
        <v>0.375</v>
      </c>
      <c r="J11" s="2">
        <f>(1-I11)</f>
        <v>0.625</v>
      </c>
      <c r="M11">
        <v>23.3</v>
      </c>
      <c r="N11" s="2">
        <f t="shared" si="13"/>
        <v>0.50523560209424079</v>
      </c>
      <c r="P11" s="5">
        <f t="shared" si="14"/>
        <v>0.29375951293759511</v>
      </c>
      <c r="Q11" s="2"/>
      <c r="S11">
        <v>25.8</v>
      </c>
      <c r="T11" s="2">
        <f t="shared" si="15"/>
        <v>0.6563380281690141</v>
      </c>
      <c r="V11" s="5">
        <f t="shared" si="16"/>
        <v>0.28276699029126212</v>
      </c>
    </row>
    <row r="12" spans="1:22" x14ac:dyDescent="0.25">
      <c r="B12">
        <v>11.1</v>
      </c>
      <c r="C12" s="2">
        <f t="shared" si="17"/>
        <v>0.70841889117043122</v>
      </c>
      <c r="E12" s="5">
        <f t="shared" si="18"/>
        <v>0.23310810810810809</v>
      </c>
      <c r="H12">
        <v>129</v>
      </c>
      <c r="I12" s="2">
        <f t="shared" si="11"/>
        <v>0.25</v>
      </c>
      <c r="J12" s="2">
        <f t="shared" ref="J12" si="19">(1-I12)</f>
        <v>0.75</v>
      </c>
      <c r="M12">
        <v>7.5</v>
      </c>
      <c r="N12" s="2">
        <f t="shared" si="13"/>
        <v>9.1623036649214659E-2</v>
      </c>
      <c r="P12" s="5">
        <f t="shared" si="14"/>
        <v>5.3272450532724509E-2</v>
      </c>
      <c r="Q12" s="2"/>
      <c r="S12">
        <v>24.9</v>
      </c>
      <c r="T12" s="2">
        <f t="shared" si="15"/>
        <v>0.63098591549295768</v>
      </c>
      <c r="V12" s="5">
        <f t="shared" si="16"/>
        <v>0.27184466019417475</v>
      </c>
    </row>
    <row r="13" spans="1:22" x14ac:dyDescent="0.25">
      <c r="B13">
        <v>6.44</v>
      </c>
      <c r="C13" s="2">
        <f t="shared" si="17"/>
        <v>0.22997946611909656</v>
      </c>
      <c r="E13" s="5">
        <f t="shared" si="18"/>
        <v>7.5675675675675694E-2</v>
      </c>
      <c r="M13">
        <v>7.2</v>
      </c>
      <c r="N13" s="2">
        <f t="shared" si="13"/>
        <v>8.3769633507853408E-2</v>
      </c>
      <c r="P13" s="5">
        <f t="shared" si="14"/>
        <v>4.8706240487062409E-2</v>
      </c>
      <c r="S13">
        <v>3.7</v>
      </c>
      <c r="T13" s="2">
        <f t="shared" si="15"/>
        <v>3.3802816901408454E-2</v>
      </c>
      <c r="V13" s="5">
        <f t="shared" si="16"/>
        <v>1.4563106796116507E-2</v>
      </c>
    </row>
    <row r="14" spans="1:22" x14ac:dyDescent="0.25">
      <c r="B14">
        <v>6.14</v>
      </c>
      <c r="C14" s="2">
        <f t="shared" si="17"/>
        <v>0.19917864476386035</v>
      </c>
      <c r="E14" s="5">
        <f t="shared" si="18"/>
        <v>6.5540540540540537E-2</v>
      </c>
      <c r="M14">
        <v>5.5</v>
      </c>
      <c r="N14" s="2">
        <f t="shared" si="13"/>
        <v>3.9267015706806283E-2</v>
      </c>
      <c r="P14" s="5">
        <f t="shared" si="14"/>
        <v>2.2831050228310504E-2</v>
      </c>
      <c r="S14">
        <v>2.5</v>
      </c>
      <c r="T14" s="2">
        <f t="shared" si="15"/>
        <v>0</v>
      </c>
      <c r="V14" s="5">
        <f t="shared" si="16"/>
        <v>0</v>
      </c>
    </row>
    <row r="15" spans="1:22" x14ac:dyDescent="0.25">
      <c r="B15">
        <v>5.79</v>
      </c>
      <c r="C15" s="2">
        <f t="shared" si="17"/>
        <v>0.16324435318275154</v>
      </c>
      <c r="E15" s="5">
        <f t="shared" si="18"/>
        <v>5.3716216216216216E-2</v>
      </c>
      <c r="M15">
        <v>4</v>
      </c>
      <c r="N15" s="2">
        <f t="shared" si="13"/>
        <v>0</v>
      </c>
      <c r="P15" s="5">
        <f t="shared" si="14"/>
        <v>0</v>
      </c>
      <c r="T15" s="2"/>
      <c r="V15" s="5"/>
    </row>
    <row r="16" spans="1:22" ht="15.75" thickBot="1" x14ac:dyDescent="0.3">
      <c r="B16">
        <v>4.2</v>
      </c>
      <c r="C16" s="2">
        <f t="shared" si="17"/>
        <v>0</v>
      </c>
      <c r="E16" s="5">
        <f t="shared" si="18"/>
        <v>0</v>
      </c>
    </row>
    <row r="17" spans="1:22" x14ac:dyDescent="0.25">
      <c r="C17" s="2"/>
      <c r="E17" s="5"/>
      <c r="L17" t="s">
        <v>32</v>
      </c>
      <c r="M17" t="s">
        <v>15</v>
      </c>
      <c r="N17" t="s">
        <v>14</v>
      </c>
      <c r="O17" t="s">
        <v>16</v>
      </c>
      <c r="P17" s="4" t="s">
        <v>30</v>
      </c>
      <c r="R17" t="s">
        <v>40</v>
      </c>
      <c r="S17" t="s">
        <v>15</v>
      </c>
      <c r="T17" t="s">
        <v>14</v>
      </c>
      <c r="U17" t="s">
        <v>16</v>
      </c>
      <c r="V17" s="4" t="s">
        <v>30</v>
      </c>
    </row>
    <row r="18" spans="1:22" x14ac:dyDescent="0.25">
      <c r="C18" s="2"/>
      <c r="E18" s="5"/>
      <c r="M18">
        <v>10</v>
      </c>
      <c r="N18" s="2">
        <f>((M18-MIN(M$18:M$23))/((MAX(M$18:M$23)-MIN(M$18:M$23))))</f>
        <v>0</v>
      </c>
      <c r="O18" s="2">
        <f>(1-N18)</f>
        <v>1</v>
      </c>
      <c r="P18" s="5">
        <f>O18/SUM(O$18:O$23)</f>
        <v>0.21530382595648914</v>
      </c>
      <c r="S18">
        <v>959</v>
      </c>
      <c r="T18" s="2">
        <f>((S18-MIN(S$18:S$23))/((MAX(S$18:S$23)-MIN(S$18:S$23))))</f>
        <v>1</v>
      </c>
      <c r="U18" s="2">
        <f>(1-T18)</f>
        <v>0</v>
      </c>
      <c r="V18" s="5">
        <f>U18/SUM(U$18:U$23)</f>
        <v>0</v>
      </c>
    </row>
    <row r="19" spans="1:22" x14ac:dyDescent="0.25">
      <c r="C19" s="2"/>
      <c r="E19" s="5"/>
      <c r="M19">
        <v>13</v>
      </c>
      <c r="N19" s="2">
        <f t="shared" ref="N19:N23" si="20">((M19-MIN(M$18:M$23))/((MAX(M$18:M$23)-MIN(M$18:M$23))))</f>
        <v>1.0452961672473868E-2</v>
      </c>
      <c r="O19" s="2">
        <f t="shared" ref="O19:O23" si="21">(1-N19)</f>
        <v>0.98954703832752611</v>
      </c>
      <c r="P19" s="5">
        <f>O19/SUM(O$18:O$23)</f>
        <v>0.21305326331582897</v>
      </c>
      <c r="S19">
        <v>781</v>
      </c>
      <c r="T19" s="2">
        <f t="shared" ref="T19:T23" si="22">((S19-MIN(S$18:S$23))/((MAX(S$18:S$23)-MIN(S$18:S$23))))</f>
        <v>0.21929824561403508</v>
      </c>
      <c r="U19" s="2">
        <f t="shared" ref="U19:U23" si="23">(1-T19)</f>
        <v>0.7807017543859649</v>
      </c>
      <c r="V19" s="5">
        <f>U19/SUM(U$18:U$23)</f>
        <v>0.43842364532019706</v>
      </c>
    </row>
    <row r="20" spans="1:22" x14ac:dyDescent="0.25">
      <c r="M20">
        <v>28</v>
      </c>
      <c r="N20" s="2">
        <f t="shared" si="20"/>
        <v>6.2717770034843204E-2</v>
      </c>
      <c r="O20" s="2">
        <f t="shared" si="21"/>
        <v>0.93728222996515675</v>
      </c>
      <c r="P20" s="5">
        <f t="shared" ref="P20:P23" si="24">O20/SUM(O$18:O$23)</f>
        <v>0.20180045011252812</v>
      </c>
      <c r="S20">
        <v>731</v>
      </c>
      <c r="T20" s="2">
        <f t="shared" si="22"/>
        <v>0</v>
      </c>
      <c r="U20" s="2">
        <f t="shared" si="23"/>
        <v>1</v>
      </c>
      <c r="V20" s="5">
        <f t="shared" ref="V20:V23" si="25">U20/SUM(U$18:U$23)</f>
        <v>0.56157635467980294</v>
      </c>
    </row>
    <row r="21" spans="1:22" x14ac:dyDescent="0.25">
      <c r="A21" t="s">
        <v>28</v>
      </c>
      <c r="B21" t="s">
        <v>15</v>
      </c>
      <c r="C21" t="s">
        <v>14</v>
      </c>
      <c r="D21" t="s">
        <v>16</v>
      </c>
      <c r="M21">
        <v>36</v>
      </c>
      <c r="N21" s="2">
        <f t="shared" si="20"/>
        <v>9.0592334494773524E-2</v>
      </c>
      <c r="O21" s="2">
        <f t="shared" si="21"/>
        <v>0.90940766550522645</v>
      </c>
      <c r="P21" s="5">
        <f>O21/SUM(O$18:O$23)</f>
        <v>0.19579894973743436</v>
      </c>
      <c r="T21" s="2"/>
      <c r="U21" s="2"/>
      <c r="V21" s="5"/>
    </row>
    <row r="22" spans="1:22" x14ac:dyDescent="0.25">
      <c r="B22">
        <v>169</v>
      </c>
      <c r="C22" s="2">
        <f>((B22-169)/(834-169))</f>
        <v>0</v>
      </c>
      <c r="D22" s="2">
        <f>(1-C22)</f>
        <v>1</v>
      </c>
      <c r="E22" s="5">
        <f>D22/SUM(D$22:D$25)</f>
        <v>0.37848605577689248</v>
      </c>
      <c r="M22">
        <v>65</v>
      </c>
      <c r="N22" s="2">
        <f t="shared" si="20"/>
        <v>0.19163763066202091</v>
      </c>
      <c r="O22" s="2">
        <f t="shared" si="21"/>
        <v>0.80836236933797911</v>
      </c>
      <c r="P22" s="5">
        <f t="shared" si="24"/>
        <v>0.17404351087771944</v>
      </c>
      <c r="T22" s="2"/>
      <c r="U22" s="2"/>
      <c r="V22" s="5"/>
    </row>
    <row r="23" spans="1:22" x14ac:dyDescent="0.25">
      <c r="B23">
        <v>226</v>
      </c>
      <c r="C23" s="2">
        <f t="shared" ref="C23:C25" si="26">((B23-169)/(834-169))</f>
        <v>8.5714285714285715E-2</v>
      </c>
      <c r="D23" s="2">
        <f t="shared" ref="D23:D25" si="27">(1-C23)</f>
        <v>0.91428571428571426</v>
      </c>
      <c r="E23" s="5">
        <f t="shared" ref="E23:E25" si="28">D23/SUM(D$22:D$25)</f>
        <v>0.34604439385315883</v>
      </c>
      <c r="M23">
        <v>297</v>
      </c>
      <c r="N23" s="2">
        <f t="shared" si="20"/>
        <v>1</v>
      </c>
      <c r="O23" s="2">
        <f t="shared" si="21"/>
        <v>0</v>
      </c>
      <c r="P23" s="5">
        <f t="shared" si="24"/>
        <v>0</v>
      </c>
      <c r="T23" s="2"/>
      <c r="U23" s="2"/>
      <c r="V23" s="5"/>
    </row>
    <row r="24" spans="1:22" x14ac:dyDescent="0.25">
      <c r="B24">
        <v>350</v>
      </c>
      <c r="C24" s="2">
        <f t="shared" si="26"/>
        <v>0.27218045112781952</v>
      </c>
      <c r="D24" s="2">
        <f t="shared" si="27"/>
        <v>0.72781954887218048</v>
      </c>
      <c r="E24" s="5">
        <f t="shared" si="28"/>
        <v>0.2754695503699488</v>
      </c>
      <c r="N24" s="2"/>
      <c r="O24" s="2"/>
      <c r="P24" s="5"/>
      <c r="T24" s="2"/>
      <c r="U24" s="2"/>
      <c r="V24" s="5"/>
    </row>
    <row r="25" spans="1:22" x14ac:dyDescent="0.25">
      <c r="B25">
        <v>834</v>
      </c>
      <c r="C25" s="2">
        <f t="shared" si="26"/>
        <v>1</v>
      </c>
      <c r="D25" s="2">
        <f t="shared" si="27"/>
        <v>0</v>
      </c>
      <c r="E25" s="5">
        <f t="shared" si="28"/>
        <v>0</v>
      </c>
      <c r="L25" t="s">
        <v>22</v>
      </c>
      <c r="M25" t="s">
        <v>23</v>
      </c>
      <c r="N25" t="s">
        <v>24</v>
      </c>
      <c r="P25" s="6" t="s">
        <v>30</v>
      </c>
      <c r="R25" t="s">
        <v>22</v>
      </c>
      <c r="S25" t="s">
        <v>23</v>
      </c>
      <c r="T25" t="s">
        <v>24</v>
      </c>
      <c r="V25" s="6" t="s">
        <v>30</v>
      </c>
    </row>
    <row r="26" spans="1:22" x14ac:dyDescent="0.25">
      <c r="A26" t="s">
        <v>22</v>
      </c>
      <c r="B26" t="s">
        <v>23</v>
      </c>
      <c r="C26" t="s">
        <v>24</v>
      </c>
      <c r="M26">
        <v>26.2</v>
      </c>
      <c r="N26" s="2">
        <f>(M26-MIN(M$26:M$31))/(MAX(M$26:M$31)-MIN(M$26:M$31))</f>
        <v>1</v>
      </c>
      <c r="P26" s="5">
        <f t="shared" ref="P26:P30" si="29">N26/SUM(N$26:N$31)</f>
        <v>0.36834319526627218</v>
      </c>
      <c r="S26">
        <v>38.200000000000003</v>
      </c>
      <c r="T26" s="2">
        <f>(S26-MIN(S$26:S$31))/(MAX(S$26:S$31)-MIN(S$26:S$31))</f>
        <v>1</v>
      </c>
      <c r="V26" s="5">
        <f t="shared" ref="V26:V30" si="30">T26/SUM(T$26:T$31)</f>
        <v>0.40938864628820959</v>
      </c>
    </row>
    <row r="27" spans="1:22" x14ac:dyDescent="0.25">
      <c r="B27" s="3">
        <v>0.1192</v>
      </c>
      <c r="C27" s="2">
        <f>(B27-MIN(B$27:B$35))/(MAX(B$27:B$35)-MIN(B$27:B$35))</f>
        <v>1</v>
      </c>
      <c r="E27" s="5">
        <f>C27/SUM(C$27:C$35)</f>
        <v>0.44220779220779216</v>
      </c>
      <c r="M27">
        <v>19.7</v>
      </c>
      <c r="N27" s="2">
        <f t="shared" ref="N27:N31" si="31">(M27-MIN(M$26:M$31))/(MAX(M$26:M$31)-MIN(M$26:M$31))</f>
        <v>0.73895582329317266</v>
      </c>
      <c r="P27" s="5">
        <f t="shared" si="29"/>
        <v>0.27218934911242604</v>
      </c>
      <c r="S27">
        <v>36.9</v>
      </c>
      <c r="T27" s="2">
        <f t="shared" ref="T27:T31" si="32">(S27-MIN(S$26:S$31))/(MAX(S$26:S$31)-MIN(S$26:S$31))</f>
        <v>0.96533333333333327</v>
      </c>
      <c r="V27" s="5">
        <f t="shared" si="30"/>
        <v>0.39519650655021832</v>
      </c>
    </row>
    <row r="28" spans="1:22" x14ac:dyDescent="0.25">
      <c r="B28" s="3">
        <v>0.1037</v>
      </c>
      <c r="C28" s="2">
        <f t="shared" ref="C28:C35" si="33">(B28-MIN(B$27:B$35))/(MAX(B$27:B$35)-MIN(B$27:B$35))</f>
        <v>0.77239353891336282</v>
      </c>
      <c r="E28" s="5">
        <f t="shared" ref="E28:E35" si="34">C28/SUM(C$27:C$35)</f>
        <v>0.34155844155844156</v>
      </c>
      <c r="M28">
        <v>13.8</v>
      </c>
      <c r="N28" s="2">
        <f t="shared" si="31"/>
        <v>0.50200803212851408</v>
      </c>
      <c r="P28" s="5">
        <f>N28/SUM(N$26:N$31)</f>
        <v>0.1849112426035503</v>
      </c>
      <c r="S28">
        <v>18.600000000000001</v>
      </c>
      <c r="T28" s="2">
        <f t="shared" si="32"/>
        <v>0.47733333333333339</v>
      </c>
      <c r="V28" s="5">
        <f>T28/SUM(T$26:T$31)</f>
        <v>0.19541484716157206</v>
      </c>
    </row>
    <row r="29" spans="1:22" x14ac:dyDescent="0.25">
      <c r="B29" s="3">
        <v>6.0499999999999998E-2</v>
      </c>
      <c r="C29" s="2">
        <f t="shared" si="33"/>
        <v>0.13803230543318648</v>
      </c>
      <c r="E29" s="5">
        <f t="shared" si="34"/>
        <v>6.1038961038961025E-2</v>
      </c>
      <c r="M29">
        <v>10.9</v>
      </c>
      <c r="N29" s="2">
        <f t="shared" si="31"/>
        <v>0.38554216867469882</v>
      </c>
      <c r="P29" s="5">
        <f t="shared" si="29"/>
        <v>0.14201183431952663</v>
      </c>
      <c r="S29">
        <v>0.7</v>
      </c>
      <c r="T29" s="2">
        <f t="shared" si="32"/>
        <v>0</v>
      </c>
      <c r="V29" s="5">
        <f t="shared" ref="V29:V33" si="35">T29/SUM(T$26:T$31)</f>
        <v>0</v>
      </c>
    </row>
    <row r="30" spans="1:22" x14ac:dyDescent="0.25">
      <c r="B30" s="3">
        <v>5.8900000000000001E-2</v>
      </c>
      <c r="C30" s="2">
        <f t="shared" si="33"/>
        <v>0.11453744493392073</v>
      </c>
      <c r="E30" s="5">
        <f t="shared" si="34"/>
        <v>5.0649350649350659E-2</v>
      </c>
      <c r="M30">
        <v>3.5</v>
      </c>
      <c r="N30" s="2">
        <f t="shared" si="31"/>
        <v>8.835341365461849E-2</v>
      </c>
      <c r="P30" s="5">
        <f t="shared" si="29"/>
        <v>3.2544378698224859E-2</v>
      </c>
      <c r="T30" s="2"/>
      <c r="V30" s="5"/>
    </row>
    <row r="31" spans="1:22" x14ac:dyDescent="0.25">
      <c r="B31" s="3">
        <v>5.6099999999999997E-2</v>
      </c>
      <c r="C31" s="2">
        <f t="shared" si="33"/>
        <v>7.3421439060205554E-2</v>
      </c>
      <c r="E31" s="5">
        <f>C31/SUM(C$27:C$35)</f>
        <v>3.2467532467532451E-2</v>
      </c>
      <c r="M31">
        <v>1.3</v>
      </c>
      <c r="N31" s="2">
        <f t="shared" si="31"/>
        <v>0</v>
      </c>
      <c r="P31" s="5">
        <f>N31/SUM(N$26:N$31)</f>
        <v>0</v>
      </c>
      <c r="T31" s="2"/>
      <c r="V31" s="5"/>
    </row>
    <row r="32" spans="1:22" ht="15.75" thickBot="1" x14ac:dyDescent="0.3">
      <c r="B32" s="3">
        <v>5.57E-2</v>
      </c>
      <c r="C32" s="2">
        <f t="shared" si="33"/>
        <v>6.7547723935389145E-2</v>
      </c>
      <c r="E32" s="5">
        <f t="shared" si="34"/>
        <v>2.9870129870129873E-2</v>
      </c>
      <c r="P32"/>
      <c r="V32"/>
    </row>
    <row r="33" spans="1:22" x14ac:dyDescent="0.25">
      <c r="B33" s="3">
        <v>5.5199999999999999E-2</v>
      </c>
      <c r="C33" s="2">
        <f t="shared" si="33"/>
        <v>6.0205580029368572E-2</v>
      </c>
      <c r="E33" s="5">
        <f t="shared" si="34"/>
        <v>2.6623376623376618E-2</v>
      </c>
      <c r="L33" t="s">
        <v>36</v>
      </c>
      <c r="M33" t="s">
        <v>15</v>
      </c>
      <c r="N33" t="s">
        <v>14</v>
      </c>
      <c r="O33" t="s">
        <v>16</v>
      </c>
      <c r="P33" s="4" t="s">
        <v>30</v>
      </c>
      <c r="R33" t="s">
        <v>41</v>
      </c>
      <c r="S33" t="s">
        <v>15</v>
      </c>
      <c r="T33" t="s">
        <v>14</v>
      </c>
      <c r="U33" t="s">
        <v>16</v>
      </c>
      <c r="V33" s="4" t="s">
        <v>30</v>
      </c>
    </row>
    <row r="34" spans="1:22" x14ac:dyDescent="0.25">
      <c r="B34" s="3">
        <v>5.3499999999999999E-2</v>
      </c>
      <c r="C34" s="2">
        <f t="shared" si="33"/>
        <v>3.5242290748898675E-2</v>
      </c>
      <c r="E34" s="5">
        <f t="shared" si="34"/>
        <v>1.5584415584415581E-2</v>
      </c>
      <c r="M34">
        <v>87</v>
      </c>
      <c r="N34" s="2">
        <f>((M34-MIN(M$34:M$38))/((MAX(M$34:M$38)-MIN(M$34:M$38))))</f>
        <v>0</v>
      </c>
      <c r="O34" s="2">
        <f>(1-N34)</f>
        <v>1</v>
      </c>
      <c r="P34" s="5">
        <f>O34/SUM(O$34:O$38)</f>
        <v>0.35869565217391303</v>
      </c>
      <c r="S34">
        <v>68</v>
      </c>
      <c r="T34" s="2">
        <f>((S34-MIN(S$34:S$38))/((MAX(S$34:S$38)-MIN(S$34:S$38))))</f>
        <v>3.8461538461538464E-2</v>
      </c>
      <c r="U34" s="2">
        <f>(1-T34)</f>
        <v>0.96153846153846156</v>
      </c>
      <c r="V34" s="5">
        <f>U34/SUM(U$34:U$38)</f>
        <v>0.32154340836012857</v>
      </c>
    </row>
    <row r="35" spans="1:22" x14ac:dyDescent="0.25">
      <c r="B35" s="3">
        <v>5.11E-2</v>
      </c>
      <c r="C35" s="2">
        <f t="shared" si="33"/>
        <v>0</v>
      </c>
      <c r="E35" s="5">
        <f t="shared" si="34"/>
        <v>0</v>
      </c>
      <c r="M35">
        <v>95</v>
      </c>
      <c r="N35" s="2">
        <f t="shared" ref="N35:N38" si="36">((M35-MIN(M$34:M$38))/((MAX(M$34:M$38)-MIN(M$34:M$38))))</f>
        <v>0.12121212121212122</v>
      </c>
      <c r="O35" s="2">
        <f t="shared" ref="O35:O38" si="37">(1-N35)</f>
        <v>0.87878787878787878</v>
      </c>
      <c r="P35" s="5">
        <f t="shared" ref="P35:P38" si="38">O35/SUM(O$34:O$38)</f>
        <v>0.31521739130434778</v>
      </c>
      <c r="S35">
        <v>66</v>
      </c>
      <c r="T35" s="2">
        <f t="shared" ref="T35:T38" si="39">((S35-MIN(S$34:S$38))/((MAX(S$34:S$38)-MIN(S$34:S$38))))</f>
        <v>3.2051282051282048E-2</v>
      </c>
      <c r="U35" s="2">
        <f t="shared" ref="U35:U38" si="40">(1-T35)</f>
        <v>0.96794871794871795</v>
      </c>
      <c r="V35" s="5">
        <f t="shared" ref="V35:V38" si="41">U35/SUM(U$34:U$38)</f>
        <v>0.32368703108252944</v>
      </c>
    </row>
    <row r="36" spans="1:22" x14ac:dyDescent="0.25">
      <c r="M36">
        <v>119</v>
      </c>
      <c r="N36" s="2">
        <f t="shared" si="36"/>
        <v>0.48484848484848486</v>
      </c>
      <c r="O36" s="2">
        <f t="shared" si="37"/>
        <v>0.51515151515151514</v>
      </c>
      <c r="P36" s="5">
        <f t="shared" si="38"/>
        <v>0.18478260869565216</v>
      </c>
      <c r="S36">
        <v>56</v>
      </c>
      <c r="T36" s="2">
        <f t="shared" si="39"/>
        <v>0</v>
      </c>
      <c r="U36" s="2">
        <f t="shared" si="40"/>
        <v>1</v>
      </c>
      <c r="V36" s="5">
        <f t="shared" si="41"/>
        <v>0.3344051446945337</v>
      </c>
    </row>
    <row r="37" spans="1:22" x14ac:dyDescent="0.25">
      <c r="A37" t="s">
        <v>29</v>
      </c>
      <c r="B37" t="s">
        <v>15</v>
      </c>
      <c r="C37" t="s">
        <v>14</v>
      </c>
      <c r="D37" t="s">
        <v>16</v>
      </c>
      <c r="M37">
        <v>153</v>
      </c>
      <c r="N37" s="2">
        <f t="shared" si="36"/>
        <v>1</v>
      </c>
      <c r="O37" s="2">
        <f t="shared" si="37"/>
        <v>0</v>
      </c>
      <c r="P37" s="5">
        <f t="shared" si="38"/>
        <v>0</v>
      </c>
      <c r="S37">
        <v>368</v>
      </c>
      <c r="T37" s="2">
        <f t="shared" si="39"/>
        <v>1</v>
      </c>
      <c r="U37" s="2">
        <f t="shared" si="40"/>
        <v>0</v>
      </c>
      <c r="V37" s="5">
        <f t="shared" si="41"/>
        <v>0</v>
      </c>
    </row>
    <row r="38" spans="1:22" x14ac:dyDescent="0.25">
      <c r="B38">
        <v>32</v>
      </c>
      <c r="C38" s="2">
        <f>((B38-25)/(452-25))</f>
        <v>1.6393442622950821E-2</v>
      </c>
      <c r="D38" s="2">
        <f>(1-C38)</f>
        <v>0.98360655737704916</v>
      </c>
      <c r="E38" s="5">
        <f>D38/SUM(D$38:D$40)</f>
        <v>0.49586776859504134</v>
      </c>
      <c r="M38">
        <v>127</v>
      </c>
      <c r="N38" s="2">
        <f t="shared" si="36"/>
        <v>0.60606060606060608</v>
      </c>
      <c r="O38" s="2">
        <f t="shared" si="37"/>
        <v>0.39393939393939392</v>
      </c>
      <c r="P38" s="5">
        <f t="shared" si="38"/>
        <v>0.14130434782608695</v>
      </c>
      <c r="S38">
        <v>349</v>
      </c>
      <c r="T38" s="2">
        <f t="shared" si="39"/>
        <v>0.9391025641025641</v>
      </c>
      <c r="U38" s="2">
        <f t="shared" si="40"/>
        <v>6.0897435897435903E-2</v>
      </c>
      <c r="V38" s="5">
        <f t="shared" si="41"/>
        <v>2.0364415862808145E-2</v>
      </c>
    </row>
    <row r="39" spans="1:22" x14ac:dyDescent="0.25">
      <c r="B39">
        <v>25</v>
      </c>
      <c r="C39" s="2">
        <f t="shared" ref="C39:C40" si="42">((B39-25)/(452-25))</f>
        <v>0</v>
      </c>
      <c r="D39" s="2">
        <f t="shared" ref="D39:D40" si="43">(1-C39)</f>
        <v>1</v>
      </c>
      <c r="E39" s="5">
        <f>D39/SUM(D$38:D$40)</f>
        <v>0.50413223140495866</v>
      </c>
      <c r="N39" s="2"/>
      <c r="O39" s="2"/>
      <c r="P39" s="5"/>
      <c r="T39" s="2"/>
      <c r="U39" s="2"/>
      <c r="V39" s="5"/>
    </row>
    <row r="40" spans="1:22" x14ac:dyDescent="0.25">
      <c r="B40">
        <v>452</v>
      </c>
      <c r="C40" s="2">
        <f t="shared" si="42"/>
        <v>1</v>
      </c>
      <c r="D40" s="2">
        <f t="shared" si="43"/>
        <v>0</v>
      </c>
      <c r="E40" s="5">
        <f t="shared" ref="E40" si="44">D40/SUM(D$38:D$40)</f>
        <v>0</v>
      </c>
      <c r="N40" s="2"/>
      <c r="O40" s="2"/>
      <c r="P40" s="5"/>
      <c r="T40" s="2"/>
      <c r="U40" s="2"/>
      <c r="V40" s="5"/>
    </row>
    <row r="41" spans="1:22" x14ac:dyDescent="0.25">
      <c r="A41" t="s">
        <v>22</v>
      </c>
      <c r="B41" t="s">
        <v>23</v>
      </c>
      <c r="C41" t="s">
        <v>24</v>
      </c>
      <c r="L41" t="s">
        <v>22</v>
      </c>
      <c r="M41" t="s">
        <v>23</v>
      </c>
      <c r="N41" t="s">
        <v>24</v>
      </c>
      <c r="P41" s="6" t="s">
        <v>30</v>
      </c>
      <c r="R41" t="s">
        <v>22</v>
      </c>
      <c r="S41" t="s">
        <v>23</v>
      </c>
      <c r="T41" t="s">
        <v>24</v>
      </c>
      <c r="V41" s="6" t="s">
        <v>30</v>
      </c>
    </row>
    <row r="42" spans="1:22" x14ac:dyDescent="0.25">
      <c r="B42" s="3">
        <v>0.16900000000000001</v>
      </c>
      <c r="C42" s="2">
        <f>(B42-MIN(B$42:B$47))/(MAX(B$42:B$47)-MIN(B$42:B$47))</f>
        <v>1</v>
      </c>
      <c r="E42" s="5">
        <f>C42/SUM(C$42:C$47)</f>
        <v>0.38045427375971308</v>
      </c>
      <c r="M42">
        <v>25.3</v>
      </c>
      <c r="N42" s="2">
        <f>(M42-MIN(M$42:M$47))/(MAX(M$42:M$47)-MIN(M$42:M$47))</f>
        <v>1</v>
      </c>
      <c r="P42" s="5">
        <f t="shared" ref="P42:P45" si="45">N42/SUM(N$42:N$47)</f>
        <v>0.33931777378815076</v>
      </c>
      <c r="S42">
        <v>33.39</v>
      </c>
      <c r="T42" s="2">
        <f>(S42-MIN(S$42:S$47))/(MAX(S$42:S$47)-MIN(S$42:S$47))</f>
        <v>1</v>
      </c>
      <c r="V42" s="5">
        <f t="shared" ref="V42:V45" si="46">T42/SUM(T$42:T$47)</f>
        <v>0.36051995858736913</v>
      </c>
    </row>
    <row r="43" spans="1:22" x14ac:dyDescent="0.25">
      <c r="B43" s="3">
        <v>0.13</v>
      </c>
      <c r="C43" s="2">
        <f t="shared" ref="C43:C47" si="47">(B43-MIN(B$42:B$47))/(MAX(B$42:B$47)-MIN(B$42:B$47))</f>
        <v>0.69363707776904937</v>
      </c>
      <c r="E43" s="5">
        <f t="shared" ref="E43:E47" si="48">C43/SUM(C$42:C$47)</f>
        <v>0.26389719067543332</v>
      </c>
      <c r="M43">
        <v>23</v>
      </c>
      <c r="N43" s="2">
        <f t="shared" ref="N43:N47" si="49">(M43-MIN(M$42:M$47))/(MAX(M$42:M$47)-MIN(M$42:M$47))</f>
        <v>0.87830687830687848</v>
      </c>
      <c r="P43" s="5">
        <f t="shared" si="45"/>
        <v>0.29802513464991026</v>
      </c>
      <c r="S43">
        <v>28.99</v>
      </c>
      <c r="T43" s="2">
        <f t="shared" ref="T43:T47" si="50">(S43-MIN(S$42:S$47))/(MAX(S$42:S$47)-MIN(S$42:S$47))</f>
        <v>0.85960433950223347</v>
      </c>
      <c r="V43" s="5">
        <f t="shared" si="46"/>
        <v>0.309904520878868</v>
      </c>
    </row>
    <row r="44" spans="1:22" x14ac:dyDescent="0.25">
      <c r="B44" s="3">
        <v>0.11899999999999999</v>
      </c>
      <c r="C44" s="2">
        <f t="shared" si="47"/>
        <v>0.60722702278083251</v>
      </c>
      <c r="E44" s="5">
        <f>C44/SUM(C$42:C$47)</f>
        <v>0.23102211595935437</v>
      </c>
      <c r="M44">
        <v>14.8</v>
      </c>
      <c r="N44" s="2">
        <f t="shared" si="49"/>
        <v>0.44444444444444448</v>
      </c>
      <c r="P44" s="5">
        <f t="shared" si="45"/>
        <v>0.15080789946140036</v>
      </c>
      <c r="S44">
        <v>28.21</v>
      </c>
      <c r="T44" s="2">
        <f t="shared" si="50"/>
        <v>0.83471601786853866</v>
      </c>
      <c r="V44" s="5">
        <f t="shared" si="46"/>
        <v>0.30093178419417921</v>
      </c>
    </row>
    <row r="45" spans="1:22" x14ac:dyDescent="0.25">
      <c r="B45" s="3">
        <v>7.5300000000000006E-2</v>
      </c>
      <c r="C45" s="2">
        <f t="shared" si="47"/>
        <v>0.26394344069128045</v>
      </c>
      <c r="E45" s="5">
        <f t="shared" si="48"/>
        <v>0.100418410041841</v>
      </c>
      <c r="M45">
        <v>14.4</v>
      </c>
      <c r="N45" s="2">
        <f t="shared" si="49"/>
        <v>0.42328042328042331</v>
      </c>
      <c r="P45" s="5">
        <f t="shared" si="45"/>
        <v>0.14362657091561939</v>
      </c>
      <c r="S45">
        <v>4.54</v>
      </c>
      <c r="T45" s="2">
        <f t="shared" si="50"/>
        <v>7.945118059987237E-2</v>
      </c>
      <c r="V45" s="5">
        <f t="shared" si="46"/>
        <v>2.8643736339583569E-2</v>
      </c>
    </row>
    <row r="46" spans="1:22" x14ac:dyDescent="0.25">
      <c r="B46" s="3">
        <v>4.9799999999999997E-2</v>
      </c>
      <c r="C46" s="2">
        <f t="shared" si="47"/>
        <v>6.362922230950506E-2</v>
      </c>
      <c r="E46" s="5">
        <f>C46/SUM(C$42:C$47)</f>
        <v>2.4208009563658081E-2</v>
      </c>
      <c r="M46">
        <v>10.199999999999999</v>
      </c>
      <c r="N46" s="2">
        <f t="shared" si="49"/>
        <v>0.20105820105820102</v>
      </c>
      <c r="P46" s="5">
        <f>N46/SUM(N$42:N$47)</f>
        <v>6.8222621184919188E-2</v>
      </c>
      <c r="S46">
        <v>2.0499999999999998</v>
      </c>
      <c r="T46" s="2">
        <f t="shared" si="50"/>
        <v>0</v>
      </c>
      <c r="V46" s="5">
        <f>T46/SUM(T$42:T$47)</f>
        <v>0</v>
      </c>
    </row>
    <row r="47" spans="1:22" x14ac:dyDescent="0.25">
      <c r="B47" s="3">
        <v>4.1700000000000001E-2</v>
      </c>
      <c r="C47" s="2">
        <f t="shared" si="47"/>
        <v>0</v>
      </c>
      <c r="E47" s="5">
        <f t="shared" si="48"/>
        <v>0</v>
      </c>
      <c r="M47">
        <v>6.4</v>
      </c>
      <c r="N47" s="2">
        <f t="shared" si="49"/>
        <v>0</v>
      </c>
      <c r="P47" s="5">
        <f>N47/SUM(N$42:N$47)</f>
        <v>0</v>
      </c>
      <c r="T47" s="2"/>
      <c r="V47" s="5"/>
    </row>
    <row r="48" spans="1:22" ht="15.75" thickBot="1" x14ac:dyDescent="0.3">
      <c r="B48" s="3"/>
      <c r="C48" s="2"/>
      <c r="P48"/>
      <c r="V48"/>
    </row>
    <row r="49" spans="1:22" x14ac:dyDescent="0.25">
      <c r="A49" t="s">
        <v>33</v>
      </c>
      <c r="B49" t="s">
        <v>15</v>
      </c>
      <c r="C49" t="s">
        <v>14</v>
      </c>
      <c r="D49" t="s">
        <v>16</v>
      </c>
      <c r="L49" t="s">
        <v>37</v>
      </c>
      <c r="M49" t="s">
        <v>15</v>
      </c>
      <c r="N49" t="s">
        <v>14</v>
      </c>
      <c r="O49" t="s">
        <v>16</v>
      </c>
      <c r="P49" s="4" t="s">
        <v>30</v>
      </c>
      <c r="R49" t="s">
        <v>42</v>
      </c>
      <c r="S49" t="s">
        <v>15</v>
      </c>
      <c r="T49" t="s">
        <v>14</v>
      </c>
      <c r="U49" t="s">
        <v>16</v>
      </c>
      <c r="V49" s="4" t="s">
        <v>30</v>
      </c>
    </row>
    <row r="50" spans="1:22" x14ac:dyDescent="0.25">
      <c r="B50">
        <v>14</v>
      </c>
      <c r="C50" s="2">
        <f>((B50-14)/(183-14))</f>
        <v>0</v>
      </c>
      <c r="D50" s="2">
        <f>(1-C50)</f>
        <v>1</v>
      </c>
      <c r="E50" s="5">
        <f>D50/SUM(D$50:D$53)</f>
        <v>0.41219512195121955</v>
      </c>
      <c r="M50">
        <v>39</v>
      </c>
      <c r="N50" s="2">
        <f>((M50-MIN(M$50:M$56))/(MAX(M$50:M$56)-MIN(M$50:M$56)))</f>
        <v>0</v>
      </c>
      <c r="O50" s="2">
        <f>(1-N50)</f>
        <v>1</v>
      </c>
      <c r="P50" s="5">
        <f t="shared" ref="P50:P56" si="51">O50/SUM(O$50:O$56)</f>
        <v>0.20435510887772196</v>
      </c>
      <c r="S50">
        <v>455</v>
      </c>
      <c r="T50" s="2">
        <f>((S50-MIN(S$50:S$56))/(MAX(S$50:S$56)-MIN(S$50:S$56)))</f>
        <v>0.81573033707865172</v>
      </c>
      <c r="U50" s="2">
        <f>(1-T50)</f>
        <v>0.18426966292134828</v>
      </c>
      <c r="V50" s="5">
        <f t="shared" ref="V50:V56" si="52">U50/SUM(U$50:U$56)</f>
        <v>8.7700534759358267E-2</v>
      </c>
    </row>
    <row r="51" spans="1:22" x14ac:dyDescent="0.25">
      <c r="B51">
        <v>51</v>
      </c>
      <c r="C51" s="2">
        <f t="shared" ref="C51:C53" si="53">((B51-14)/(183-14))</f>
        <v>0.21893491124260356</v>
      </c>
      <c r="D51" s="2">
        <f t="shared" ref="D51:D53" si="54">(1-C51)</f>
        <v>0.78106508875739644</v>
      </c>
      <c r="E51" s="5">
        <f t="shared" ref="E51:E53" si="55">D51/SUM(D$50:D$53)</f>
        <v>0.32195121951219513</v>
      </c>
      <c r="M51">
        <v>53</v>
      </c>
      <c r="N51" s="2">
        <f t="shared" ref="N51:N56" si="56">((M51-MIN(M$50:M$56))/(MAX(M$50:M$56)-MIN(M$50:M$56)))</f>
        <v>5.737704918032787E-2</v>
      </c>
      <c r="O51" s="2">
        <f t="shared" ref="O51:O56" si="57">(1-N51)</f>
        <v>0.94262295081967218</v>
      </c>
      <c r="P51" s="5">
        <f t="shared" si="51"/>
        <v>0.19262981574539367</v>
      </c>
      <c r="S51">
        <v>92</v>
      </c>
      <c r="T51" s="2">
        <f t="shared" ref="T51:T56" si="58">((S51-MIN(S$50:S$56))/(MAX(S$50:S$56)-MIN(S$50:S$56)))</f>
        <v>0</v>
      </c>
      <c r="U51" s="2">
        <f t="shared" ref="U51:U56" si="59">(1-T51)</f>
        <v>1</v>
      </c>
      <c r="V51" s="5">
        <f t="shared" si="52"/>
        <v>0.47593582887700536</v>
      </c>
    </row>
    <row r="52" spans="1:22" x14ac:dyDescent="0.25">
      <c r="B52">
        <v>183</v>
      </c>
      <c r="C52" s="2">
        <f t="shared" si="53"/>
        <v>1</v>
      </c>
      <c r="D52" s="2">
        <f t="shared" si="54"/>
        <v>0</v>
      </c>
      <c r="E52" s="5">
        <f>D52/SUM(D$50:D$53)</f>
        <v>0</v>
      </c>
      <c r="M52">
        <v>78</v>
      </c>
      <c r="N52" s="2">
        <f t="shared" si="56"/>
        <v>0.1598360655737705</v>
      </c>
      <c r="O52" s="2">
        <f t="shared" si="57"/>
        <v>0.8401639344262295</v>
      </c>
      <c r="P52" s="5">
        <f>O52/SUM(O$50:O$56)</f>
        <v>0.17169179229480738</v>
      </c>
      <c r="S52">
        <v>537</v>
      </c>
      <c r="T52" s="2">
        <f t="shared" si="58"/>
        <v>1</v>
      </c>
      <c r="U52" s="2">
        <f t="shared" si="59"/>
        <v>0</v>
      </c>
      <c r="V52" s="5">
        <f>U52/SUM(U$50:U$56)</f>
        <v>0</v>
      </c>
    </row>
    <row r="53" spans="1:22" x14ac:dyDescent="0.25">
      <c r="B53">
        <v>74</v>
      </c>
      <c r="C53" s="2">
        <f t="shared" si="53"/>
        <v>0.35502958579881655</v>
      </c>
      <c r="D53" s="2">
        <f t="shared" si="54"/>
        <v>0.6449704142011834</v>
      </c>
      <c r="E53" s="5">
        <f t="shared" si="55"/>
        <v>0.26585365853658538</v>
      </c>
      <c r="M53">
        <v>125</v>
      </c>
      <c r="N53" s="2">
        <f t="shared" si="56"/>
        <v>0.35245901639344263</v>
      </c>
      <c r="O53" s="2">
        <f t="shared" si="57"/>
        <v>0.64754098360655732</v>
      </c>
      <c r="P53" s="5">
        <f t="shared" si="51"/>
        <v>0.13232830820770519</v>
      </c>
      <c r="S53">
        <v>129</v>
      </c>
      <c r="T53" s="2">
        <f t="shared" si="58"/>
        <v>8.3146067415730343E-2</v>
      </c>
      <c r="U53" s="2">
        <f t="shared" si="59"/>
        <v>0.91685393258426962</v>
      </c>
      <c r="V53" s="5">
        <f t="shared" ref="V53:V59" si="60">U53/SUM(U$50:U$56)</f>
        <v>0.43636363636363634</v>
      </c>
    </row>
    <row r="54" spans="1:22" x14ac:dyDescent="0.25">
      <c r="A54" t="s">
        <v>22</v>
      </c>
      <c r="B54" t="s">
        <v>23</v>
      </c>
      <c r="C54" t="s">
        <v>24</v>
      </c>
      <c r="M54">
        <v>63</v>
      </c>
      <c r="N54" s="2">
        <f t="shared" si="56"/>
        <v>9.8360655737704916E-2</v>
      </c>
      <c r="O54" s="2">
        <f t="shared" si="57"/>
        <v>0.90163934426229508</v>
      </c>
      <c r="P54" s="5">
        <f t="shared" si="51"/>
        <v>0.18425460636515914</v>
      </c>
      <c r="T54" s="2"/>
      <c r="U54" s="2"/>
      <c r="V54" s="5"/>
    </row>
    <row r="55" spans="1:22" x14ac:dyDescent="0.25">
      <c r="B55" s="3">
        <v>0.14599999999999999</v>
      </c>
      <c r="C55" s="2">
        <f>(B55-MIN(B$55:B$60))/(MAX(B$55:B$60)-MIN(B$55:B$60))</f>
        <v>0.96116504854368934</v>
      </c>
      <c r="E55" s="5">
        <f>C55/SUM(C$55:C$60)</f>
        <v>0.27653631284916202</v>
      </c>
      <c r="M55">
        <v>146</v>
      </c>
      <c r="N55" s="2">
        <f t="shared" si="56"/>
        <v>0.43852459016393441</v>
      </c>
      <c r="O55" s="2">
        <f t="shared" si="57"/>
        <v>0.56147540983606559</v>
      </c>
      <c r="P55" s="5">
        <f t="shared" si="51"/>
        <v>0.11474036850921274</v>
      </c>
      <c r="T55" s="2"/>
      <c r="U55" s="2"/>
      <c r="V55" s="5"/>
    </row>
    <row r="56" spans="1:22" x14ac:dyDescent="0.25">
      <c r="B56" s="3">
        <v>0.15</v>
      </c>
      <c r="C56" s="2">
        <f t="shared" ref="C56:C60" si="61">(B56-MIN(B$55:B$60))/(MAX(B$55:B$60)-MIN(B$55:B$60))</f>
        <v>1</v>
      </c>
      <c r="E56" s="5">
        <f t="shared" ref="E56:E60" si="62">C56/SUM(C$55:C$60)</f>
        <v>0.28770949720670391</v>
      </c>
      <c r="M56">
        <v>283</v>
      </c>
      <c r="N56" s="2">
        <f t="shared" si="56"/>
        <v>1</v>
      </c>
      <c r="O56" s="2">
        <f t="shared" si="57"/>
        <v>0</v>
      </c>
      <c r="P56" s="5">
        <f t="shared" si="51"/>
        <v>0</v>
      </c>
      <c r="T56" s="2"/>
      <c r="U56" s="2"/>
      <c r="V56" s="5"/>
    </row>
    <row r="57" spans="1:22" x14ac:dyDescent="0.25">
      <c r="B57" s="3">
        <v>0.13600000000000001</v>
      </c>
      <c r="C57" s="2">
        <f t="shared" si="61"/>
        <v>0.86407766990291279</v>
      </c>
      <c r="E57" s="5">
        <f t="shared" si="62"/>
        <v>0.24860335195530731</v>
      </c>
      <c r="L57" t="s">
        <v>22</v>
      </c>
      <c r="M57" t="s">
        <v>23</v>
      </c>
      <c r="N57" t="s">
        <v>24</v>
      </c>
      <c r="P57" s="6" t="s">
        <v>30</v>
      </c>
      <c r="R57" t="s">
        <v>22</v>
      </c>
      <c r="S57" t="s">
        <v>23</v>
      </c>
      <c r="T57" t="s">
        <v>24</v>
      </c>
      <c r="V57" s="6" t="s">
        <v>30</v>
      </c>
    </row>
    <row r="58" spans="1:22" x14ac:dyDescent="0.25">
      <c r="B58" s="3">
        <v>0.109</v>
      </c>
      <c r="C58" s="2">
        <f t="shared" si="61"/>
        <v>0.6019417475728156</v>
      </c>
      <c r="E58" s="5">
        <f t="shared" si="62"/>
        <v>0.17318435754189945</v>
      </c>
      <c r="M58">
        <v>36.340000000000003</v>
      </c>
      <c r="N58" s="2">
        <f t="shared" ref="N58:N61" si="63">(M58-MIN(M$58:M$63))/(MAX(M$58:M$63)-MIN(M$58:M$63))</f>
        <v>1</v>
      </c>
      <c r="P58" s="5">
        <f>N58/SUM(N$58:N$62)</f>
        <v>0.52031859557867366</v>
      </c>
      <c r="S58">
        <v>38.9</v>
      </c>
      <c r="T58" s="2">
        <f>(S58-MIN(S$58:S$65))/(MAX(S$58:S$65)-MIN(S$58:S$65))</f>
        <v>1</v>
      </c>
      <c r="V58" s="5">
        <f>T58/SUM(T$58:T$65)</f>
        <v>0.41767955801104967</v>
      </c>
    </row>
    <row r="59" spans="1:22" x14ac:dyDescent="0.25">
      <c r="B59" s="3">
        <v>5.1999999999999998E-2</v>
      </c>
      <c r="C59" s="2">
        <f t="shared" si="61"/>
        <v>4.8543689320388328E-2</v>
      </c>
      <c r="E59" s="5">
        <f>C59/SUM(C$55:C$60)</f>
        <v>1.3966480446927367E-2</v>
      </c>
      <c r="M59">
        <v>16.46</v>
      </c>
      <c r="N59" s="2">
        <f t="shared" si="63"/>
        <v>0.37894407997500779</v>
      </c>
      <c r="P59" s="5">
        <f>N59/SUM(N$58:N$62)</f>
        <v>0.19717165149544866</v>
      </c>
      <c r="S59">
        <v>29.6</v>
      </c>
      <c r="T59" s="2">
        <f t="shared" ref="T59:T65" si="64">(S59-MIN(S$58:S$65))/(MAX(S$58:S$65)-MIN(S$58:S$65))</f>
        <v>0.75396825396825407</v>
      </c>
      <c r="V59" s="5">
        <f t="shared" ref="V59:V65" si="65">T59/SUM(T$58:T$65)</f>
        <v>0.31491712707182323</v>
      </c>
    </row>
    <row r="60" spans="1:22" x14ac:dyDescent="0.25">
      <c r="B60" s="3">
        <v>4.7E-2</v>
      </c>
      <c r="C60" s="2">
        <f t="shared" si="61"/>
        <v>0</v>
      </c>
      <c r="E60" s="5">
        <f t="shared" si="62"/>
        <v>0</v>
      </c>
      <c r="M60">
        <v>13.94</v>
      </c>
      <c r="N60" s="2">
        <f t="shared" si="63"/>
        <v>0.30021868166198057</v>
      </c>
      <c r="P60" s="5">
        <f t="shared" ref="P60:P63" si="66">N60/SUM(N$58:N$62)</f>
        <v>0.15620936280884265</v>
      </c>
      <c r="S60">
        <v>12.9</v>
      </c>
      <c r="T60" s="2">
        <f t="shared" si="64"/>
        <v>0.31216931216931221</v>
      </c>
      <c r="V60" s="5">
        <f t="shared" si="65"/>
        <v>0.13038674033149172</v>
      </c>
    </row>
    <row r="61" spans="1:22" ht="15.75" thickBot="1" x14ac:dyDescent="0.3">
      <c r="M61">
        <v>9.23</v>
      </c>
      <c r="N61" s="2">
        <f t="shared" si="63"/>
        <v>0.15307716338644173</v>
      </c>
      <c r="P61" s="5">
        <f t="shared" si="66"/>
        <v>7.9648894668400527E-2</v>
      </c>
      <c r="S61">
        <v>6.9</v>
      </c>
      <c r="T61" s="2">
        <f t="shared" si="64"/>
        <v>0.15343915343915346</v>
      </c>
      <c r="V61" s="5">
        <f t="shared" si="65"/>
        <v>6.4088397790055249E-2</v>
      </c>
    </row>
    <row r="62" spans="1:22" x14ac:dyDescent="0.25">
      <c r="A62" t="s">
        <v>34</v>
      </c>
      <c r="B62" t="s">
        <v>15</v>
      </c>
      <c r="C62" t="s">
        <v>14</v>
      </c>
      <c r="D62" t="s">
        <v>16</v>
      </c>
      <c r="E62" s="4" t="s">
        <v>30</v>
      </c>
      <c r="M62">
        <v>7.2</v>
      </c>
      <c r="N62" s="2">
        <f>(M62-MIN(M$58:M$63))/(MAX(M$58:M$63)-MIN(M$58:M$63))</f>
        <v>8.965948141205872E-2</v>
      </c>
      <c r="P62" s="5">
        <f t="shared" si="66"/>
        <v>4.6651495448634589E-2</v>
      </c>
      <c r="S62">
        <v>3.8</v>
      </c>
      <c r="T62" s="2">
        <f t="shared" si="64"/>
        <v>7.1428571428571425E-2</v>
      </c>
      <c r="V62" s="5">
        <f t="shared" si="65"/>
        <v>2.9834254143646405E-2</v>
      </c>
    </row>
    <row r="63" spans="1:22" x14ac:dyDescent="0.25">
      <c r="B63">
        <v>44</v>
      </c>
      <c r="C63" s="2">
        <f>((B63-MIN(B$63:B$68))/(MAX(B$63:B$68)-MIN(B$63:B$68)))</f>
        <v>0</v>
      </c>
      <c r="D63" s="2">
        <f>(1-C63)</f>
        <v>1</v>
      </c>
      <c r="E63" s="5">
        <f t="shared" ref="E63:E65" si="67">D63/SUM(D$63:D$67)</f>
        <v>0.33575129533678749</v>
      </c>
      <c r="M63">
        <v>4.33</v>
      </c>
      <c r="N63" s="2">
        <f>(M63-MIN(M$58:M$63))/(MAX(M$58:M$63)-MIN(M$58:M$63))</f>
        <v>0</v>
      </c>
      <c r="P63" s="5">
        <f t="shared" si="66"/>
        <v>0</v>
      </c>
      <c r="S63">
        <v>3.6</v>
      </c>
      <c r="T63" s="2">
        <f t="shared" si="64"/>
        <v>6.6137566137566148E-2</v>
      </c>
      <c r="V63" s="5">
        <f t="shared" si="65"/>
        <v>2.7624309392265196E-2</v>
      </c>
    </row>
    <row r="64" spans="1:22" x14ac:dyDescent="0.25">
      <c r="B64">
        <v>62</v>
      </c>
      <c r="C64" s="2">
        <f t="shared" ref="C64:C67" si="68">((B64-MIN(B$63:B$68))/(MAX(B$63:B$68)-MIN(B$63:B$68)))</f>
        <v>2.7777777777777776E-2</v>
      </c>
      <c r="D64" s="2">
        <f t="shared" ref="D64:D67" si="69">(1-C64)</f>
        <v>0.97222222222222221</v>
      </c>
      <c r="E64" s="5">
        <f t="shared" si="67"/>
        <v>0.32642487046632118</v>
      </c>
      <c r="S64">
        <v>2.5</v>
      </c>
      <c r="T64" s="2">
        <f t="shared" si="64"/>
        <v>3.7037037037037035E-2</v>
      </c>
      <c r="V64" s="5">
        <f t="shared" si="65"/>
        <v>1.5469613259668506E-2</v>
      </c>
    </row>
    <row r="65" spans="1:22" x14ac:dyDescent="0.25">
      <c r="B65">
        <v>485</v>
      </c>
      <c r="C65" s="2">
        <f t="shared" si="68"/>
        <v>0.68055555555555558</v>
      </c>
      <c r="D65" s="2">
        <f t="shared" si="69"/>
        <v>0.31944444444444442</v>
      </c>
      <c r="E65" s="5">
        <f t="shared" si="67"/>
        <v>0.10725388601036266</v>
      </c>
      <c r="S65">
        <v>1.1000000000000001</v>
      </c>
      <c r="T65" s="2">
        <f t="shared" si="64"/>
        <v>0</v>
      </c>
      <c r="V65" s="5">
        <f t="shared" si="65"/>
        <v>0</v>
      </c>
    </row>
    <row r="66" spans="1:22" ht="15.75" thickBot="1" x14ac:dyDescent="0.3">
      <c r="B66">
        <v>692</v>
      </c>
      <c r="C66" s="2">
        <f t="shared" si="68"/>
        <v>1</v>
      </c>
      <c r="D66" s="2">
        <f t="shared" si="69"/>
        <v>0</v>
      </c>
      <c r="E66" s="5">
        <f>D66/SUM(D$63:D$67)</f>
        <v>0</v>
      </c>
    </row>
    <row r="67" spans="1:22" x14ac:dyDescent="0.25">
      <c r="B67">
        <v>247</v>
      </c>
      <c r="C67" s="2">
        <f t="shared" si="68"/>
        <v>0.31327160493827161</v>
      </c>
      <c r="D67" s="2">
        <f t="shared" si="69"/>
        <v>0.68672839506172845</v>
      </c>
      <c r="E67" s="5">
        <f>D67/SUM(D$63:D$67)</f>
        <v>0.23056994818652848</v>
      </c>
      <c r="R67" t="s">
        <v>44</v>
      </c>
      <c r="S67" t="s">
        <v>15</v>
      </c>
      <c r="T67" t="s">
        <v>14</v>
      </c>
      <c r="U67" t="s">
        <v>16</v>
      </c>
      <c r="V67" s="4" t="s">
        <v>30</v>
      </c>
    </row>
    <row r="68" spans="1:22" x14ac:dyDescent="0.25">
      <c r="C68" s="2"/>
      <c r="D68" s="2"/>
      <c r="E68" s="5"/>
      <c r="S68">
        <v>76</v>
      </c>
      <c r="T68" s="2">
        <f>((S68-MIN(S$68:S$71))/((MAX(S$68:S$71)-MIN(S$68:S$71))))</f>
        <v>3.3613445378151259E-2</v>
      </c>
      <c r="U68" s="2">
        <f>(1-T68)</f>
        <v>0.96638655462184875</v>
      </c>
      <c r="V68" s="5">
        <f>U68/SUM(U$68:U$71)</f>
        <v>0.33823529411764708</v>
      </c>
    </row>
    <row r="69" spans="1:22" x14ac:dyDescent="0.25">
      <c r="A69" t="s">
        <v>22</v>
      </c>
      <c r="B69" t="s">
        <v>23</v>
      </c>
      <c r="C69" t="s">
        <v>24</v>
      </c>
      <c r="E69" s="6" t="s">
        <v>30</v>
      </c>
      <c r="S69">
        <v>85</v>
      </c>
      <c r="T69" s="2">
        <f t="shared" ref="T69:T71" si="70">((S69-MIN(S$68:S$71))/((MAX(S$68:S$71)-MIN(S$68:S$71))))</f>
        <v>0.1092436974789916</v>
      </c>
      <c r="U69" s="2">
        <f t="shared" ref="U69:U73" si="71">(1-T69)</f>
        <v>0.89075630252100835</v>
      </c>
      <c r="V69" s="5">
        <f t="shared" ref="V69:V71" si="72">U69/SUM(U$68:U$71)</f>
        <v>0.31176470588235289</v>
      </c>
    </row>
    <row r="70" spans="1:22" x14ac:dyDescent="0.25">
      <c r="B70">
        <v>18.399999999999999</v>
      </c>
      <c r="C70" s="2">
        <f>(B70-MIN(B$70:B$75))/(MAX(B$70:B$75)-MIN(B$70:B$75))</f>
        <v>1</v>
      </c>
      <c r="E70" s="5">
        <f t="shared" ref="E70:E74" si="73">C70/SUM(C$70:C$75)</f>
        <v>0.33173076923076916</v>
      </c>
      <c r="S70">
        <v>72</v>
      </c>
      <c r="T70" s="2">
        <f t="shared" si="70"/>
        <v>0</v>
      </c>
      <c r="U70" s="2">
        <f t="shared" si="71"/>
        <v>1</v>
      </c>
      <c r="V70" s="5">
        <f t="shared" si="72"/>
        <v>0.35</v>
      </c>
    </row>
    <row r="71" spans="1:22" x14ac:dyDescent="0.25">
      <c r="B71">
        <v>14.3</v>
      </c>
      <c r="C71" s="2">
        <f t="shared" ref="C71:C75" si="74">(B71-MIN(B$70:B$75))/(MAX(B$70:B$75)-MIN(B$70:B$75))</f>
        <v>0.70289855072463781</v>
      </c>
      <c r="E71" s="5">
        <f t="shared" si="73"/>
        <v>0.23317307692307693</v>
      </c>
      <c r="S71">
        <v>191</v>
      </c>
      <c r="T71" s="2">
        <f t="shared" si="70"/>
        <v>1</v>
      </c>
      <c r="U71" s="2">
        <f t="shared" si="71"/>
        <v>0</v>
      </c>
      <c r="V71" s="5">
        <f t="shared" si="72"/>
        <v>0</v>
      </c>
    </row>
    <row r="72" spans="1:22" x14ac:dyDescent="0.25">
      <c r="B72">
        <v>13.4</v>
      </c>
      <c r="C72" s="2">
        <f t="shared" si="74"/>
        <v>0.63768115942028991</v>
      </c>
      <c r="E72" s="5">
        <f>C72/SUM(C$70:C$75)</f>
        <v>0.21153846153846151</v>
      </c>
      <c r="T72" s="2"/>
      <c r="U72" s="2"/>
      <c r="V72" s="5"/>
    </row>
    <row r="73" spans="1:22" x14ac:dyDescent="0.25">
      <c r="B73">
        <v>13.4</v>
      </c>
      <c r="C73" s="2">
        <f t="shared" si="74"/>
        <v>0.63768115942028991</v>
      </c>
      <c r="E73" s="5">
        <f t="shared" si="73"/>
        <v>0.21153846153846151</v>
      </c>
      <c r="T73" s="2"/>
      <c r="U73" s="2"/>
      <c r="V73" s="5"/>
    </row>
    <row r="74" spans="1:22" x14ac:dyDescent="0.25">
      <c r="B74">
        <v>5.0999999999999996</v>
      </c>
      <c r="C74" s="2">
        <f t="shared" si="74"/>
        <v>3.6231884057971016E-2</v>
      </c>
      <c r="E74" s="5">
        <f t="shared" si="73"/>
        <v>1.2019230769230768E-2</v>
      </c>
      <c r="T74" s="2"/>
      <c r="U74" s="2"/>
      <c r="V74" s="5"/>
    </row>
    <row r="75" spans="1:22" x14ac:dyDescent="0.25">
      <c r="B75">
        <v>4.5999999999999996</v>
      </c>
      <c r="C75" s="2">
        <f t="shared" si="74"/>
        <v>0</v>
      </c>
      <c r="E75" s="5">
        <f>C75/SUM(C$70:C$75)</f>
        <v>0</v>
      </c>
      <c r="R75" t="s">
        <v>22</v>
      </c>
      <c r="S75" t="s">
        <v>23</v>
      </c>
      <c r="T75" t="s">
        <v>24</v>
      </c>
      <c r="V75" s="6" t="s">
        <v>30</v>
      </c>
    </row>
    <row r="76" spans="1:22" x14ac:dyDescent="0.25">
      <c r="S76">
        <v>31.93</v>
      </c>
      <c r="T76" s="2">
        <f>(S76-MIN(S$76:S$82))/(MAX(S$76:S$82)-MIN(S$76:S$82))</f>
        <v>1</v>
      </c>
      <c r="V76" s="5">
        <f>T76/SUM(T$76:T$82)</f>
        <v>0.41711469534050177</v>
      </c>
    </row>
    <row r="77" spans="1:22" x14ac:dyDescent="0.25">
      <c r="S77">
        <v>25.89</v>
      </c>
      <c r="T77" s="2">
        <f t="shared" ref="T77:T82" si="75">(S77-MIN(S$76:S$82))/(MAX(S$76:S$82)-MIN(S$76:S$82))</f>
        <v>0.78374507697815976</v>
      </c>
      <c r="V77" s="5">
        <f t="shared" ref="V77:V82" si="76">T77/SUM(T$76:T$82)</f>
        <v>0.3269115890083632</v>
      </c>
    </row>
    <row r="78" spans="1:22" x14ac:dyDescent="0.25">
      <c r="S78">
        <v>18.350000000000001</v>
      </c>
      <c r="T78" s="2">
        <f t="shared" si="75"/>
        <v>0.51378446115288223</v>
      </c>
      <c r="V78" s="5">
        <f t="shared" si="76"/>
        <v>0.21430704898446834</v>
      </c>
    </row>
    <row r="79" spans="1:22" x14ac:dyDescent="0.25">
      <c r="S79">
        <v>6.12</v>
      </c>
      <c r="T79" s="2">
        <f t="shared" si="75"/>
        <v>7.5904045828857861E-2</v>
      </c>
      <c r="V79" s="5">
        <f t="shared" si="76"/>
        <v>3.1660692951015527E-2</v>
      </c>
    </row>
    <row r="80" spans="1:22" x14ac:dyDescent="0.25">
      <c r="S80">
        <v>4.59</v>
      </c>
      <c r="T80" s="2">
        <f t="shared" si="75"/>
        <v>2.1124239169351945E-2</v>
      </c>
      <c r="V80" s="5">
        <f t="shared" si="76"/>
        <v>8.8112305854241308E-3</v>
      </c>
    </row>
    <row r="81" spans="18:22" x14ac:dyDescent="0.25">
      <c r="S81">
        <v>4.08</v>
      </c>
      <c r="T81" s="2">
        <f t="shared" si="75"/>
        <v>2.8643036161833178E-3</v>
      </c>
      <c r="V81" s="5">
        <f t="shared" si="76"/>
        <v>1.194743130227002E-3</v>
      </c>
    </row>
    <row r="82" spans="18:22" ht="15.75" thickBot="1" x14ac:dyDescent="0.3">
      <c r="S82">
        <v>4</v>
      </c>
      <c r="T82" s="2">
        <f t="shared" si="75"/>
        <v>0</v>
      </c>
      <c r="V82" s="5">
        <f t="shared" si="76"/>
        <v>0</v>
      </c>
    </row>
    <row r="83" spans="18:22" x14ac:dyDescent="0.25">
      <c r="R83" t="s">
        <v>45</v>
      </c>
      <c r="S83" t="s">
        <v>15</v>
      </c>
      <c r="T83" t="s">
        <v>14</v>
      </c>
      <c r="U83" t="s">
        <v>16</v>
      </c>
      <c r="V83" s="4" t="s">
        <v>30</v>
      </c>
    </row>
    <row r="84" spans="18:22" x14ac:dyDescent="0.25">
      <c r="S84">
        <v>959</v>
      </c>
      <c r="T84" s="2">
        <f>((S84-MIN(S$18:S$23))/((MAX(S$18:S$23)-MIN(S$18:S$23))))</f>
        <v>1</v>
      </c>
      <c r="U84" s="2">
        <f>(1-T84)</f>
        <v>0</v>
      </c>
      <c r="V84" s="5">
        <f>U84/SUM(U$18:U$23)</f>
        <v>0</v>
      </c>
    </row>
    <row r="85" spans="18:22" x14ac:dyDescent="0.25">
      <c r="S85">
        <v>781</v>
      </c>
      <c r="T85" s="2">
        <f t="shared" ref="T85:T89" si="77">((S85-MIN(S$18:S$23))/((MAX(S$18:S$23)-MIN(S$18:S$23))))</f>
        <v>0.21929824561403508</v>
      </c>
      <c r="U85" s="2">
        <f t="shared" ref="U85:U89" si="78">(1-T85)</f>
        <v>0.7807017543859649</v>
      </c>
      <c r="V85" s="5">
        <f>U85/SUM(U$18:U$23)</f>
        <v>0.43842364532019706</v>
      </c>
    </row>
    <row r="86" spans="18:22" x14ac:dyDescent="0.25">
      <c r="S86">
        <v>731</v>
      </c>
      <c r="T86" s="2">
        <f t="shared" si="77"/>
        <v>0</v>
      </c>
      <c r="U86" s="2">
        <f t="shared" si="78"/>
        <v>1</v>
      </c>
      <c r="V86" s="5">
        <f t="shared" ref="V86:V89" si="79">U86/SUM(U$18:U$23)</f>
        <v>0.56157635467980294</v>
      </c>
    </row>
    <row r="87" spans="18:22" x14ac:dyDescent="0.25">
      <c r="T87" s="2"/>
      <c r="U87" s="2"/>
      <c r="V87" s="5"/>
    </row>
    <row r="88" spans="18:22" x14ac:dyDescent="0.25">
      <c r="T88" s="2"/>
      <c r="U88" s="2"/>
      <c r="V88" s="5"/>
    </row>
    <row r="89" spans="18:22" x14ac:dyDescent="0.25">
      <c r="T89" s="2"/>
      <c r="U89" s="2"/>
      <c r="V89" s="5"/>
    </row>
    <row r="90" spans="18:22" x14ac:dyDescent="0.25">
      <c r="T90" s="2"/>
      <c r="U90" s="2"/>
      <c r="V90" s="5"/>
    </row>
    <row r="91" spans="18:22" x14ac:dyDescent="0.25">
      <c r="R91" t="s">
        <v>22</v>
      </c>
      <c r="S91" t="s">
        <v>23</v>
      </c>
      <c r="T91" t="s">
        <v>24</v>
      </c>
      <c r="V91" s="6" t="s">
        <v>30</v>
      </c>
    </row>
    <row r="92" spans="18:22" x14ac:dyDescent="0.25">
      <c r="S92">
        <v>38.200000000000003</v>
      </c>
      <c r="T92" s="2">
        <f>(S92-MIN(S$26:S$31))/(MAX(S$26:S$31)-MIN(S$26:S$31))</f>
        <v>1</v>
      </c>
      <c r="V92" s="5">
        <f t="shared" ref="V92:V96" si="80">T92/SUM(T$26:T$31)</f>
        <v>0.40938864628820959</v>
      </c>
    </row>
    <row r="93" spans="18:22" x14ac:dyDescent="0.25">
      <c r="S93">
        <v>36.9</v>
      </c>
      <c r="T93" s="2">
        <f t="shared" ref="T93:T97" si="81">(S93-MIN(S$26:S$31))/(MAX(S$26:S$31)-MIN(S$26:S$31))</f>
        <v>0.96533333333333327</v>
      </c>
      <c r="V93" s="5">
        <f t="shared" si="80"/>
        <v>0.39519650655021832</v>
      </c>
    </row>
    <row r="94" spans="18:22" x14ac:dyDescent="0.25">
      <c r="S94">
        <v>18.600000000000001</v>
      </c>
      <c r="T94" s="2">
        <f t="shared" si="81"/>
        <v>0.47733333333333339</v>
      </c>
      <c r="V94" s="5">
        <f>T94/SUM(T$26:T$31)</f>
        <v>0.19541484716157206</v>
      </c>
    </row>
    <row r="95" spans="18:22" x14ac:dyDescent="0.25">
      <c r="S95">
        <v>0.7</v>
      </c>
      <c r="T95" s="2">
        <f t="shared" si="81"/>
        <v>0</v>
      </c>
      <c r="V95" s="5">
        <f t="shared" ref="V95:V97" si="82">T95/SUM(T$26:T$31)</f>
        <v>0</v>
      </c>
    </row>
    <row r="96" spans="18:22" x14ac:dyDescent="0.25">
      <c r="T96" s="2"/>
      <c r="V96" s="5"/>
    </row>
    <row r="97" spans="20:22" x14ac:dyDescent="0.25">
      <c r="T97" s="2"/>
      <c r="V9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47C0D-F9D9-4C65-8FF5-57D02F9F0C2B}">
  <dimension ref="A1:F29"/>
  <sheetViews>
    <sheetView tabSelected="1" workbookViewId="0">
      <selection activeCell="F10" sqref="F10"/>
    </sheetView>
  </sheetViews>
  <sheetFormatPr baseColWidth="10" defaultRowHeight="15" x14ac:dyDescent="0.25"/>
  <sheetData>
    <row r="1" spans="1:6" x14ac:dyDescent="0.25">
      <c r="A1" t="s">
        <v>25</v>
      </c>
    </row>
    <row r="2" spans="1:6" x14ac:dyDescent="0.25">
      <c r="B2">
        <v>2002</v>
      </c>
      <c r="C2">
        <v>2006</v>
      </c>
      <c r="D2">
        <v>2010</v>
      </c>
      <c r="E2">
        <v>2014</v>
      </c>
      <c r="F2">
        <v>2018</v>
      </c>
    </row>
    <row r="3" spans="1:6" x14ac:dyDescent="0.25">
      <c r="A3" t="s">
        <v>26</v>
      </c>
      <c r="B3" s="2">
        <v>4.6069000000000004</v>
      </c>
      <c r="C3" s="2">
        <v>3.9216000000000002</v>
      </c>
      <c r="D3" s="2">
        <v>3.7469000000000001</v>
      </c>
      <c r="E3" s="2">
        <v>3.9550000000000001</v>
      </c>
      <c r="F3" s="2">
        <v>4.3834999999999997</v>
      </c>
    </row>
    <row r="4" spans="1:6" x14ac:dyDescent="0.25">
      <c r="A4" t="s">
        <v>27</v>
      </c>
      <c r="B4" s="2">
        <v>3.5175000000000001</v>
      </c>
      <c r="C4" s="2">
        <v>2.8191000000000002</v>
      </c>
      <c r="D4" s="2">
        <v>3.4918</v>
      </c>
      <c r="E4" s="2">
        <v>3.1183999999999998</v>
      </c>
      <c r="F4" s="2">
        <v>3.1097999999999999</v>
      </c>
    </row>
    <row r="13" spans="1:6" x14ac:dyDescent="0.25">
      <c r="A13" t="s">
        <v>35</v>
      </c>
    </row>
    <row r="14" spans="1:6" x14ac:dyDescent="0.25">
      <c r="B14">
        <v>2000</v>
      </c>
      <c r="C14">
        <v>2001</v>
      </c>
      <c r="D14">
        <v>2011</v>
      </c>
      <c r="E14">
        <v>2016</v>
      </c>
    </row>
    <row r="15" spans="1:6" x14ac:dyDescent="0.25">
      <c r="A15" t="s">
        <v>26</v>
      </c>
      <c r="B15" s="2">
        <v>4.8395999999999999</v>
      </c>
      <c r="C15" s="2">
        <v>5.18</v>
      </c>
      <c r="D15" s="2">
        <v>5.1695000000000002</v>
      </c>
      <c r="E15" s="2">
        <v>5.1093000000000002</v>
      </c>
    </row>
    <row r="16" spans="1:6" x14ac:dyDescent="0.25">
      <c r="A16" t="s">
        <v>27</v>
      </c>
      <c r="B16" s="2">
        <v>5</v>
      </c>
      <c r="C16" s="2">
        <v>4.8472</v>
      </c>
      <c r="D16" s="2">
        <v>5.0260999999999996</v>
      </c>
      <c r="E16" s="2">
        <v>4.2436999999999996</v>
      </c>
    </row>
    <row r="19" spans="1:6" x14ac:dyDescent="0.25">
      <c r="A19" t="s">
        <v>39</v>
      </c>
    </row>
    <row r="20" spans="1:6" x14ac:dyDescent="0.25">
      <c r="B20">
        <v>1997</v>
      </c>
      <c r="C20">
        <v>2000</v>
      </c>
      <c r="D20">
        <v>2006</v>
      </c>
      <c r="E20">
        <v>2009</v>
      </c>
      <c r="F20">
        <v>2012</v>
      </c>
    </row>
    <row r="21" spans="1:6" x14ac:dyDescent="0.25">
      <c r="A21" t="s">
        <v>26</v>
      </c>
      <c r="B21" s="2">
        <v>2.8401000000000001</v>
      </c>
      <c r="C21" s="2">
        <v>2.3509000000000002</v>
      </c>
      <c r="D21" s="2">
        <v>4.6256000000000004</v>
      </c>
      <c r="E21" s="2">
        <v>3.8921999999999999</v>
      </c>
      <c r="F21" s="2">
        <v>4.3000999999999996</v>
      </c>
    </row>
    <row r="22" spans="1:6" x14ac:dyDescent="0.25">
      <c r="A22" t="s">
        <v>27</v>
      </c>
      <c r="B22" s="2">
        <v>3.9321999999999999</v>
      </c>
      <c r="C22" s="2">
        <v>3.8094000000000001</v>
      </c>
      <c r="D22" s="2">
        <v>4.4916</v>
      </c>
      <c r="E22" s="2">
        <v>3.6917</v>
      </c>
      <c r="F22" s="2">
        <v>4.0514000000000001</v>
      </c>
    </row>
    <row r="23" spans="1:6" x14ac:dyDescent="0.25">
      <c r="A23" t="s">
        <v>43</v>
      </c>
    </row>
    <row r="26" spans="1:6" x14ac:dyDescent="0.25">
      <c r="A26" t="s">
        <v>46</v>
      </c>
    </row>
    <row r="27" spans="1:6" x14ac:dyDescent="0.25">
      <c r="B27">
        <v>1999</v>
      </c>
      <c r="C27">
        <v>2005</v>
      </c>
      <c r="D27">
        <v>2009</v>
      </c>
      <c r="E27">
        <v>2017</v>
      </c>
    </row>
    <row r="28" spans="1:6" x14ac:dyDescent="0.25">
      <c r="A28" t="s">
        <v>26</v>
      </c>
    </row>
    <row r="29" spans="1:6" x14ac:dyDescent="0.25">
      <c r="A29" t="s">
        <v>27</v>
      </c>
    </row>
  </sheetData>
  <conditionalFormatting sqref="A15:A16">
    <cfRule type="duplicateValues" dxfId="2" priority="3"/>
  </conditionalFormatting>
  <conditionalFormatting sqref="A21:A23">
    <cfRule type="duplicateValues" dxfId="1" priority="2"/>
  </conditionalFormatting>
  <conditionalFormatting sqref="A28:A29">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2022-06-12T00:41:16Z</dcterms:created>
  <dcterms:modified xsi:type="dcterms:W3CDTF">2022-06-24T03:33:26Z</dcterms:modified>
</cp:coreProperties>
</file>