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9B2FDBED-7A19-401C-9A4E-6CF4DB277C19}" xr6:coauthVersionLast="47" xr6:coauthVersionMax="47" xr10:uidLastSave="{00000000-0000-0000-0000-000000000000}"/>
  <bookViews>
    <workbookView xWindow="-98" yWindow="-98" windowWidth="21795" windowHeight="12975" activeTab="1" xr2:uid="{59E41F8E-C003-4ACD-B387-CE142616FE52}"/>
  </bookViews>
  <sheets>
    <sheet name="Humedad Natural" sheetId="4" r:id="rId1"/>
    <sheet name="Jueves" sheetId="1" r:id="rId2"/>
    <sheet name="Miércoles" sheetId="2" r:id="rId3"/>
    <sheet name="Total" sheetId="5" r:id="rId4"/>
  </sheets>
  <definedNames>
    <definedName name="solver_adj" localSheetId="1" hidden="1">Jueves!$D$28</definedName>
    <definedName name="solver_adj" localSheetId="2" hidden="1">Miércoles!$D$27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Jueves!$D$27</definedName>
    <definedName name="solver_opt" localSheetId="2" hidden="1">Miércoles!$D$26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8" i="1" l="1"/>
  <c r="D27" i="1" s="1"/>
  <c r="D9" i="4"/>
  <c r="D7" i="4"/>
  <c r="D6" i="4"/>
  <c r="D26" i="2"/>
  <c r="E20" i="2"/>
  <c r="E22" i="2" s="1"/>
  <c r="D20" i="2"/>
  <c r="D22" i="2" s="1"/>
  <c r="F19" i="2"/>
  <c r="F20" i="2" s="1"/>
  <c r="F22" i="2" s="1"/>
  <c r="E19" i="2"/>
  <c r="D19" i="2"/>
  <c r="F17" i="2"/>
  <c r="E17" i="2"/>
  <c r="D17" i="2"/>
  <c r="F9" i="2"/>
  <c r="E9" i="2"/>
  <c r="D9" i="2"/>
  <c r="D10" i="2" s="1"/>
  <c r="D11" i="2" s="1"/>
  <c r="F8" i="2"/>
  <c r="F10" i="2" s="1"/>
  <c r="F11" i="2" s="1"/>
  <c r="E8" i="2"/>
  <c r="E10" i="2" s="1"/>
  <c r="E11" i="2" s="1"/>
  <c r="D8" i="2"/>
  <c r="F7" i="2"/>
  <c r="E7" i="2"/>
  <c r="D7" i="2"/>
  <c r="G17" i="1"/>
  <c r="F17" i="1"/>
  <c r="E17" i="1"/>
  <c r="D17" i="1"/>
  <c r="G15" i="1"/>
  <c r="G18" i="1" s="1"/>
  <c r="G19" i="1" s="1"/>
  <c r="F15" i="1"/>
  <c r="F18" i="1" s="1"/>
  <c r="F19" i="1" s="1"/>
  <c r="E15" i="1"/>
  <c r="E18" i="1" s="1"/>
  <c r="E19" i="1" s="1"/>
  <c r="D15" i="1"/>
  <c r="G10" i="1"/>
  <c r="F10" i="1"/>
  <c r="E10" i="1"/>
  <c r="D10" i="1"/>
  <c r="G7" i="1"/>
  <c r="F7" i="1"/>
  <c r="F11" i="1" s="1"/>
  <c r="E7" i="1"/>
  <c r="D7" i="1"/>
  <c r="D11" i="1" s="1"/>
  <c r="E11" i="1" l="1"/>
  <c r="E20" i="1" s="1"/>
  <c r="F20" i="1"/>
  <c r="D33" i="1"/>
  <c r="G11" i="1"/>
  <c r="G20" i="1" s="1"/>
  <c r="D18" i="1"/>
  <c r="D19" i="1" s="1"/>
  <c r="E23" i="2"/>
  <c r="D23" i="2"/>
  <c r="D20" i="1"/>
  <c r="F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B5" authorId="0" shapeId="0" xr:uid="{4E461AF0-9CDB-4D78-8EF4-602C37E3F828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Solo el molde, sin suelo y sin el collar</t>
        </r>
      </text>
    </comment>
    <comment ref="B6" authorId="0" shapeId="0" xr:uid="{26C96363-7D74-4BAB-B5A0-86A2C6449503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El peso que tomamos al final del laboratorio. El molde con el suelo compactado</t>
        </r>
      </text>
    </comment>
    <comment ref="B8" authorId="0" shapeId="0" xr:uid="{8F75FA24-4863-4ECC-BB7F-837860A2118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El diámetro de la base medido
</t>
        </r>
      </text>
    </comment>
    <comment ref="B9" authorId="0" shapeId="0" xr:uid="{ED558E8E-16A2-4B5C-87AB-90930E0229BF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Altura Molde medida en clase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B5" authorId="0" shapeId="0" xr:uid="{C5296D79-D6B8-44AE-BA4B-C819F029840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Solo el molde, sin suelo y sin el collar</t>
        </r>
      </text>
    </comment>
    <comment ref="B6" authorId="0" shapeId="0" xr:uid="{7B41C4CB-3EF8-46B1-8BEF-BB3F3916E8CE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El peso que tomamos al final del laboratorio. El molde con el suelo compactado</t>
        </r>
      </text>
    </comment>
    <comment ref="B8" authorId="0" shapeId="0" xr:uid="{2ED598CD-869C-4165-90D8-94A2D83C55E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El diámetro de la base medido
</t>
        </r>
      </text>
    </comment>
    <comment ref="B9" authorId="0" shapeId="0" xr:uid="{20DE9603-DAB0-42E8-B011-4C21ADD6865B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Altura Molde medida en clase</t>
        </r>
      </text>
    </comment>
  </commentList>
</comments>
</file>

<file path=xl/sharedStrings.xml><?xml version="1.0" encoding="utf-8"?>
<sst xmlns="http://schemas.openxmlformats.org/spreadsheetml/2006/main" count="199" uniqueCount="108">
  <si>
    <t>Densidad</t>
  </si>
  <si>
    <t>No. Probeta</t>
  </si>
  <si>
    <t>U</t>
  </si>
  <si>
    <t>% Humedad objetivo</t>
  </si>
  <si>
    <t>%</t>
  </si>
  <si>
    <t>Peso molde (placa + base)</t>
  </si>
  <si>
    <t>g</t>
  </si>
  <si>
    <t>Peso suelo húmedo + molde (suelo + placa + base)</t>
  </si>
  <si>
    <t>Peso muestra húmeda</t>
  </si>
  <si>
    <t>Diámetro Molde</t>
  </si>
  <si>
    <t>cm</t>
  </si>
  <si>
    <t>Altura Molde</t>
  </si>
  <si>
    <t>Volumen Molde</t>
  </si>
  <si>
    <t>cm3</t>
  </si>
  <si>
    <t>Densidad Húmeda</t>
  </si>
  <si>
    <t>g/cm3</t>
  </si>
  <si>
    <t>Humedad</t>
  </si>
  <si>
    <t>Peso muestra húmeda + tarro</t>
  </si>
  <si>
    <t>Peso muestra seca + tarro</t>
  </si>
  <si>
    <t>Peso agua</t>
  </si>
  <si>
    <t>Peso tarro</t>
  </si>
  <si>
    <t>Peso muestra seca</t>
  </si>
  <si>
    <t>Contenido de humedad</t>
  </si>
  <si>
    <t>Humedad Promedio</t>
  </si>
  <si>
    <t>Densidad seca</t>
  </si>
  <si>
    <t>DENSIDAD MÁXIMA</t>
  </si>
  <si>
    <t>HUMEDAD ÓPTIMA</t>
  </si>
  <si>
    <t>Ensayo No.</t>
  </si>
  <si>
    <t>% Humedad entregado en laboratorio</t>
  </si>
  <si>
    <t>No. muestra</t>
  </si>
  <si>
    <t>Humedad actual</t>
  </si>
  <si>
    <t>HUMEDAD PRUEBA</t>
  </si>
  <si>
    <t>a</t>
  </si>
  <si>
    <t>b</t>
  </si>
  <si>
    <t>c</t>
  </si>
  <si>
    <t>Ecuación curva</t>
  </si>
  <si>
    <t>Porcentaje compactación</t>
  </si>
  <si>
    <t>DENSIDAD ESPERADA</t>
  </si>
  <si>
    <t>Densidad Seca</t>
  </si>
  <si>
    <t>Óptimos</t>
  </si>
  <si>
    <t>ENSAYO N°</t>
  </si>
  <si>
    <t>Peso húmedo + molde</t>
  </si>
  <si>
    <t>gr</t>
  </si>
  <si>
    <t>Peso Molde</t>
  </si>
  <si>
    <t>gr/cm3</t>
  </si>
  <si>
    <t>Tarro N°</t>
  </si>
  <si>
    <t>60A</t>
  </si>
  <si>
    <t>26A</t>
  </si>
  <si>
    <t>43A</t>
  </si>
  <si>
    <t>46A</t>
  </si>
  <si>
    <t>15A</t>
  </si>
  <si>
    <t>64A</t>
  </si>
  <si>
    <t>17A</t>
  </si>
  <si>
    <t>41A</t>
  </si>
  <si>
    <t>30,85</t>
  </si>
  <si>
    <t>32,85</t>
  </si>
  <si>
    <t>33,50</t>
  </si>
  <si>
    <t>35,10</t>
  </si>
  <si>
    <t>33,65</t>
  </si>
  <si>
    <t>31,40</t>
  </si>
  <si>
    <t>35,50</t>
  </si>
  <si>
    <t>29,95</t>
  </si>
  <si>
    <t>31,75</t>
  </si>
  <si>
    <t>31,80</t>
  </si>
  <si>
    <t>33,25</t>
  </si>
  <si>
    <t>31,45</t>
  </si>
  <si>
    <t>29,35</t>
  </si>
  <si>
    <t>32,60</t>
  </si>
  <si>
    <t>32,45</t>
  </si>
  <si>
    <t>Peso Agua</t>
  </si>
  <si>
    <t>0,90</t>
  </si>
  <si>
    <t>1,10</t>
  </si>
  <si>
    <t>1,70</t>
  </si>
  <si>
    <t>1,85</t>
  </si>
  <si>
    <t>2,20</t>
  </si>
  <si>
    <t>2,05</t>
  </si>
  <si>
    <t>2,90</t>
  </si>
  <si>
    <t>3,05</t>
  </si>
  <si>
    <t>Peso Tarro</t>
  </si>
  <si>
    <t>10,45</t>
  </si>
  <si>
    <t>9,05</t>
  </si>
  <si>
    <t>9,30</t>
  </si>
  <si>
    <t>9,25</t>
  </si>
  <si>
    <t>10,35</t>
  </si>
  <si>
    <t>9,20</t>
  </si>
  <si>
    <t>19,50</t>
  </si>
  <si>
    <t>22,70</t>
  </si>
  <si>
    <t>22,50</t>
  </si>
  <si>
    <t>24,00</t>
  </si>
  <si>
    <t>21,10</t>
  </si>
  <si>
    <t>20,05</t>
  </si>
  <si>
    <t>22,25</t>
  </si>
  <si>
    <t>23,25</t>
  </si>
  <si>
    <t>Contenido de Humedad</t>
  </si>
  <si>
    <t>4,62</t>
  </si>
  <si>
    <t>4,85</t>
  </si>
  <si>
    <t>7,56</t>
  </si>
  <si>
    <t>7,71</t>
  </si>
  <si>
    <t>10,43</t>
  </si>
  <si>
    <t>10,22</t>
  </si>
  <si>
    <t>13,03</t>
  </si>
  <si>
    <t>13,12</t>
  </si>
  <si>
    <t>4,73</t>
  </si>
  <si>
    <t>7,63</t>
  </si>
  <si>
    <t>10,33</t>
  </si>
  <si>
    <t>13,08</t>
  </si>
  <si>
    <t>Peso suelo húmedo + molde</t>
  </si>
  <si>
    <t>Peso molde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</si>
</sst>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5"/>
      <color rgb="FF000000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4.5"/>
      <color theme="1"/>
      <name val="Arial"/>
      <family val="2"/>
    </font>
    <font>
      <sz val="3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ck">
        <color rgb="FF000000"/>
      </right>
      <top style="medium">
        <color rgb="FF000000"/>
      </top>
      <bottom style="double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2" fillId="4" borderId="1" xfId="0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9" fontId="0" fillId="0" borderId="0" xfId="1" applyFont="1"/>
    <xf numFmtId="10" fontId="0" fillId="0" borderId="1" xfId="1" applyNumberFormat="1" applyFont="1" applyBorder="1"/>
    <xf numFmtId="9" fontId="0" fillId="0" borderId="1" xfId="1" applyFont="1" applyBorder="1"/>
    <xf numFmtId="166" fontId="0" fillId="0" borderId="1" xfId="1" applyNumberFormat="1" applyFont="1" applyBorder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8" borderId="10" xfId="0" applyFont="1" applyFill="1" applyBorder="1" applyAlignment="1">
      <alignment horizontal="left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6" fillId="8" borderId="14" xfId="0" applyFont="1" applyFill="1" applyBorder="1" applyAlignment="1">
      <alignment horizontal="left" vertical="center" wrapText="1"/>
    </xf>
    <xf numFmtId="0" fontId="10" fillId="8" borderId="15" xfId="0" applyFont="1" applyFill="1" applyBorder="1" applyAlignment="1">
      <alignment horizontal="left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3" fontId="7" fillId="0" borderId="23" xfId="0" applyNumberFormat="1" applyFont="1" applyBorder="1" applyAlignment="1">
      <alignment horizontal="center" vertical="center" wrapText="1"/>
    </xf>
    <xf numFmtId="3" fontId="7" fillId="0" borderId="24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3" fontId="7" fillId="0" borderId="27" xfId="0" applyNumberFormat="1" applyFont="1" applyBorder="1" applyAlignment="1">
      <alignment horizontal="center" vertical="center" wrapText="1"/>
    </xf>
    <xf numFmtId="3" fontId="7" fillId="0" borderId="28" xfId="0" applyNumberFormat="1" applyFont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2" fontId="14" fillId="0" borderId="1" xfId="0" applyNumberFormat="1" applyFont="1" applyBorder="1" applyAlignment="1">
      <alignment horizontal="center"/>
    </xf>
    <xf numFmtId="0" fontId="13" fillId="0" borderId="6" xfId="0" applyFont="1" applyBorder="1"/>
    <xf numFmtId="0" fontId="11" fillId="0" borderId="6" xfId="0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13" fillId="0" borderId="1" xfId="0" applyFont="1" applyBorder="1"/>
    <xf numFmtId="0" fontId="11" fillId="0" borderId="2" xfId="0" applyFont="1" applyBorder="1"/>
    <xf numFmtId="0" fontId="11" fillId="0" borderId="3" xfId="0" applyFont="1" applyBorder="1" applyAlignment="1">
      <alignment horizontal="center"/>
    </xf>
    <xf numFmtId="10" fontId="12" fillId="9" borderId="3" xfId="1" applyNumberFormat="1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2" fontId="12" fillId="9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CURVA DE COMPACTACIÓN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0606767681377636E-2"/>
                  <c:y val="-0.555729323722858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-91.152x2 + 25.559x + 0.0397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Jueves!$D$19:$G$19</c:f>
              <c:numCache>
                <c:formatCode>0.00%</c:formatCode>
                <c:ptCount val="4"/>
                <c:pt idx="0">
                  <c:v>0.10371452420701166</c:v>
                </c:pt>
                <c:pt idx="1">
                  <c:v>0.15280665280665287</c:v>
                </c:pt>
                <c:pt idx="2">
                  <c:v>0.17336268574573463</c:v>
                </c:pt>
                <c:pt idx="3">
                  <c:v>0.18396770472895047</c:v>
                </c:pt>
              </c:numCache>
            </c:numRef>
          </c:xVal>
          <c:yVal>
            <c:numRef>
              <c:f>Jueves!$D$20:$G$20</c:f>
              <c:numCache>
                <c:formatCode>0.00</c:formatCode>
                <c:ptCount val="4"/>
                <c:pt idx="0">
                  <c:v>1.710351790478795</c:v>
                </c:pt>
                <c:pt idx="1">
                  <c:v>1.8140007099605862</c:v>
                </c:pt>
                <c:pt idx="2">
                  <c:v>1.737080193694281</c:v>
                </c:pt>
                <c:pt idx="3">
                  <c:v>1.6533416119077065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B-4F93-846A-D31593E2B5B5}"/>
            </c:ext>
          </c:extLst>
        </c:ser>
        <c:ser>
          <c:idx val="1"/>
          <c:order val="1"/>
          <c:tx>
            <c:v>ÓPTIMO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Jueves!$D$28</c:f>
              <c:numCache>
                <c:formatCode>0.0000</c:formatCode>
                <c:ptCount val="1"/>
                <c:pt idx="0">
                  <c:v>0.14019988590486221</c:v>
                </c:pt>
              </c:numCache>
            </c:numRef>
          </c:xVal>
          <c:yVal>
            <c:numRef>
              <c:f>Jueves!$D$27</c:f>
              <c:numCache>
                <c:formatCode>0.000</c:formatCode>
                <c:ptCount val="1"/>
                <c:pt idx="0">
                  <c:v>1.8313844419211867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B-4F93-846A-D31593E2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41711"/>
        <c:axId val="2064041455"/>
      </c:scatterChart>
      <c:valAx>
        <c:axId val="2088941711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Humedad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41455"/>
        <c:crosses val="autoZero"/>
        <c:crossBetween val="midCat"/>
        <c:minorUnit val="1.0000000000000002E-3"/>
      </c:valAx>
      <c:valAx>
        <c:axId val="20640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Densidad Seca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417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de compactación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703390201224846"/>
                  <c:y val="-0.14068678915135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Miércoles!$D$22:$F$22</c:f>
              <c:numCache>
                <c:formatCode>0.0000</c:formatCode>
                <c:ptCount val="3"/>
                <c:pt idx="0">
                  <c:v>0.13873393160320133</c:v>
                </c:pt>
                <c:pt idx="1">
                  <c:v>0.16541570438799089</c:v>
                </c:pt>
                <c:pt idx="2">
                  <c:v>0.18396770472895047</c:v>
                </c:pt>
              </c:numCache>
            </c:numRef>
          </c:xVal>
          <c:yVal>
            <c:numRef>
              <c:f>Miércoles!$D$23:$F$23</c:f>
              <c:numCache>
                <c:formatCode>General</c:formatCode>
                <c:ptCount val="3"/>
                <c:pt idx="0">
                  <c:v>1.7815123636927728</c:v>
                </c:pt>
                <c:pt idx="1">
                  <c:v>1.7242012974801852</c:v>
                </c:pt>
                <c:pt idx="2">
                  <c:v>1.6533416119077065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2-4095-B1A7-4F88A884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41711"/>
        <c:axId val="2064041455"/>
      </c:scatterChart>
      <c:valAx>
        <c:axId val="208894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41455"/>
        <c:crosses val="autoZero"/>
        <c:crossBetween val="midCat"/>
      </c:valAx>
      <c:valAx>
        <c:axId val="20640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4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Total!$C$3:$C$8</c:f>
              <c:numCache>
                <c:formatCode>0.00%</c:formatCode>
                <c:ptCount val="6"/>
                <c:pt idx="0">
                  <c:v>0.10371452420701166</c:v>
                </c:pt>
                <c:pt idx="1">
                  <c:v>0.15280665280665287</c:v>
                </c:pt>
                <c:pt idx="2">
                  <c:v>0.17336268574573463</c:v>
                </c:pt>
                <c:pt idx="3">
                  <c:v>0.13873393160320133</c:v>
                </c:pt>
                <c:pt idx="4">
                  <c:v>0.16541570438799089</c:v>
                </c:pt>
                <c:pt idx="5">
                  <c:v>0.18396770472895047</c:v>
                </c:pt>
              </c:numCache>
            </c:numRef>
          </c:xVal>
          <c:yVal>
            <c:numRef>
              <c:f>Total!$D$3:$D$8</c:f>
              <c:numCache>
                <c:formatCode>General</c:formatCode>
                <c:ptCount val="6"/>
                <c:pt idx="0">
                  <c:v>1.710351790478795</c:v>
                </c:pt>
                <c:pt idx="1">
                  <c:v>1.8140007099605862</c:v>
                </c:pt>
                <c:pt idx="2">
                  <c:v>1.737080193694281</c:v>
                </c:pt>
                <c:pt idx="3">
                  <c:v>1.7815123636927728</c:v>
                </c:pt>
                <c:pt idx="4">
                  <c:v>1.7242012974801852</c:v>
                </c:pt>
                <c:pt idx="5">
                  <c:v>1.6533416119077065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4-4AC3-BA03-A3AB4C03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311"/>
        <c:axId val="28292895"/>
      </c:scatterChart>
      <c:valAx>
        <c:axId val="6126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895"/>
        <c:crosses val="autoZero"/>
        <c:crossBetween val="midCat"/>
      </c:valAx>
      <c:valAx>
        <c:axId val="282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Total!$C$21:$C$26</c:f>
              <c:numCache>
                <c:formatCode>0.00%</c:formatCode>
                <c:ptCount val="6"/>
                <c:pt idx="0">
                  <c:v>0.10371452420701166</c:v>
                </c:pt>
                <c:pt idx="1">
                  <c:v>0.15280665280665287</c:v>
                </c:pt>
                <c:pt idx="2">
                  <c:v>0.17336268574573463</c:v>
                </c:pt>
                <c:pt idx="3">
                  <c:v>0.13873393160320133</c:v>
                </c:pt>
                <c:pt idx="5">
                  <c:v>0.18396770472895047</c:v>
                </c:pt>
              </c:numCache>
            </c:numRef>
          </c:xVal>
          <c:yVal>
            <c:numRef>
              <c:f>Total!$D$21:$D$26</c:f>
              <c:numCache>
                <c:formatCode>General</c:formatCode>
                <c:ptCount val="6"/>
                <c:pt idx="0">
                  <c:v>1.710351790478795</c:v>
                </c:pt>
                <c:pt idx="1">
                  <c:v>1.8140007099605862</c:v>
                </c:pt>
                <c:pt idx="2">
                  <c:v>1.737080193694281</c:v>
                </c:pt>
                <c:pt idx="3">
                  <c:v>1.7815123636927728</c:v>
                </c:pt>
                <c:pt idx="5">
                  <c:v>1.6533416119077065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A-4FC4-9356-8738993D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311"/>
        <c:axId val="28292895"/>
      </c:scatterChart>
      <c:valAx>
        <c:axId val="6126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895"/>
        <c:crosses val="autoZero"/>
        <c:crossBetween val="midCat"/>
      </c:valAx>
      <c:valAx>
        <c:axId val="282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Total!$O$3:$O$8</c:f>
              <c:numCache>
                <c:formatCode>0%</c:formatCode>
                <c:ptCount val="6"/>
                <c:pt idx="0">
                  <c:v>0.10371452420701166</c:v>
                </c:pt>
                <c:pt idx="1">
                  <c:v>0.15280665280665287</c:v>
                </c:pt>
                <c:pt idx="2">
                  <c:v>0.17336268574573463</c:v>
                </c:pt>
                <c:pt idx="5">
                  <c:v>0.18396770472895047</c:v>
                </c:pt>
              </c:numCache>
            </c:numRef>
          </c:xVal>
          <c:yVal>
            <c:numRef>
              <c:f>Total!$P$3:$P$8</c:f>
              <c:numCache>
                <c:formatCode>General</c:formatCode>
                <c:ptCount val="6"/>
                <c:pt idx="0">
                  <c:v>1.710351790478795</c:v>
                </c:pt>
                <c:pt idx="1">
                  <c:v>1.8140007099605862</c:v>
                </c:pt>
                <c:pt idx="2">
                  <c:v>1.737080193694281</c:v>
                </c:pt>
                <c:pt idx="5">
                  <c:v>1.6533416119077065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8-4DBC-B0F3-DEDBEFBB21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Total!$P$11</c:f>
              <c:numCache>
                <c:formatCode>0.000000%</c:formatCode>
                <c:ptCount val="1"/>
                <c:pt idx="0">
                  <c:v>0.14019988589999999</c:v>
                </c:pt>
              </c:numCache>
            </c:numRef>
          </c:xVal>
          <c:yVal>
            <c:numRef>
              <c:f>Total!$P$12</c:f>
              <c:numCache>
                <c:formatCode>General</c:formatCode>
                <c:ptCount val="1"/>
                <c:pt idx="0">
                  <c:v>1.8313844420000001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8-4DBC-B0F3-DEDBEFBB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311"/>
        <c:axId val="28292895"/>
      </c:scatterChart>
      <c:valAx>
        <c:axId val="6126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895"/>
        <c:crosses val="autoZero"/>
        <c:crossBetween val="midCat"/>
      </c:valAx>
      <c:valAx>
        <c:axId val="282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282388</xdr:colOff>
      <xdr:row>1</xdr:row>
      <xdr:rowOff>73734</xdr:rowOff>
    </xdr:from>
    <xdr:to>
      <xdr:col>13</xdr:col>
      <xdr:colOff>541468</xdr:colOff>
      <xdr:row>17</xdr:row>
      <xdr:rowOff>94353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5E01CC-CEE7-4B38-917E-3168BB200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171450</xdr:rowOff>
    </xdr:from>
    <xdr:to>
      <xdr:col>12</xdr:col>
      <xdr:colOff>647700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08ABC4-D5F2-46C2-BBAD-E8E7943FF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478630</xdr:colOff>
      <xdr:row>0</xdr:row>
      <xdr:rowOff>157163</xdr:rowOff>
    </xdr:from>
    <xdr:to>
      <xdr:col>11</xdr:col>
      <xdr:colOff>516730</xdr:colOff>
      <xdr:row>16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50D9-B047-577C-62CE-59CE0D132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38100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938DC-1567-452E-8A49-20D2A728C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500062</xdr:colOff>
      <xdr:row>0</xdr:row>
      <xdr:rowOff>166688</xdr:rowOff>
    </xdr:from>
    <xdr:to>
      <xdr:col>23</xdr:col>
      <xdr:colOff>538162</xdr:colOff>
      <xdr:row>16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90D07-2C62-42CF-A0C3-A2BE8483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2B8C-8266-49F7-A867-DC0808228325}">
  <dimension ref="B2:D9"/>
  <sheetViews>
    <sheetView workbookViewId="0">
      <selection activeCell="G8" sqref="G8"/>
    </sheetView>
  </sheetViews>
  <sheetFormatPr defaultColWidth="10.6640625" defaultRowHeight="14.25" x14ac:dyDescent="0.45"/>
  <cols>
    <col min="2" max="2" width="25.19921875" bestFit="1" customWidth="1"/>
    <col min="3" max="3" width="8.33203125" customWidth="1"/>
  </cols>
  <sheetData>
    <row r="2" spans="2:4" x14ac:dyDescent="0.45">
      <c r="B2" s="1" t="s">
        <v>29</v>
      </c>
      <c r="C2" s="1" t="s">
        <v>2</v>
      </c>
      <c r="D2" s="1">
        <v>1</v>
      </c>
    </row>
    <row r="3" spans="2:4" x14ac:dyDescent="0.45">
      <c r="B3" s="6" t="s">
        <v>20</v>
      </c>
      <c r="C3" s="2" t="s">
        <v>6</v>
      </c>
      <c r="D3" s="12">
        <v>78.489999999999995</v>
      </c>
    </row>
    <row r="4" spans="2:4" x14ac:dyDescent="0.45">
      <c r="B4" s="6" t="s">
        <v>17</v>
      </c>
      <c r="C4" s="2" t="s">
        <v>6</v>
      </c>
      <c r="D4" s="12">
        <v>307.60000000000002</v>
      </c>
    </row>
    <row r="5" spans="2:4" x14ac:dyDescent="0.45">
      <c r="B5" s="6" t="s">
        <v>18</v>
      </c>
      <c r="C5" s="2" t="s">
        <v>6</v>
      </c>
      <c r="D5" s="12">
        <v>279.24</v>
      </c>
    </row>
    <row r="6" spans="2:4" x14ac:dyDescent="0.45">
      <c r="B6" s="3" t="s">
        <v>19</v>
      </c>
      <c r="C6" s="2" t="s">
        <v>6</v>
      </c>
      <c r="D6" s="12">
        <f>+D4-D5</f>
        <v>28.360000000000014</v>
      </c>
    </row>
    <row r="7" spans="2:4" x14ac:dyDescent="0.45">
      <c r="B7" s="6" t="s">
        <v>21</v>
      </c>
      <c r="C7" s="2" t="s">
        <v>6</v>
      </c>
      <c r="D7" s="12">
        <f>+D5-D3</f>
        <v>200.75</v>
      </c>
    </row>
    <row r="9" spans="2:4" x14ac:dyDescent="0.45">
      <c r="B9" s="14" t="s">
        <v>30</v>
      </c>
      <c r="C9" s="13" t="s">
        <v>4</v>
      </c>
      <c r="D9" s="15">
        <f>+D6/D7</f>
        <v>0.14127023661270244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338B-4F0B-4C3C-95C8-E163922FD2E6}">
  <dimension ref="B1:R40"/>
  <sheetViews>
    <sheetView tabSelected="1" zoomScale="101" workbookViewId="0">
      <selection activeCell="B2" sqref="B2:G20"/>
    </sheetView>
  </sheetViews>
  <sheetFormatPr defaultColWidth="10.6640625" defaultRowHeight="14.25" x14ac:dyDescent="0.45"/>
  <cols>
    <col min="1" max="1" width="7.86328125" customWidth="1"/>
    <col min="2" max="2" width="20.06640625" bestFit="1" customWidth="1"/>
    <col min="3" max="3" width="6.19921875" customWidth="1"/>
  </cols>
  <sheetData>
    <row r="1" spans="2:7" ht="14.65" thickBot="1" x14ac:dyDescent="0.5"/>
    <row r="2" spans="2:7" ht="12.4" customHeight="1" thickBot="1" x14ac:dyDescent="0.5">
      <c r="B2" s="66" t="s">
        <v>0</v>
      </c>
      <c r="C2" s="67"/>
      <c r="D2" s="67"/>
      <c r="E2" s="67"/>
      <c r="F2" s="67"/>
      <c r="G2" s="68"/>
    </row>
    <row r="3" spans="2:7" ht="12.4" customHeight="1" x14ac:dyDescent="0.45">
      <c r="B3" s="69" t="s">
        <v>1</v>
      </c>
      <c r="C3" s="69"/>
      <c r="D3" s="69">
        <v>1</v>
      </c>
      <c r="E3" s="69">
        <v>2</v>
      </c>
      <c r="F3" s="69">
        <v>3</v>
      </c>
      <c r="G3" s="69">
        <v>4</v>
      </c>
    </row>
    <row r="4" spans="2:7" ht="12.4" customHeight="1" x14ac:dyDescent="0.45">
      <c r="B4" s="70" t="s">
        <v>3</v>
      </c>
      <c r="C4" s="71" t="s">
        <v>4</v>
      </c>
      <c r="D4" s="72">
        <v>15</v>
      </c>
      <c r="E4" s="72">
        <v>17</v>
      </c>
      <c r="F4" s="72">
        <v>19</v>
      </c>
      <c r="G4" s="72">
        <v>21</v>
      </c>
    </row>
    <row r="5" spans="2:7" ht="12.4" customHeight="1" x14ac:dyDescent="0.45">
      <c r="B5" s="73" t="s">
        <v>107</v>
      </c>
      <c r="C5" s="71" t="s">
        <v>6</v>
      </c>
      <c r="D5" s="72">
        <v>3582</v>
      </c>
      <c r="E5" s="72">
        <v>3582.5</v>
      </c>
      <c r="F5" s="72">
        <v>3576</v>
      </c>
      <c r="G5" s="72">
        <v>3573</v>
      </c>
    </row>
    <row r="6" spans="2:7" ht="12.4" customHeight="1" x14ac:dyDescent="0.45">
      <c r="B6" s="73" t="s">
        <v>106</v>
      </c>
      <c r="C6" s="71" t="s">
        <v>6</v>
      </c>
      <c r="D6" s="72">
        <v>5377.5</v>
      </c>
      <c r="E6" s="72">
        <v>5526</v>
      </c>
      <c r="F6" s="72">
        <v>5464.5</v>
      </c>
      <c r="G6" s="72">
        <v>5410</v>
      </c>
    </row>
    <row r="7" spans="2:7" ht="12.4" customHeight="1" x14ac:dyDescent="0.45">
      <c r="B7" s="73" t="s">
        <v>8</v>
      </c>
      <c r="C7" s="71" t="s">
        <v>6</v>
      </c>
      <c r="D7" s="74">
        <f>+D6-D5</f>
        <v>1795.5</v>
      </c>
      <c r="E7" s="74">
        <f>+E6-E5</f>
        <v>1943.5</v>
      </c>
      <c r="F7" s="74">
        <f>+F6-F5</f>
        <v>1888.5</v>
      </c>
      <c r="G7" s="74">
        <f>+G6-G5</f>
        <v>1837</v>
      </c>
    </row>
    <row r="8" spans="2:7" ht="12.4" customHeight="1" x14ac:dyDescent="0.45">
      <c r="B8" s="73" t="s">
        <v>9</v>
      </c>
      <c r="C8" s="71" t="s">
        <v>10</v>
      </c>
      <c r="D8" s="72">
        <v>10.199999999999999</v>
      </c>
      <c r="E8" s="72">
        <v>10.1</v>
      </c>
      <c r="F8" s="72">
        <v>10.050000000000001</v>
      </c>
      <c r="G8" s="72">
        <v>10.11</v>
      </c>
    </row>
    <row r="9" spans="2:7" ht="12.4" customHeight="1" x14ac:dyDescent="0.45">
      <c r="B9" s="73" t="s">
        <v>11</v>
      </c>
      <c r="C9" s="71" t="s">
        <v>10</v>
      </c>
      <c r="D9" s="72">
        <v>11.64</v>
      </c>
      <c r="E9" s="72">
        <v>11.6</v>
      </c>
      <c r="F9" s="72">
        <v>11.68</v>
      </c>
      <c r="G9" s="72">
        <v>11.690000000000001</v>
      </c>
    </row>
    <row r="10" spans="2:7" ht="12.4" customHeight="1" x14ac:dyDescent="0.45">
      <c r="B10" s="73" t="s">
        <v>12</v>
      </c>
      <c r="C10" s="71" t="s">
        <v>13</v>
      </c>
      <c r="D10" s="74">
        <f>+((PI()/4)*D8^2)*D9</f>
        <v>951.13728206729286</v>
      </c>
      <c r="E10" s="74">
        <f>+((PI()/4)*E8^2)*E9</f>
        <v>929.37421311881485</v>
      </c>
      <c r="F10" s="74">
        <f>+((PI()/4)*F8^2)*F9</f>
        <v>926.54143902307305</v>
      </c>
      <c r="G10" s="74">
        <f>+((PI()/4)*G8^2)*G9</f>
        <v>938.44041676268716</v>
      </c>
    </row>
    <row r="11" spans="2:7" ht="12.4" customHeight="1" thickBot="1" x14ac:dyDescent="0.5">
      <c r="B11" s="73" t="s">
        <v>14</v>
      </c>
      <c r="C11" s="71" t="s">
        <v>15</v>
      </c>
      <c r="D11" s="74">
        <f>+D7/D10</f>
        <v>1.8877401126549138</v>
      </c>
      <c r="E11" s="74">
        <f>+E7/E10</f>
        <v>2.0911920866385554</v>
      </c>
      <c r="F11" s="74">
        <f>+F7/F10</f>
        <v>2.0382250814288425</v>
      </c>
      <c r="G11" s="74">
        <f>+G7/G10</f>
        <v>1.9575030733832306</v>
      </c>
    </row>
    <row r="12" spans="2:7" ht="12.4" customHeight="1" thickBot="1" x14ac:dyDescent="0.5">
      <c r="B12" s="66" t="s">
        <v>16</v>
      </c>
      <c r="C12" s="67"/>
      <c r="D12" s="67"/>
      <c r="E12" s="67"/>
      <c r="F12" s="67"/>
      <c r="G12" s="68"/>
    </row>
    <row r="13" spans="2:7" ht="12.4" customHeight="1" x14ac:dyDescent="0.45">
      <c r="B13" s="75" t="s">
        <v>17</v>
      </c>
      <c r="C13" s="76" t="s">
        <v>6</v>
      </c>
      <c r="D13" s="77">
        <v>71.55</v>
      </c>
      <c r="E13" s="77">
        <v>62.27</v>
      </c>
      <c r="F13" s="77">
        <v>39.11</v>
      </c>
      <c r="G13" s="77">
        <v>58.78</v>
      </c>
    </row>
    <row r="14" spans="2:7" ht="12.4" customHeight="1" x14ac:dyDescent="0.45">
      <c r="B14" s="78" t="s">
        <v>18</v>
      </c>
      <c r="C14" s="71" t="s">
        <v>6</v>
      </c>
      <c r="D14" s="72">
        <v>66.58</v>
      </c>
      <c r="E14" s="72">
        <v>56.39</v>
      </c>
      <c r="F14" s="72">
        <v>35.96</v>
      </c>
      <c r="G14" s="72">
        <v>52.4</v>
      </c>
    </row>
    <row r="15" spans="2:7" ht="12.4" customHeight="1" x14ac:dyDescent="0.45">
      <c r="B15" s="78" t="s">
        <v>19</v>
      </c>
      <c r="C15" s="71" t="s">
        <v>6</v>
      </c>
      <c r="D15" s="74">
        <f>+D13-D14</f>
        <v>4.9699999999999989</v>
      </c>
      <c r="E15" s="74">
        <f>+E13-E14</f>
        <v>5.8800000000000026</v>
      </c>
      <c r="F15" s="74">
        <f>+F13-F14</f>
        <v>3.1499999999999986</v>
      </c>
      <c r="G15" s="74">
        <f>+G13-G14</f>
        <v>6.3800000000000026</v>
      </c>
    </row>
    <row r="16" spans="2:7" ht="12.4" customHeight="1" x14ac:dyDescent="0.45">
      <c r="B16" s="78" t="s">
        <v>20</v>
      </c>
      <c r="C16" s="71" t="s">
        <v>6</v>
      </c>
      <c r="D16" s="72">
        <v>18.66</v>
      </c>
      <c r="E16" s="72">
        <v>17.91</v>
      </c>
      <c r="F16" s="72">
        <v>17.79</v>
      </c>
      <c r="G16" s="72">
        <v>17.72</v>
      </c>
    </row>
    <row r="17" spans="2:18" ht="12.4" customHeight="1" x14ac:dyDescent="0.45">
      <c r="B17" s="78" t="s">
        <v>21</v>
      </c>
      <c r="C17" s="71" t="s">
        <v>6</v>
      </c>
      <c r="D17" s="74">
        <f>+D14-D16</f>
        <v>47.92</v>
      </c>
      <c r="E17" s="74">
        <f>+E14-E16</f>
        <v>38.480000000000004</v>
      </c>
      <c r="F17" s="74">
        <f>+F14-F16</f>
        <v>18.170000000000002</v>
      </c>
      <c r="G17" s="74">
        <f>+G14-G16</f>
        <v>34.68</v>
      </c>
    </row>
    <row r="18" spans="2:18" ht="12.4" customHeight="1" thickBot="1" x14ac:dyDescent="0.5">
      <c r="B18" s="78" t="s">
        <v>22</v>
      </c>
      <c r="C18" s="71" t="s">
        <v>4</v>
      </c>
      <c r="D18" s="74">
        <f>+D15/D17</f>
        <v>0.10371452420701166</v>
      </c>
      <c r="E18" s="74">
        <f>+E15/E17</f>
        <v>0.15280665280665287</v>
      </c>
      <c r="F18" s="74">
        <f>+F15/F17</f>
        <v>0.17336268574573463</v>
      </c>
      <c r="G18" s="74">
        <f>+G15/G17</f>
        <v>0.18396770472895047</v>
      </c>
    </row>
    <row r="19" spans="2:18" ht="12.4" customHeight="1" x14ac:dyDescent="0.45">
      <c r="B19" s="79" t="s">
        <v>23</v>
      </c>
      <c r="C19" s="80" t="s">
        <v>4</v>
      </c>
      <c r="D19" s="81">
        <f>+D18</f>
        <v>0.10371452420701166</v>
      </c>
      <c r="E19" s="81">
        <f>+E18</f>
        <v>0.15280665280665287</v>
      </c>
      <c r="F19" s="81">
        <f>+F18</f>
        <v>0.17336268574573463</v>
      </c>
      <c r="G19" s="81">
        <f>+G18</f>
        <v>0.18396770472895047</v>
      </c>
    </row>
    <row r="20" spans="2:18" ht="12.4" customHeight="1" thickBot="1" x14ac:dyDescent="0.5">
      <c r="B20" s="82" t="s">
        <v>24</v>
      </c>
      <c r="C20" s="83" t="s">
        <v>15</v>
      </c>
      <c r="D20" s="84">
        <f>+D11/(1+D19)</f>
        <v>1.710351790478795</v>
      </c>
      <c r="E20" s="84">
        <f>+E11/(1+E19)</f>
        <v>1.8140007099605862</v>
      </c>
      <c r="F20" s="84">
        <f>+F11/(1+F19)</f>
        <v>1.737080193694281</v>
      </c>
      <c r="G20" s="84">
        <f>+G11/(1+G19)</f>
        <v>1.6533416119077065</v>
      </c>
    </row>
    <row r="21" spans="2:18" ht="14.65" thickBot="1" x14ac:dyDescent="0.5"/>
    <row r="22" spans="2:18" ht="15" thickTop="1" thickBot="1" x14ac:dyDescent="0.5">
      <c r="C22" s="27" t="s">
        <v>35</v>
      </c>
      <c r="D22" s="28"/>
      <c r="I22" s="31" t="s">
        <v>40</v>
      </c>
      <c r="J22" s="32" t="s">
        <v>2</v>
      </c>
      <c r="K22" s="50">
        <v>1</v>
      </c>
      <c r="L22" s="51"/>
      <c r="M22" s="50">
        <v>2</v>
      </c>
      <c r="N22" s="51"/>
      <c r="O22" s="50">
        <v>3</v>
      </c>
      <c r="P22" s="51"/>
      <c r="Q22" s="50">
        <v>4</v>
      </c>
      <c r="R22" s="51"/>
    </row>
    <row r="23" spans="2:18" ht="15" thickTop="1" thickBot="1" x14ac:dyDescent="0.5">
      <c r="C23" s="18" t="s">
        <v>32</v>
      </c>
      <c r="D23" s="21">
        <v>-91.152000000000001</v>
      </c>
      <c r="I23" s="33" t="s">
        <v>41</v>
      </c>
      <c r="J23" s="34" t="s">
        <v>42</v>
      </c>
      <c r="K23" s="52">
        <v>6030</v>
      </c>
      <c r="L23" s="53"/>
      <c r="M23" s="52">
        <v>6160</v>
      </c>
      <c r="N23" s="53"/>
      <c r="O23" s="52">
        <v>6220</v>
      </c>
      <c r="P23" s="53"/>
      <c r="Q23" s="52">
        <v>6210</v>
      </c>
      <c r="R23" s="53"/>
    </row>
    <row r="24" spans="2:18" ht="14.65" thickBot="1" x14ac:dyDescent="0.5">
      <c r="C24" s="2" t="s">
        <v>33</v>
      </c>
      <c r="D24" s="20">
        <v>25.559000000000001</v>
      </c>
      <c r="I24" s="33" t="s">
        <v>43</v>
      </c>
      <c r="J24" s="34" t="s">
        <v>42</v>
      </c>
      <c r="K24" s="54">
        <v>4244</v>
      </c>
      <c r="L24" s="55"/>
      <c r="M24" s="54">
        <v>4244</v>
      </c>
      <c r="N24" s="55"/>
      <c r="O24" s="54">
        <v>4244</v>
      </c>
      <c r="P24" s="55"/>
      <c r="Q24" s="54">
        <v>4244</v>
      </c>
      <c r="R24" s="55"/>
    </row>
    <row r="25" spans="2:18" ht="14.65" thickBot="1" x14ac:dyDescent="0.5">
      <c r="C25" s="2" t="s">
        <v>34</v>
      </c>
      <c r="D25" s="20">
        <v>3.9699999999999999E-2</v>
      </c>
      <c r="I25" s="33" t="s">
        <v>8</v>
      </c>
      <c r="J25" s="34" t="s">
        <v>42</v>
      </c>
      <c r="K25" s="54">
        <v>1786</v>
      </c>
      <c r="L25" s="55"/>
      <c r="M25" s="54">
        <v>1916</v>
      </c>
      <c r="N25" s="55"/>
      <c r="O25" s="54">
        <v>1976</v>
      </c>
      <c r="P25" s="55"/>
      <c r="Q25" s="54">
        <v>1966</v>
      </c>
      <c r="R25" s="55"/>
    </row>
    <row r="26" spans="2:18" ht="14.65" thickBot="1" x14ac:dyDescent="0.5">
      <c r="I26" s="33" t="s">
        <v>12</v>
      </c>
      <c r="J26" s="34" t="s">
        <v>13</v>
      </c>
      <c r="K26" s="54">
        <v>944</v>
      </c>
      <c r="L26" s="55"/>
      <c r="M26" s="54">
        <v>944</v>
      </c>
      <c r="N26" s="55"/>
      <c r="O26" s="54">
        <v>944</v>
      </c>
      <c r="P26" s="55"/>
      <c r="Q26" s="54">
        <v>944</v>
      </c>
      <c r="R26" s="55"/>
    </row>
    <row r="27" spans="2:18" ht="14.65" thickBot="1" x14ac:dyDescent="0.5">
      <c r="B27" s="2" t="s">
        <v>25</v>
      </c>
      <c r="C27" s="2"/>
      <c r="D27" s="7">
        <f>+D23*D28^2+D24*D28+D25</f>
        <v>1.8313844419211867</v>
      </c>
      <c r="E27" s="2" t="s">
        <v>15</v>
      </c>
      <c r="I27" s="33" t="s">
        <v>14</v>
      </c>
      <c r="J27" s="34" t="s">
        <v>44</v>
      </c>
      <c r="K27" s="56">
        <v>1892</v>
      </c>
      <c r="L27" s="57"/>
      <c r="M27" s="56">
        <v>2030</v>
      </c>
      <c r="N27" s="57"/>
      <c r="O27" s="56">
        <v>2093</v>
      </c>
      <c r="P27" s="57"/>
      <c r="Q27" s="56">
        <v>2083</v>
      </c>
      <c r="R27" s="57"/>
    </row>
    <row r="28" spans="2:18" ht="14.65" thickBot="1" x14ac:dyDescent="0.5">
      <c r="B28" s="2" t="s">
        <v>26</v>
      </c>
      <c r="C28" s="2"/>
      <c r="D28" s="8">
        <f>-D24/(2*D23)</f>
        <v>0.14019988590486221</v>
      </c>
      <c r="E28" s="2" t="s">
        <v>4</v>
      </c>
      <c r="F28" s="17"/>
      <c r="I28" s="35"/>
      <c r="J28" s="36"/>
      <c r="K28" s="58"/>
      <c r="L28" s="59"/>
      <c r="M28" s="58"/>
      <c r="N28" s="59"/>
      <c r="O28" s="58"/>
      <c r="P28" s="59"/>
      <c r="Q28" s="58"/>
      <c r="R28" s="59"/>
    </row>
    <row r="29" spans="2:18" ht="15" thickTop="1" thickBot="1" x14ac:dyDescent="0.5">
      <c r="I29" s="37" t="s">
        <v>45</v>
      </c>
      <c r="J29" s="38"/>
      <c r="K29" s="39" t="s">
        <v>46</v>
      </c>
      <c r="L29" s="40" t="s">
        <v>47</v>
      </c>
      <c r="M29" s="39" t="s">
        <v>48</v>
      </c>
      <c r="N29" s="40" t="s">
        <v>49</v>
      </c>
      <c r="O29" s="39" t="s">
        <v>50</v>
      </c>
      <c r="P29" s="40" t="s">
        <v>51</v>
      </c>
      <c r="Q29" s="39" t="s">
        <v>52</v>
      </c>
      <c r="R29" s="40" t="s">
        <v>53</v>
      </c>
    </row>
    <row r="30" spans="2:18" ht="15" thickTop="1" thickBot="1" x14ac:dyDescent="0.5">
      <c r="C30" s="2" t="s">
        <v>37</v>
      </c>
      <c r="D30" s="16">
        <f>-84.041*D31^2+23.67*D31+0.1595</f>
        <v>1.8261367529336598</v>
      </c>
      <c r="E30" s="2" t="s">
        <v>15</v>
      </c>
      <c r="I30" s="41"/>
      <c r="J30" s="42"/>
      <c r="K30" s="43"/>
      <c r="L30" s="42"/>
      <c r="M30" s="43"/>
      <c r="N30" s="42"/>
      <c r="O30" s="43"/>
      <c r="P30" s="42"/>
      <c r="Q30" s="43"/>
      <c r="R30" s="42"/>
    </row>
    <row r="31" spans="2:18" ht="14.65" thickBot="1" x14ac:dyDescent="0.5">
      <c r="C31" s="2" t="s">
        <v>31</v>
      </c>
      <c r="D31" s="22">
        <f>+'Humedad Natural'!D9</f>
        <v>0.14127023661270244</v>
      </c>
      <c r="E31" s="2" t="s">
        <v>4</v>
      </c>
      <c r="I31" s="33" t="s">
        <v>17</v>
      </c>
      <c r="J31" s="34" t="s">
        <v>42</v>
      </c>
      <c r="K31" s="44" t="s">
        <v>54</v>
      </c>
      <c r="L31" s="45" t="s">
        <v>55</v>
      </c>
      <c r="M31" s="44" t="s">
        <v>56</v>
      </c>
      <c r="N31" s="45" t="s">
        <v>57</v>
      </c>
      <c r="O31" s="44" t="s">
        <v>58</v>
      </c>
      <c r="P31" s="45" t="s">
        <v>59</v>
      </c>
      <c r="Q31" s="44" t="s">
        <v>60</v>
      </c>
      <c r="R31" s="45" t="s">
        <v>60</v>
      </c>
    </row>
    <row r="32" spans="2:18" ht="14.65" thickBot="1" x14ac:dyDescent="0.5">
      <c r="I32" s="33" t="s">
        <v>18</v>
      </c>
      <c r="J32" s="34" t="s">
        <v>42</v>
      </c>
      <c r="K32" s="44" t="s">
        <v>61</v>
      </c>
      <c r="L32" s="45" t="s">
        <v>62</v>
      </c>
      <c r="M32" s="44" t="s">
        <v>63</v>
      </c>
      <c r="N32" s="45" t="s">
        <v>64</v>
      </c>
      <c r="O32" s="44" t="s">
        <v>65</v>
      </c>
      <c r="P32" s="45" t="s">
        <v>66</v>
      </c>
      <c r="Q32" s="44" t="s">
        <v>67</v>
      </c>
      <c r="R32" s="45" t="s">
        <v>68</v>
      </c>
    </row>
    <row r="33" spans="3:18" ht="14.65" thickBot="1" x14ac:dyDescent="0.5">
      <c r="C33" s="2" t="s">
        <v>36</v>
      </c>
      <c r="D33" s="19">
        <f>+D30/D27</f>
        <v>0.99713457815442519</v>
      </c>
      <c r="E33" s="2" t="s">
        <v>4</v>
      </c>
      <c r="I33" s="33" t="s">
        <v>69</v>
      </c>
      <c r="J33" s="34" t="s">
        <v>42</v>
      </c>
      <c r="K33" s="44" t="s">
        <v>70</v>
      </c>
      <c r="L33" s="45" t="s">
        <v>71</v>
      </c>
      <c r="M33" s="44" t="s">
        <v>72</v>
      </c>
      <c r="N33" s="45" t="s">
        <v>73</v>
      </c>
      <c r="O33" s="44" t="s">
        <v>74</v>
      </c>
      <c r="P33" s="45" t="s">
        <v>75</v>
      </c>
      <c r="Q33" s="44" t="s">
        <v>76</v>
      </c>
      <c r="R33" s="45" t="s">
        <v>77</v>
      </c>
    </row>
    <row r="34" spans="3:18" ht="14.65" thickBot="1" x14ac:dyDescent="0.5">
      <c r="I34" s="33" t="s">
        <v>78</v>
      </c>
      <c r="J34" s="34" t="s">
        <v>42</v>
      </c>
      <c r="K34" s="44" t="s">
        <v>79</v>
      </c>
      <c r="L34" s="45" t="s">
        <v>80</v>
      </c>
      <c r="M34" s="44" t="s">
        <v>81</v>
      </c>
      <c r="N34" s="45" t="s">
        <v>82</v>
      </c>
      <c r="O34" s="44" t="s">
        <v>83</v>
      </c>
      <c r="P34" s="45" t="s">
        <v>81</v>
      </c>
      <c r="Q34" s="44" t="s">
        <v>83</v>
      </c>
      <c r="R34" s="45" t="s">
        <v>84</v>
      </c>
    </row>
    <row r="35" spans="3:18" ht="14.65" thickBot="1" x14ac:dyDescent="0.5">
      <c r="I35" s="33" t="s">
        <v>21</v>
      </c>
      <c r="J35" s="34" t="s">
        <v>42</v>
      </c>
      <c r="K35" s="44" t="s">
        <v>85</v>
      </c>
      <c r="L35" s="45" t="s">
        <v>86</v>
      </c>
      <c r="M35" s="44" t="s">
        <v>87</v>
      </c>
      <c r="N35" s="45" t="s">
        <v>88</v>
      </c>
      <c r="O35" s="44" t="s">
        <v>89</v>
      </c>
      <c r="P35" s="45" t="s">
        <v>90</v>
      </c>
      <c r="Q35" s="44" t="s">
        <v>91</v>
      </c>
      <c r="R35" s="45" t="s">
        <v>92</v>
      </c>
    </row>
    <row r="36" spans="3:18" ht="14.65" thickBot="1" x14ac:dyDescent="0.5">
      <c r="I36" s="33" t="s">
        <v>93</v>
      </c>
      <c r="J36" s="34" t="s">
        <v>4</v>
      </c>
      <c r="K36" s="44" t="s">
        <v>94</v>
      </c>
      <c r="L36" s="45" t="s">
        <v>95</v>
      </c>
      <c r="M36" s="44" t="s">
        <v>96</v>
      </c>
      <c r="N36" s="45" t="s">
        <v>97</v>
      </c>
      <c r="O36" s="44" t="s">
        <v>98</v>
      </c>
      <c r="P36" s="45" t="s">
        <v>99</v>
      </c>
      <c r="Q36" s="44" t="s">
        <v>100</v>
      </c>
      <c r="R36" s="45" t="s">
        <v>101</v>
      </c>
    </row>
    <row r="37" spans="3:18" ht="14.65" thickBot="1" x14ac:dyDescent="0.5">
      <c r="I37" s="46"/>
      <c r="J37" s="47"/>
      <c r="K37" s="60"/>
      <c r="L37" s="61"/>
      <c r="M37" s="60"/>
      <c r="N37" s="61"/>
      <c r="O37" s="60"/>
      <c r="P37" s="61"/>
      <c r="Q37" s="60"/>
      <c r="R37" s="61"/>
    </row>
    <row r="38" spans="3:18" ht="15" thickTop="1" thickBot="1" x14ac:dyDescent="0.5">
      <c r="I38" s="33" t="s">
        <v>23</v>
      </c>
      <c r="J38" s="34" t="s">
        <v>4</v>
      </c>
      <c r="K38" s="62" t="s">
        <v>102</v>
      </c>
      <c r="L38" s="63"/>
      <c r="M38" s="62" t="s">
        <v>103</v>
      </c>
      <c r="N38" s="63"/>
      <c r="O38" s="62" t="s">
        <v>104</v>
      </c>
      <c r="P38" s="63"/>
      <c r="Q38" s="62" t="s">
        <v>105</v>
      </c>
      <c r="R38" s="63"/>
    </row>
    <row r="39" spans="3:18" ht="14.65" thickBot="1" x14ac:dyDescent="0.5">
      <c r="I39" s="48" t="s">
        <v>38</v>
      </c>
      <c r="J39" s="49" t="s">
        <v>44</v>
      </c>
      <c r="K39" s="64">
        <v>1806</v>
      </c>
      <c r="L39" s="65"/>
      <c r="M39" s="64">
        <v>1886</v>
      </c>
      <c r="N39" s="65"/>
      <c r="O39" s="64">
        <v>1897</v>
      </c>
      <c r="P39" s="65"/>
      <c r="Q39" s="64">
        <v>1842</v>
      </c>
      <c r="R39" s="65"/>
    </row>
    <row r="40" spans="3:18" ht="14.65" thickTop="1" x14ac:dyDescent="0.45"/>
  </sheetData>
  <mergeCells count="43">
    <mergeCell ref="K38:L38"/>
    <mergeCell ref="M38:N38"/>
    <mergeCell ref="O38:P38"/>
    <mergeCell ref="Q38:R38"/>
    <mergeCell ref="K39:L39"/>
    <mergeCell ref="M39:N39"/>
    <mergeCell ref="O39:P39"/>
    <mergeCell ref="Q39:R39"/>
    <mergeCell ref="K28:L28"/>
    <mergeCell ref="M28:N28"/>
    <mergeCell ref="O28:P28"/>
    <mergeCell ref="Q28:R28"/>
    <mergeCell ref="K37:L37"/>
    <mergeCell ref="M37:N37"/>
    <mergeCell ref="O37:P37"/>
    <mergeCell ref="Q37:R37"/>
    <mergeCell ref="K26:L26"/>
    <mergeCell ref="M26:N26"/>
    <mergeCell ref="O26:P26"/>
    <mergeCell ref="Q26:R26"/>
    <mergeCell ref="K27:L27"/>
    <mergeCell ref="M27:N27"/>
    <mergeCell ref="O27:P27"/>
    <mergeCell ref="Q27:R27"/>
    <mergeCell ref="K24:L24"/>
    <mergeCell ref="M24:N24"/>
    <mergeCell ref="O24:P24"/>
    <mergeCell ref="Q24:R24"/>
    <mergeCell ref="K25:L25"/>
    <mergeCell ref="M25:N25"/>
    <mergeCell ref="O25:P25"/>
    <mergeCell ref="Q25:R25"/>
    <mergeCell ref="O22:P22"/>
    <mergeCell ref="Q22:R22"/>
    <mergeCell ref="K23:L23"/>
    <mergeCell ref="M23:N23"/>
    <mergeCell ref="O23:P23"/>
    <mergeCell ref="Q23:R23"/>
    <mergeCell ref="B2:G2"/>
    <mergeCell ref="B12:G12"/>
    <mergeCell ref="C22:D22"/>
    <mergeCell ref="K22:L22"/>
    <mergeCell ref="M22:N2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CFEA-0746-41F5-A1EC-9AE18010FF62}">
  <dimension ref="B2:F27"/>
  <sheetViews>
    <sheetView zoomScale="96" workbookViewId="0">
      <selection activeCell="F15" sqref="F15:F16"/>
    </sheetView>
  </sheetViews>
  <sheetFormatPr defaultColWidth="10.6640625" defaultRowHeight="14.25" x14ac:dyDescent="0.45"/>
  <cols>
    <col min="2" max="2" width="42.19921875" bestFit="1" customWidth="1"/>
    <col min="3" max="3" width="18" bestFit="1" customWidth="1"/>
  </cols>
  <sheetData>
    <row r="2" spans="2:6" x14ac:dyDescent="0.45">
      <c r="B2" s="29" t="s">
        <v>0</v>
      </c>
      <c r="C2" s="29"/>
      <c r="D2" s="29"/>
      <c r="E2" s="29"/>
      <c r="F2" s="29"/>
    </row>
    <row r="3" spans="2:6" x14ac:dyDescent="0.45">
      <c r="B3" s="1" t="s">
        <v>27</v>
      </c>
      <c r="C3" s="1" t="s">
        <v>2</v>
      </c>
      <c r="D3" s="1">
        <v>1</v>
      </c>
      <c r="E3" s="1">
        <v>2</v>
      </c>
      <c r="F3" s="1">
        <v>3</v>
      </c>
    </row>
    <row r="4" spans="2:6" x14ac:dyDescent="0.45">
      <c r="B4" s="1" t="s">
        <v>28</v>
      </c>
      <c r="C4" s="2" t="s">
        <v>4</v>
      </c>
      <c r="D4" s="9">
        <v>17</v>
      </c>
      <c r="E4" s="9">
        <v>19</v>
      </c>
      <c r="F4" s="9">
        <v>21</v>
      </c>
    </row>
    <row r="5" spans="2:6" x14ac:dyDescent="0.45">
      <c r="B5" s="3" t="s">
        <v>5</v>
      </c>
      <c r="C5" s="2" t="s">
        <v>6</v>
      </c>
      <c r="D5" s="10">
        <v>3577.8</v>
      </c>
      <c r="E5" s="10">
        <v>3590.5</v>
      </c>
      <c r="F5" s="10">
        <v>3573</v>
      </c>
    </row>
    <row r="6" spans="2:6" x14ac:dyDescent="0.45">
      <c r="B6" s="3" t="s">
        <v>7</v>
      </c>
      <c r="C6" s="2" t="s">
        <v>6</v>
      </c>
      <c r="D6" s="10">
        <v>5509</v>
      </c>
      <c r="E6" s="10">
        <v>5515.5</v>
      </c>
      <c r="F6" s="10">
        <v>5410</v>
      </c>
    </row>
    <row r="7" spans="2:6" x14ac:dyDescent="0.45">
      <c r="B7" s="3" t="s">
        <v>8</v>
      </c>
      <c r="C7" s="2" t="s">
        <v>6</v>
      </c>
      <c r="D7" s="4">
        <f>+D6-D5</f>
        <v>1931.1999999999998</v>
      </c>
      <c r="E7" s="4">
        <f>+E6-E5</f>
        <v>1925</v>
      </c>
      <c r="F7" s="4">
        <f>+F6-F5</f>
        <v>1837</v>
      </c>
    </row>
    <row r="8" spans="2:6" x14ac:dyDescent="0.45">
      <c r="B8" s="3" t="s">
        <v>9</v>
      </c>
      <c r="C8" s="2" t="s">
        <v>10</v>
      </c>
      <c r="D8" s="10">
        <f>102/10</f>
        <v>10.199999999999999</v>
      </c>
      <c r="E8" s="10">
        <f>101.8/10</f>
        <v>10.18</v>
      </c>
      <c r="F8" s="10">
        <f>101.1/10</f>
        <v>10.11</v>
      </c>
    </row>
    <row r="9" spans="2:6" x14ac:dyDescent="0.45">
      <c r="B9" s="3" t="s">
        <v>11</v>
      </c>
      <c r="C9" s="2" t="s">
        <v>10</v>
      </c>
      <c r="D9" s="10">
        <f>116.5/10</f>
        <v>11.65</v>
      </c>
      <c r="E9" s="10">
        <f>117.7/10</f>
        <v>11.77</v>
      </c>
      <c r="F9" s="10">
        <f>116.9/10</f>
        <v>11.690000000000001</v>
      </c>
    </row>
    <row r="10" spans="2:6" x14ac:dyDescent="0.45">
      <c r="B10" s="3" t="s">
        <v>12</v>
      </c>
      <c r="C10" s="2" t="s">
        <v>13</v>
      </c>
      <c r="D10" s="4">
        <f>+((PI()/4)*D8^2)*D9</f>
        <v>951.95441031649148</v>
      </c>
      <c r="E10" s="4">
        <f>+((PI()/4)*E8^2)*E9</f>
        <v>957.99203931708837</v>
      </c>
      <c r="F10" s="4">
        <f>+((PI()/4)*F8^2)*F9</f>
        <v>938.44041676268716</v>
      </c>
    </row>
    <row r="11" spans="2:6" x14ac:dyDescent="0.45">
      <c r="B11" s="3" t="s">
        <v>14</v>
      </c>
      <c r="C11" s="2" t="s">
        <v>15</v>
      </c>
      <c r="D11" s="4">
        <f>+D7/D10</f>
        <v>2.0286685781075833</v>
      </c>
      <c r="E11" s="4">
        <f>+E7/E10</f>
        <v>2.0094112696095578</v>
      </c>
      <c r="F11" s="4">
        <f>+F7/F10</f>
        <v>1.9575030733832306</v>
      </c>
    </row>
    <row r="14" spans="2:6" x14ac:dyDescent="0.45">
      <c r="B14" s="29" t="s">
        <v>16</v>
      </c>
      <c r="C14" s="29"/>
      <c r="D14" s="29"/>
      <c r="E14" s="29"/>
      <c r="F14" s="29"/>
    </row>
    <row r="15" spans="2:6" x14ac:dyDescent="0.45">
      <c r="B15" s="6" t="s">
        <v>17</v>
      </c>
      <c r="C15" s="2" t="s">
        <v>6</v>
      </c>
      <c r="D15" s="11">
        <v>64.319999999999993</v>
      </c>
      <c r="E15" s="11">
        <v>59.17</v>
      </c>
      <c r="F15" s="11">
        <v>58.78</v>
      </c>
    </row>
    <row r="16" spans="2:6" x14ac:dyDescent="0.45">
      <c r="B16" s="6" t="s">
        <v>18</v>
      </c>
      <c r="C16" s="2" t="s">
        <v>6</v>
      </c>
      <c r="D16" s="11">
        <v>58.6</v>
      </c>
      <c r="E16" s="11">
        <v>53.44</v>
      </c>
      <c r="F16" s="11">
        <v>52.4</v>
      </c>
    </row>
    <row r="17" spans="2:6" x14ac:dyDescent="0.45">
      <c r="B17" s="6" t="s">
        <v>19</v>
      </c>
      <c r="C17" s="2" t="s">
        <v>6</v>
      </c>
      <c r="D17" s="4">
        <f>+D15-D16</f>
        <v>5.7199999999999918</v>
      </c>
      <c r="E17" s="4">
        <f>+E15-E16</f>
        <v>5.730000000000004</v>
      </c>
      <c r="F17" s="4">
        <f>+F15-F16</f>
        <v>6.3800000000000026</v>
      </c>
    </row>
    <row r="18" spans="2:6" x14ac:dyDescent="0.45">
      <c r="B18" s="6" t="s">
        <v>20</v>
      </c>
      <c r="C18" s="2" t="s">
        <v>6</v>
      </c>
      <c r="D18" s="11">
        <v>17.37</v>
      </c>
      <c r="E18" s="11">
        <v>18.8</v>
      </c>
      <c r="F18" s="11">
        <v>17.72</v>
      </c>
    </row>
    <row r="19" spans="2:6" x14ac:dyDescent="0.45">
      <c r="B19" s="6" t="s">
        <v>21</v>
      </c>
      <c r="C19" s="2" t="s">
        <v>6</v>
      </c>
      <c r="D19" s="4">
        <f>+D16-D18</f>
        <v>41.230000000000004</v>
      </c>
      <c r="E19" s="4">
        <f>+E16-E18</f>
        <v>34.64</v>
      </c>
      <c r="F19" s="4">
        <f>+F16-F18</f>
        <v>34.68</v>
      </c>
    </row>
    <row r="20" spans="2:6" x14ac:dyDescent="0.45">
      <c r="B20" s="6" t="s">
        <v>22</v>
      </c>
      <c r="C20" s="2" t="s">
        <v>4</v>
      </c>
      <c r="D20" s="5">
        <f>+D17/D19</f>
        <v>0.13873393160320133</v>
      </c>
      <c r="E20" s="5">
        <f>+E17/E19</f>
        <v>0.16541570438799089</v>
      </c>
      <c r="F20" s="5">
        <f>+F17/F19</f>
        <v>0.18396770472895047</v>
      </c>
    </row>
    <row r="21" spans="2:6" x14ac:dyDescent="0.45">
      <c r="B21" s="6"/>
      <c r="C21" s="2"/>
      <c r="D21" s="4"/>
      <c r="E21" s="4"/>
      <c r="F21" s="4"/>
    </row>
    <row r="22" spans="2:6" x14ac:dyDescent="0.45">
      <c r="B22" s="6" t="s">
        <v>23</v>
      </c>
      <c r="C22" s="2" t="s">
        <v>4</v>
      </c>
      <c r="D22" s="5">
        <f>+D20</f>
        <v>0.13873393160320133</v>
      </c>
      <c r="E22" s="5">
        <f>+E20</f>
        <v>0.16541570438799089</v>
      </c>
      <c r="F22" s="5">
        <f>+F20</f>
        <v>0.18396770472895047</v>
      </c>
    </row>
    <row r="23" spans="2:6" x14ac:dyDescent="0.45">
      <c r="B23" s="6" t="s">
        <v>24</v>
      </c>
      <c r="C23" s="2" t="s">
        <v>15</v>
      </c>
      <c r="D23" s="4">
        <f>+D11/(1+D22)</f>
        <v>1.7815123636927728</v>
      </c>
      <c r="E23" s="4">
        <f>+E11/(1+E22)</f>
        <v>1.7242012974801852</v>
      </c>
      <c r="F23" s="4">
        <f>+F11/(1+F22)</f>
        <v>1.6533416119077065</v>
      </c>
    </row>
    <row r="26" spans="2:6" x14ac:dyDescent="0.45">
      <c r="C26" s="2" t="s">
        <v>25</v>
      </c>
      <c r="D26" s="7">
        <f>-36.954*D27^2+9.0916*D27+1.2315</f>
        <v>1.7906897396763544</v>
      </c>
      <c r="E26" s="2" t="s">
        <v>15</v>
      </c>
    </row>
    <row r="27" spans="2:6" x14ac:dyDescent="0.45">
      <c r="C27" s="2" t="s">
        <v>26</v>
      </c>
      <c r="D27" s="8">
        <v>0.12301239378687001</v>
      </c>
      <c r="E27" s="2" t="s">
        <v>4</v>
      </c>
    </row>
  </sheetData>
  <mergeCells count="2">
    <mergeCell ref="B2:F2"/>
    <mergeCell ref="B14:F1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597-929C-4527-82D4-1EA707B1C0E0}">
  <dimension ref="C2:P27"/>
  <sheetViews>
    <sheetView zoomScale="105" workbookViewId="0">
      <selection activeCell="O5" sqref="O5"/>
    </sheetView>
  </sheetViews>
  <sheetFormatPr defaultRowHeight="14.25" x14ac:dyDescent="0.45"/>
  <cols>
    <col min="4" max="4" width="12" bestFit="1" customWidth="1"/>
    <col min="16" max="16" width="12" bestFit="1" customWidth="1"/>
  </cols>
  <sheetData>
    <row r="2" spans="3:16" x14ac:dyDescent="0.45">
      <c r="C2" s="6" t="s">
        <v>16</v>
      </c>
      <c r="D2" s="6" t="s">
        <v>38</v>
      </c>
      <c r="O2" s="6" t="s">
        <v>16</v>
      </c>
      <c r="P2" s="6" t="s">
        <v>38</v>
      </c>
    </row>
    <row r="3" spans="3:16" x14ac:dyDescent="0.45">
      <c r="C3" s="24">
        <v>0.10371452420701166</v>
      </c>
      <c r="D3" s="6">
        <v>1.710351790478795</v>
      </c>
      <c r="O3" s="25">
        <v>0.10371452420701166</v>
      </c>
      <c r="P3" s="6">
        <v>1.710351790478795</v>
      </c>
    </row>
    <row r="4" spans="3:16" x14ac:dyDescent="0.45">
      <c r="C4" s="24">
        <v>0.15280665280665287</v>
      </c>
      <c r="D4" s="6">
        <v>1.8140007099605862</v>
      </c>
      <c r="O4" s="25">
        <v>0.15280665280665287</v>
      </c>
      <c r="P4" s="6">
        <v>1.8140007099605862</v>
      </c>
    </row>
    <row r="5" spans="3:16" x14ac:dyDescent="0.45">
      <c r="C5" s="24">
        <v>0.17336268574573463</v>
      </c>
      <c r="D5" s="6">
        <v>1.737080193694281</v>
      </c>
      <c r="O5" s="25">
        <v>0.17336268574573463</v>
      </c>
      <c r="P5" s="6">
        <v>1.737080193694281</v>
      </c>
    </row>
    <row r="6" spans="3:16" x14ac:dyDescent="0.45">
      <c r="C6" s="24">
        <v>0.13873393160320133</v>
      </c>
      <c r="D6" s="6">
        <v>1.7815123636927728</v>
      </c>
      <c r="O6" s="25"/>
      <c r="P6" s="6"/>
    </row>
    <row r="7" spans="3:16" x14ac:dyDescent="0.45">
      <c r="C7" s="24">
        <v>0.16541570438799089</v>
      </c>
      <c r="D7" s="6">
        <v>1.7242012974801852</v>
      </c>
      <c r="O7" s="25"/>
      <c r="P7" s="6"/>
    </row>
    <row r="8" spans="3:16" x14ac:dyDescent="0.45">
      <c r="C8" s="24">
        <v>0.18396770472895047</v>
      </c>
      <c r="D8" s="6">
        <v>1.6533416119077065</v>
      </c>
      <c r="O8" s="25">
        <v>0.18396770472895047</v>
      </c>
      <c r="P8" s="6">
        <v>1.6533416119077065</v>
      </c>
    </row>
    <row r="10" spans="3:16" x14ac:dyDescent="0.45">
      <c r="O10" s="30" t="s">
        <v>39</v>
      </c>
      <c r="P10" s="30"/>
    </row>
    <row r="11" spans="3:16" x14ac:dyDescent="0.45">
      <c r="O11" s="6" t="s">
        <v>16</v>
      </c>
      <c r="P11" s="26">
        <v>0.14019988589999999</v>
      </c>
    </row>
    <row r="12" spans="3:16" x14ac:dyDescent="0.45">
      <c r="O12" s="6" t="s">
        <v>0</v>
      </c>
      <c r="P12" s="6">
        <v>1.8313844420000001</v>
      </c>
    </row>
    <row r="21" spans="3:15" x14ac:dyDescent="0.45">
      <c r="C21" s="24">
        <v>0.10371452420701166</v>
      </c>
      <c r="D21" s="6">
        <v>1.710351790478795</v>
      </c>
    </row>
    <row r="22" spans="3:15" x14ac:dyDescent="0.45">
      <c r="C22" s="24">
        <v>0.15280665280665287</v>
      </c>
      <c r="D22" s="6">
        <v>1.8140007099605862</v>
      </c>
      <c r="O22" s="23"/>
    </row>
    <row r="23" spans="3:15" x14ac:dyDescent="0.45">
      <c r="C23" s="24">
        <v>0.17336268574573463</v>
      </c>
      <c r="D23" s="6">
        <v>1.737080193694281</v>
      </c>
      <c r="O23" s="23"/>
    </row>
    <row r="24" spans="3:15" x14ac:dyDescent="0.45">
      <c r="C24" s="24">
        <v>0.13873393160320133</v>
      </c>
      <c r="D24" s="6">
        <v>1.7815123636927728</v>
      </c>
      <c r="O24" s="23"/>
    </row>
    <row r="25" spans="3:15" x14ac:dyDescent="0.45">
      <c r="C25" s="24"/>
      <c r="D25" s="6"/>
      <c r="O25" s="23"/>
    </row>
    <row r="26" spans="3:15" x14ac:dyDescent="0.45">
      <c r="C26" s="24">
        <v>0.18396770472895047</v>
      </c>
      <c r="D26" s="6">
        <v>1.6533416119077065</v>
      </c>
      <c r="O26" s="23"/>
    </row>
    <row r="27" spans="3:15" x14ac:dyDescent="0.45">
      <c r="O27" s="23"/>
    </row>
  </sheetData>
  <mergeCells count="1">
    <mergeCell ref="O10: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Humedad Natural</vt:lpstr>
      <vt:lpstr>Jueves</vt:lpstr>
      <vt:lpstr>Miércoles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Mauricio Ríos Heredia</dc:creator>
  <cp:lastModifiedBy>Pablo Sebastián Alvarado Sarmiento</cp:lastModifiedBy>
  <dcterms:created xsi:type="dcterms:W3CDTF">2023-10-19T19:01:19Z</dcterms:created>
  <dcterms:modified xsi:type="dcterms:W3CDTF">2023-11-19T19:41:40Z</dcterms:modified>
</cp:coreProperties>
</file>