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Proyectos\servaf\backend\BACKEND\assets\"/>
    </mc:Choice>
  </mc:AlternateContent>
  <xr:revisionPtr revIDLastSave="0" documentId="13_ncr:1_{07DD688C-BBC9-4E75-B1F9-4346B6D34ED0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Error e Incer Q1" sheetId="1" r:id="rId1"/>
    <sheet name="Constantes y Trazabilidad" sheetId="4" r:id="rId2"/>
  </sheets>
  <definedNames>
    <definedName name="_xlnm.Print_Area" localSheetId="0">'Error e Incer Q1'!$C$8:$W$38</definedName>
    <definedName name="CMC_2">'Constantes y Trazabilidad'!$F$148:$P$159</definedName>
    <definedName name="_xlnm.Print_Titles" localSheetId="0">'Error e Incer Q1'!$9:$11</definedName>
    <definedName name="Z_454BB076_C9CB_4D45_9CEE_12C12D8EB887__wvu_PrintArea" localSheetId="0">'Error e Incer Q1'!#REF!</definedName>
    <definedName name="Z_454BB076_C9CB_4D45_9CEE_12C12D8EB887__wvu_PrintTitles" localSheetId="0">'Error e Incer Q1'!$126:$131</definedName>
    <definedName name="Z_9BA0BB8A_07EA_4416_9146_818AD1CE01E3__wvu_PrintArea" localSheetId="0">'Error e Incer Q1'!#REF!</definedName>
    <definedName name="Z_9BA0BB8A_07EA_4416_9146_818AD1CE01E3__wvu_PrintTitles" localSheetId="0">'Error e Incer Q1'!$126:$131</definedName>
    <definedName name="Z_D1943692_0A5A_44B1_9D88_C81004AF3758__wvu_PrintArea" localSheetId="0">'Error e Incer Q1'!#REF!</definedName>
    <definedName name="Z_D1943692_0A5A_44B1_9D88_C81004AF3758__wvu_PrintTitles" localSheetId="0">'Error e Incer Q1'!$126:$131</definedName>
    <definedName name="Z_EF15CB4F_156D_4025_963F_1D8988A89211__wvu_PrintArea" localSheetId="0">'Error e Incer Q1'!#REF!</definedName>
    <definedName name="Z_EF15CB4F_156D_4025_963F_1D8988A89211__wvu_PrintTitles" localSheetId="0">'Error e Incer Q1'!$126:$131</definedName>
    <definedName name="Z_F926F444_6485_4FEB_B085_C1D1BCD61DF8__wvu_PrintArea" localSheetId="0">'Error e Incer Q1'!#REF!</definedName>
    <definedName name="Z_F926F444_6485_4FEB_B085_C1D1BCD61DF8__wvu_PrintTitles" localSheetId="0">'Error e Incer Q1'!$126:$131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2" i="1" l="1"/>
  <c r="K46" i="1"/>
  <c r="K44" i="1"/>
  <c r="L20" i="4" l="1"/>
  <c r="K69" i="1" s="1"/>
  <c r="T69" i="1" s="1"/>
  <c r="L35" i="4"/>
  <c r="L50" i="4"/>
  <c r="N63" i="4"/>
  <c r="K73" i="1" s="1"/>
  <c r="T73" i="1" s="1"/>
  <c r="L65" i="4"/>
  <c r="K74" i="1" s="1"/>
  <c r="T74" i="1" s="1"/>
  <c r="P71" i="4"/>
  <c r="K75" i="1" s="1"/>
  <c r="T75" i="1" s="1"/>
  <c r="L75" i="4"/>
  <c r="P75" i="4" s="1"/>
  <c r="N75" i="4"/>
  <c r="L79" i="4"/>
  <c r="N79" i="4"/>
  <c r="N90" i="4"/>
  <c r="L92" i="4"/>
  <c r="K80" i="1"/>
  <c r="T80" i="1" s="1"/>
  <c r="P98" i="4"/>
  <c r="K81" i="1" s="1"/>
  <c r="T81" i="1" s="1"/>
  <c r="L102" i="4"/>
  <c r="N102" i="4"/>
  <c r="L106" i="4"/>
  <c r="N106" i="4"/>
  <c r="L119" i="4"/>
  <c r="K86" i="1"/>
  <c r="T86" i="1" s="1"/>
  <c r="L125" i="4"/>
  <c r="P125" i="4" s="1"/>
  <c r="K87" i="1" s="1"/>
  <c r="T87" i="1" s="1"/>
  <c r="L129" i="4"/>
  <c r="N129" i="4"/>
  <c r="L133" i="4"/>
  <c r="N133" i="4"/>
  <c r="O21" i="1"/>
  <c r="O43" i="1" s="1"/>
  <c r="O47" i="1"/>
  <c r="U47" i="1" s="1"/>
  <c r="K43" i="1"/>
  <c r="M43" i="1"/>
  <c r="M44" i="1" s="1"/>
  <c r="Q43" i="1"/>
  <c r="S43" i="1"/>
  <c r="Q44" i="1"/>
  <c r="S44" i="1"/>
  <c r="K45" i="1"/>
  <c r="M45" i="1"/>
  <c r="Q45" i="1"/>
  <c r="S45" i="1"/>
  <c r="M46" i="1"/>
  <c r="Q46" i="1"/>
  <c r="S46" i="1"/>
  <c r="K47" i="1"/>
  <c r="M47" i="1"/>
  <c r="Q47" i="1"/>
  <c r="S47" i="1"/>
  <c r="K48" i="1"/>
  <c r="M48" i="1"/>
  <c r="Q48" i="1"/>
  <c r="S48" i="1"/>
  <c r="K49" i="1"/>
  <c r="M49" i="1"/>
  <c r="Q49" i="1"/>
  <c r="S49" i="1"/>
  <c r="K50" i="1"/>
  <c r="M50" i="1"/>
  <c r="Q50" i="1"/>
  <c r="S50" i="1"/>
  <c r="U51" i="1"/>
  <c r="Q52" i="1"/>
  <c r="S52" i="1"/>
  <c r="K53" i="1"/>
  <c r="M53" i="1"/>
  <c r="Q53" i="1"/>
  <c r="S53" i="1"/>
  <c r="Q56" i="1"/>
  <c r="S56" i="1"/>
  <c r="Q58" i="1"/>
  <c r="S58" i="1"/>
  <c r="Q59" i="1"/>
  <c r="S59" i="1"/>
  <c r="K68" i="1"/>
  <c r="T68" i="1" s="1"/>
  <c r="T70" i="1" s="1"/>
  <c r="K90" i="1" s="1"/>
  <c r="K72" i="1"/>
  <c r="T72" i="1" s="1"/>
  <c r="K78" i="1"/>
  <c r="T78" i="1" s="1"/>
  <c r="K79" i="1"/>
  <c r="T79" i="1" s="1"/>
  <c r="K84" i="1"/>
  <c r="T84" i="1" s="1"/>
  <c r="K85" i="1"/>
  <c r="T85" i="1" s="1"/>
  <c r="K91" i="1"/>
  <c r="K92" i="1"/>
  <c r="K94" i="1"/>
  <c r="K96" i="1"/>
  <c r="T98" i="1"/>
  <c r="K101" i="1"/>
  <c r="K102" i="1"/>
  <c r="K129" i="1"/>
  <c r="K37" i="1"/>
  <c r="O50" i="1"/>
  <c r="P106" i="4"/>
  <c r="P129" i="4"/>
  <c r="P79" i="4"/>
  <c r="P133" i="4"/>
  <c r="P102" i="4"/>
  <c r="O46" i="1"/>
  <c r="O133" i="1"/>
  <c r="Q129" i="1"/>
  <c r="U133" i="1"/>
  <c r="U129" i="1"/>
  <c r="T82" i="1" l="1"/>
  <c r="K95" i="1" s="1"/>
  <c r="U50" i="1"/>
  <c r="O49" i="1"/>
  <c r="U49" i="1" s="1"/>
  <c r="U46" i="1"/>
  <c r="T76" i="1"/>
  <c r="K93" i="1" s="1"/>
  <c r="O48" i="1"/>
  <c r="U48" i="1" s="1"/>
  <c r="O53" i="1"/>
  <c r="U53" i="1" s="1"/>
  <c r="U37" i="1"/>
  <c r="Q37" i="1"/>
  <c r="O44" i="1"/>
  <c r="T88" i="1"/>
  <c r="K97" i="1" s="1"/>
  <c r="K56" i="1"/>
  <c r="K58" i="1" s="1"/>
  <c r="Q103" i="1"/>
  <c r="U45" i="1"/>
  <c r="U44" i="1"/>
  <c r="E129" i="1"/>
  <c r="E37" i="1" s="1"/>
  <c r="U43" i="1"/>
  <c r="M52" i="1"/>
  <c r="O45" i="1"/>
  <c r="O52" i="1" l="1"/>
  <c r="O56" i="1" s="1"/>
  <c r="O58" i="1" s="1"/>
  <c r="O59" i="1" s="1"/>
  <c r="M56" i="1"/>
  <c r="M58" i="1" s="1"/>
  <c r="M59" i="1" s="1"/>
  <c r="Q96" i="1"/>
  <c r="T96" i="1" s="1"/>
  <c r="Q92" i="1"/>
  <c r="T92" i="1" s="1"/>
  <c r="Q97" i="1"/>
  <c r="T97" i="1" s="1"/>
  <c r="Q95" i="1"/>
  <c r="T95" i="1" s="1"/>
  <c r="Q93" i="1"/>
  <c r="T93" i="1" s="1"/>
  <c r="U52" i="1"/>
  <c r="U56" i="1" s="1"/>
  <c r="U58" i="1" s="1"/>
  <c r="U59" i="1" s="1"/>
  <c r="Q94" i="1"/>
  <c r="T94" i="1" s="1"/>
  <c r="Q91" i="1"/>
  <c r="T91" i="1" s="1"/>
  <c r="Q90" i="1"/>
  <c r="T90" i="1" s="1"/>
  <c r="K106" i="1"/>
  <c r="T106" i="1" s="1"/>
  <c r="K59" i="1"/>
  <c r="K133" i="1" s="1"/>
  <c r="O129" i="1" s="1"/>
  <c r="O37" i="1" s="1"/>
  <c r="H129" i="1" l="1"/>
  <c r="H37" i="1" s="1"/>
  <c r="M129" i="1" s="1"/>
  <c r="M37" i="1" s="1"/>
  <c r="M133" i="1"/>
  <c r="S129" i="1" s="1"/>
  <c r="S37" i="1" s="1"/>
  <c r="T99" i="1"/>
  <c r="K103" i="1" s="1"/>
  <c r="T103" i="1" s="1"/>
  <c r="Q101" i="1"/>
  <c r="T101" i="1" s="1"/>
  <c r="Q102" i="1"/>
  <c r="T102" i="1" s="1"/>
  <c r="T104" i="1" l="1"/>
  <c r="K107" i="1" s="1"/>
  <c r="T107" i="1" s="1"/>
  <c r="T108" i="1" s="1"/>
  <c r="O110" i="1" s="1"/>
  <c r="S110" i="1" s="1"/>
  <c r="Q133" i="1" s="1"/>
  <c r="S1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33" authorId="0" shapeId="0" xr:uid="{00000000-0006-0000-0000-000001000000}">
      <text>
        <r>
          <rPr>
            <sz val="10"/>
            <rFont val="Arial"/>
            <family val="2"/>
          </rPr>
          <t>Correción en formula para cálculo de Error Absoluto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63" authorId="0" shapeId="0" xr:uid="{00000000-0006-0000-0100-000001000000}">
      <text>
        <r>
          <rPr>
            <sz val="10"/>
            <rFont val="Arial"/>
            <family val="2"/>
          </rPr>
          <t>Valor anterior: 0,01</t>
        </r>
      </text>
    </comment>
    <comment ref="N67" authorId="0" shapeId="0" xr:uid="{00000000-0006-0000-0100-000002000000}">
      <text>
        <r>
          <rPr>
            <sz val="10"/>
            <rFont val="Arial"/>
            <family val="2"/>
          </rPr>
          <t>Valor anterior: 0,967</t>
        </r>
      </text>
    </comment>
    <comment ref="P67" authorId="0" shapeId="0" xr:uid="{00000000-0006-0000-0100-000003000000}">
      <text>
        <r>
          <rPr>
            <sz val="10"/>
            <rFont val="Arial"/>
            <family val="2"/>
          </rPr>
          <t>Valor anterior: 0,945</t>
        </r>
      </text>
    </comment>
    <comment ref="L71" authorId="0" shapeId="0" xr:uid="{00000000-0006-0000-0100-000004000000}">
      <text>
        <r>
          <rPr>
            <sz val="10"/>
            <rFont val="Arial"/>
            <family val="2"/>
          </rPr>
          <t>Valor anterior: 22,07</t>
        </r>
      </text>
    </comment>
    <comment ref="N71" authorId="0" shapeId="0" xr:uid="{00000000-0006-0000-0100-000005000000}">
      <text>
        <r>
          <rPr>
            <sz val="10"/>
            <rFont val="Arial"/>
            <family val="2"/>
          </rPr>
          <t>Valor anterior: 21,98</t>
        </r>
      </text>
    </comment>
    <comment ref="N90" authorId="0" shapeId="0" xr:uid="{00000000-0006-0000-0100-000006000000}">
      <text>
        <r>
          <rPr>
            <sz val="10"/>
            <rFont val="Arial"/>
            <family val="2"/>
          </rPr>
          <t>Valor anterior: 0,01</t>
        </r>
      </text>
    </comment>
    <comment ref="P121" authorId="0" shapeId="0" xr:uid="{00000000-0006-0000-0100-000007000000}">
      <text>
        <r>
          <rPr>
            <sz val="10"/>
            <rFont val="Arial"/>
            <family val="2"/>
          </rPr>
          <t>Valor anterior: -2,0</t>
        </r>
      </text>
    </comment>
    <comment ref="N125" authorId="0" shapeId="0" xr:uid="{00000000-0006-0000-0100-000008000000}">
      <text>
        <r>
          <rPr>
            <sz val="10"/>
            <rFont val="Arial"/>
            <family val="2"/>
          </rPr>
          <t>Valor anterior: 213,8</t>
        </r>
      </text>
    </comment>
  </commentList>
</comments>
</file>

<file path=xl/sharedStrings.xml><?xml version="1.0" encoding="utf-8"?>
<sst xmlns="http://schemas.openxmlformats.org/spreadsheetml/2006/main" count="362" uniqueCount="177">
  <si>
    <t xml:space="preserve">RESULTADOS DE LA MEDICIÓN </t>
  </si>
  <si>
    <t>Descripción del Instrumento</t>
  </si>
  <si>
    <t>Marca</t>
  </si>
  <si>
    <t>Q1</t>
  </si>
  <si>
    <t>Q3/Q1</t>
  </si>
  <si>
    <t>Div. Escala</t>
  </si>
  <si>
    <t>Tipo</t>
  </si>
  <si>
    <t>Modelo</t>
  </si>
  <si>
    <t>Serie</t>
  </si>
  <si>
    <t>Diámetro</t>
  </si>
  <si>
    <t>Volumetrico</t>
  </si>
  <si>
    <t>Numero de Pruebas</t>
  </si>
  <si>
    <t>Recipiente Volumétrico</t>
  </si>
  <si>
    <t>Datos de Calibración</t>
  </si>
  <si>
    <t>Lect. Final</t>
  </si>
  <si>
    <t>Lect. Inicial</t>
  </si>
  <si>
    <t>Vol. R.V.M.</t>
  </si>
  <si>
    <t>Tiempo</t>
  </si>
  <si>
    <t>Temp. Agua Inicial</t>
  </si>
  <si>
    <t>Temp. Agua Final</t>
  </si>
  <si>
    <t>Temp. Agua R.V.M.</t>
  </si>
  <si>
    <t xml:space="preserve">Presión Maxima </t>
  </si>
  <si>
    <t>Presión Minima</t>
  </si>
  <si>
    <t>RESULTADOS DE LA MEDICIÓN PROMEDIO Q1</t>
  </si>
  <si>
    <t>Vol. Indicado</t>
  </si>
  <si>
    <t>Caudal</t>
  </si>
  <si>
    <t>% de Error</t>
  </si>
  <si>
    <r>
      <rPr>
        <b/>
        <sz val="11"/>
        <rFont val="Calibri"/>
        <family val="2"/>
      </rPr>
      <t xml:space="preserve">± </t>
    </r>
    <r>
      <rPr>
        <b/>
        <sz val="11"/>
        <rFont val="Arial"/>
        <family val="2"/>
      </rPr>
      <t>U k=2 %</t>
    </r>
  </si>
  <si>
    <t>Error Absoluto</t>
  </si>
  <si>
    <r>
      <rPr>
        <b/>
        <sz val="11"/>
        <rFont val="Calibri"/>
        <family val="2"/>
      </rPr>
      <t xml:space="preserve">± </t>
    </r>
    <r>
      <rPr>
        <b/>
        <sz val="11"/>
        <rFont val="Arial"/>
        <family val="2"/>
      </rPr>
      <t>U k=2</t>
    </r>
  </si>
  <si>
    <t>Volumen Indicado en el cuello R.V.M.</t>
  </si>
  <si>
    <t>Vis</t>
  </si>
  <si>
    <t>Correcciòn por resoluciòn de la Escala</t>
  </si>
  <si>
    <r>
      <rPr>
        <i/>
        <sz val="16"/>
        <rFont val="Arial"/>
        <family val="2"/>
      </rPr>
      <t>ᵟ</t>
    </r>
    <r>
      <rPr>
        <i/>
        <sz val="10"/>
        <rFont val="Arial"/>
        <family val="2"/>
      </rPr>
      <t>V</t>
    </r>
    <r>
      <rPr>
        <i/>
        <sz val="8"/>
        <rFont val="Arial"/>
        <family val="2"/>
      </rPr>
      <t>ip</t>
    </r>
  </si>
  <si>
    <t>Coeficiente de expanciòn termica recipiente patron</t>
  </si>
  <si>
    <r>
      <rPr>
        <i/>
        <sz val="16"/>
        <rFont val="Calibri"/>
        <family val="2"/>
      </rPr>
      <t>α</t>
    </r>
    <r>
      <rPr>
        <i/>
        <sz val="11"/>
        <rFont val="Calibri"/>
        <family val="2"/>
      </rPr>
      <t>s</t>
    </r>
  </si>
  <si>
    <t>Temperatura medida en el tanque</t>
  </si>
  <si>
    <t>ts</t>
  </si>
  <si>
    <t>Coeficiente Expanciòn Volumetrica del Agua</t>
  </si>
  <si>
    <r>
      <rPr>
        <i/>
        <sz val="16"/>
        <rFont val="comic"/>
        <family val="5"/>
      </rPr>
      <t>α</t>
    </r>
    <r>
      <rPr>
        <i/>
        <sz val="9"/>
        <rFont val="Arial"/>
        <family val="2"/>
      </rPr>
      <t>w</t>
    </r>
  </si>
  <si>
    <t>Temperatura medida en la Linea de Medidores</t>
  </si>
  <si>
    <t>tx</t>
  </si>
  <si>
    <t>Factor de Compresibilidad del agua</t>
  </si>
  <si>
    <r>
      <rPr>
        <i/>
        <sz val="12"/>
        <rFont val="Arial"/>
        <family val="2"/>
      </rPr>
      <t>k</t>
    </r>
    <r>
      <rPr>
        <i/>
        <sz val="10"/>
        <rFont val="Arial"/>
        <family val="2"/>
      </rPr>
      <t>w</t>
    </r>
  </si>
  <si>
    <t>Presiòn a la entrada de la linea</t>
  </si>
  <si>
    <t>Px</t>
  </si>
  <si>
    <t>Presiòn a aire libre</t>
  </si>
  <si>
    <t>Ps</t>
  </si>
  <si>
    <t>Volumen suminstrado Patron</t>
  </si>
  <si>
    <t>Vx</t>
  </si>
  <si>
    <t>Volumen indicado Medidor</t>
  </si>
  <si>
    <r>
      <rPr>
        <sz val="10"/>
        <rFont val="comic"/>
        <family val="5"/>
      </rPr>
      <t>∆</t>
    </r>
    <r>
      <rPr>
        <sz val="10"/>
        <rFont val="Arial"/>
        <family val="2"/>
      </rPr>
      <t>V</t>
    </r>
    <r>
      <rPr>
        <vertAlign val="subscript"/>
        <sz val="10"/>
        <rFont val="Arial"/>
        <family val="2"/>
      </rPr>
      <t>ix</t>
    </r>
  </si>
  <si>
    <t>Correcciòn por escala</t>
  </si>
  <si>
    <r>
      <rPr>
        <sz val="16"/>
        <rFont val="Arial"/>
        <family val="2"/>
      </rPr>
      <t>ᵟ</t>
    </r>
    <r>
      <rPr>
        <sz val="10"/>
        <rFont val="Arial"/>
        <family val="2"/>
      </rPr>
      <t>V</t>
    </r>
    <r>
      <rPr>
        <vertAlign val="subscript"/>
        <sz val="10"/>
        <rFont val="Arial"/>
        <family val="2"/>
      </rPr>
      <t>ix1</t>
    </r>
  </si>
  <si>
    <r>
      <rPr>
        <sz val="16"/>
        <rFont val="Arial"/>
        <family val="2"/>
      </rPr>
      <t>ᵟ</t>
    </r>
    <r>
      <rPr>
        <sz val="10"/>
        <rFont val="Arial"/>
        <family val="2"/>
      </rPr>
      <t>V</t>
    </r>
    <r>
      <rPr>
        <vertAlign val="subscript"/>
        <sz val="10"/>
        <rFont val="Arial"/>
        <family val="2"/>
      </rPr>
      <t>ix2</t>
    </r>
  </si>
  <si>
    <t>Error promedio</t>
  </si>
  <si>
    <r>
      <rPr>
        <b/>
        <sz val="10"/>
        <color indexed="9"/>
        <rFont val="Arial"/>
        <family val="2"/>
      </rPr>
      <t>e</t>
    </r>
    <r>
      <rPr>
        <b/>
        <vertAlign val="subscript"/>
        <sz val="10"/>
        <color indexed="9"/>
        <rFont val="Arial"/>
        <family val="2"/>
      </rPr>
      <t>x</t>
    </r>
  </si>
  <si>
    <t>Correcciòn por repetibilidad</t>
  </si>
  <si>
    <r>
      <rPr>
        <sz val="14"/>
        <rFont val="Arial"/>
        <family val="2"/>
      </rPr>
      <t>ᵟ</t>
    </r>
    <r>
      <rPr>
        <sz val="11"/>
        <rFont val="Arial"/>
        <family val="2"/>
      </rPr>
      <t>E</t>
    </r>
    <r>
      <rPr>
        <sz val="10"/>
        <rFont val="Arial"/>
        <family val="2"/>
      </rPr>
      <t>x</t>
    </r>
  </si>
  <si>
    <t>Erorr promedio</t>
  </si>
  <si>
    <r>
      <rPr>
        <b/>
        <sz val="10"/>
        <color indexed="9"/>
        <rFont val="Arial"/>
        <family val="2"/>
      </rPr>
      <t>Ex</t>
    </r>
    <r>
      <rPr>
        <b/>
        <sz val="7"/>
        <color indexed="9"/>
        <rFont val="Arial"/>
        <family val="2"/>
      </rPr>
      <t>R</t>
    </r>
  </si>
  <si>
    <t>Erorr promedio %</t>
  </si>
  <si>
    <t>Volver Arriba ►</t>
  </si>
  <si>
    <t>Fuente de Incertidumbre</t>
  </si>
  <si>
    <t>Incertidumbre Estandar</t>
  </si>
  <si>
    <t>Grados de Libertad</t>
  </si>
  <si>
    <t>Normalización</t>
  </si>
  <si>
    <t>Coeficientes de Sensibilidad</t>
  </si>
  <si>
    <t>Contribuciòn a la incertidumbre ui(y)</t>
  </si>
  <si>
    <r>
      <rPr>
        <b/>
        <i/>
        <sz val="12"/>
        <rFont val="Arial"/>
        <family val="2"/>
      </rPr>
      <t>Vis</t>
    </r>
    <r>
      <rPr>
        <b/>
        <sz val="10"/>
        <rFont val="Arial"/>
        <family val="2"/>
      </rPr>
      <t>= Volumen indicado en la escala de cuello del R.V.M. recogida al final de la medición</t>
    </r>
  </si>
  <si>
    <t>Incertidumbre reportada en el certificado.</t>
  </si>
  <si>
    <t>V'is</t>
  </si>
  <si>
    <t>∞</t>
  </si>
  <si>
    <t>Factor de Cobertura</t>
  </si>
  <si>
    <t>Deriva Volumen Indicado en el cuello R.V.M.</t>
  </si>
  <si>
    <t>DVe</t>
  </si>
  <si>
    <t>Rectangular</t>
  </si>
  <si>
    <r>
      <rPr>
        <b/>
        <sz val="14"/>
        <rFont val="Calibri"/>
        <family val="2"/>
      </rPr>
      <t>µ</t>
    </r>
    <r>
      <rPr>
        <b/>
        <i/>
        <sz val="14"/>
        <rFont val="Arial"/>
        <family val="2"/>
      </rPr>
      <t>c</t>
    </r>
    <r>
      <rPr>
        <b/>
        <i/>
        <sz val="10"/>
        <rFont val="Arial"/>
        <family val="2"/>
      </rPr>
      <t>Vs</t>
    </r>
  </si>
  <si>
    <r>
      <rPr>
        <b/>
        <i/>
        <sz val="12"/>
        <rFont val="Arial"/>
        <family val="2"/>
      </rPr>
      <t>ts</t>
    </r>
    <r>
      <rPr>
        <b/>
        <sz val="10"/>
        <rFont val="Arial"/>
        <family val="2"/>
      </rPr>
      <t>= Temperatura del agua en el R.V.M.</t>
    </r>
  </si>
  <si>
    <t>t's</t>
  </si>
  <si>
    <t>Res. Instrumento de medición de Temperatur R.V.M.</t>
  </si>
  <si>
    <t>Rts</t>
  </si>
  <si>
    <t>Deriva Inst. de medición de Temperatur R.V.M.</t>
  </si>
  <si>
    <t>Dts</t>
  </si>
  <si>
    <t>Temperatura medida en el R.V.M. Tmax-Tmin</t>
  </si>
  <si>
    <t>Δts</t>
  </si>
  <si>
    <r>
      <rPr>
        <b/>
        <sz val="14"/>
        <rFont val="Calibri"/>
        <family val="2"/>
      </rPr>
      <t>µ</t>
    </r>
    <r>
      <rPr>
        <b/>
        <i/>
        <sz val="14"/>
        <rFont val="Arial"/>
        <family val="2"/>
      </rPr>
      <t>cts</t>
    </r>
  </si>
  <si>
    <r>
      <rPr>
        <b/>
        <i/>
        <sz val="12"/>
        <rFont val="Arial"/>
        <family val="2"/>
      </rPr>
      <t>tx</t>
    </r>
    <r>
      <rPr>
        <b/>
        <sz val="10"/>
        <rFont val="Arial"/>
        <family val="2"/>
      </rPr>
      <t xml:space="preserve">= Temperatura del agua a la entrada del primer medidor </t>
    </r>
  </si>
  <si>
    <t>t'x</t>
  </si>
  <si>
    <t>Res. Instrumento de medición Linea de Medidores.</t>
  </si>
  <si>
    <t>Rtx</t>
  </si>
  <si>
    <t>Deriva Tem. Linea de Medidores</t>
  </si>
  <si>
    <t>Dtx</t>
  </si>
  <si>
    <t>Temperatura Linea de Medidores Tmax-Tmin</t>
  </si>
  <si>
    <t>Δtx</t>
  </si>
  <si>
    <r>
      <rPr>
        <b/>
        <sz val="14"/>
        <rFont val="Calibri"/>
        <family val="2"/>
      </rPr>
      <t>µ</t>
    </r>
    <r>
      <rPr>
        <b/>
        <i/>
        <sz val="14"/>
        <rFont val="Arial"/>
        <family val="2"/>
      </rPr>
      <t>ctx</t>
    </r>
  </si>
  <si>
    <r>
      <rPr>
        <b/>
        <i/>
        <sz val="12"/>
        <rFont val="Arial"/>
        <family val="2"/>
      </rPr>
      <t>Px</t>
    </r>
    <r>
      <rPr>
        <b/>
        <sz val="10"/>
        <rFont val="Arial"/>
        <family val="2"/>
      </rPr>
      <t>= Presión del agua suministrada a la entrada del primer medidor</t>
    </r>
  </si>
  <si>
    <t>P'x</t>
  </si>
  <si>
    <t>Res. Inst. de med. de Presiòn a la entra de la linea</t>
  </si>
  <si>
    <t>RPx</t>
  </si>
  <si>
    <t>Deriva Presión a la entrada de la linea</t>
  </si>
  <si>
    <t>DPx</t>
  </si>
  <si>
    <t>Presiòn a la entrada de la linea Pmax-Pmin</t>
  </si>
  <si>
    <t>ΔPx</t>
  </si>
  <si>
    <r>
      <rPr>
        <b/>
        <sz val="14"/>
        <rFont val="Calibri"/>
        <family val="2"/>
      </rPr>
      <t>µ</t>
    </r>
    <r>
      <rPr>
        <b/>
        <i/>
        <sz val="14"/>
        <rFont val="Arial"/>
        <family val="2"/>
      </rPr>
      <t>cPx</t>
    </r>
  </si>
  <si>
    <r>
      <rPr>
        <b/>
        <i/>
        <sz val="12"/>
        <rFont val="Arial"/>
        <family val="2"/>
      </rPr>
      <t>Vx</t>
    </r>
    <r>
      <rPr>
        <b/>
        <i/>
        <sz val="10"/>
        <rFont val="Arial"/>
        <family val="2"/>
      </rPr>
      <t>=</t>
    </r>
    <r>
      <rPr>
        <b/>
        <sz val="10"/>
        <rFont val="Arial"/>
        <family val="2"/>
      </rPr>
      <t>Volumen que pasa por el medidor durante la medición.</t>
    </r>
  </si>
  <si>
    <r>
      <rPr>
        <i/>
        <sz val="10"/>
        <rFont val="Arial"/>
        <family val="2"/>
      </rPr>
      <t>V</t>
    </r>
    <r>
      <rPr>
        <i/>
        <sz val="9"/>
        <rFont val="Arial"/>
        <family val="2"/>
      </rPr>
      <t>x</t>
    </r>
  </si>
  <si>
    <t>ᵟVis</t>
  </si>
  <si>
    <t>Temperatura medida en el R.V.M.</t>
  </si>
  <si>
    <t>Presión a la entrada de la linea</t>
  </si>
  <si>
    <r>
      <rPr>
        <b/>
        <sz val="14"/>
        <rFont val="Calibri"/>
        <family val="2"/>
      </rPr>
      <t>µ</t>
    </r>
    <r>
      <rPr>
        <b/>
        <i/>
        <sz val="14"/>
        <rFont val="Arial"/>
        <family val="2"/>
      </rPr>
      <t>c</t>
    </r>
    <r>
      <rPr>
        <b/>
        <i/>
        <sz val="10"/>
        <rFont val="Arial"/>
        <family val="2"/>
      </rPr>
      <t>Vx</t>
    </r>
  </si>
  <si>
    <r>
      <rPr>
        <b/>
        <i/>
        <sz val="16"/>
        <rFont val="Arial"/>
        <family val="2"/>
      </rPr>
      <t>e</t>
    </r>
    <r>
      <rPr>
        <b/>
        <i/>
        <sz val="11"/>
        <rFont val="Arial"/>
        <family val="2"/>
      </rPr>
      <t>x</t>
    </r>
    <r>
      <rPr>
        <b/>
        <sz val="10"/>
        <rFont val="Arial"/>
        <family val="2"/>
      </rPr>
      <t xml:space="preserve">= error  relativo de medición </t>
    </r>
  </si>
  <si>
    <t>Incertidumbre Volumen Indicado en el cuello R.V.M.</t>
  </si>
  <si>
    <r>
      <rPr>
        <sz val="12"/>
        <rFont val="Calibri"/>
        <family val="2"/>
      </rPr>
      <t>µ</t>
    </r>
    <r>
      <rPr>
        <sz val="10"/>
        <rFont val="Calibri"/>
        <family val="2"/>
      </rPr>
      <t>C</t>
    </r>
    <r>
      <rPr>
        <i/>
        <sz val="10"/>
        <rFont val="Arial"/>
        <family val="2"/>
      </rPr>
      <t>Vx</t>
    </r>
  </si>
  <si>
    <r>
      <rPr>
        <b/>
        <i/>
        <sz val="14"/>
        <rFont val="Arial"/>
        <family val="2"/>
      </rPr>
      <t>µc</t>
    </r>
    <r>
      <rPr>
        <b/>
        <i/>
        <sz val="18"/>
        <rFont val="Arial"/>
        <family val="2"/>
      </rPr>
      <t>e</t>
    </r>
    <r>
      <rPr>
        <b/>
        <i/>
        <sz val="10"/>
        <rFont val="Arial"/>
        <family val="2"/>
      </rPr>
      <t>x</t>
    </r>
  </si>
  <si>
    <r>
      <rPr>
        <b/>
        <i/>
        <sz val="16"/>
        <rFont val="Arial"/>
        <family val="2"/>
      </rPr>
      <t>e</t>
    </r>
    <r>
      <rPr>
        <b/>
        <i/>
        <sz val="14"/>
        <rFont val="Arial"/>
        <family val="2"/>
      </rPr>
      <t>x</t>
    </r>
    <r>
      <rPr>
        <b/>
        <i/>
        <sz val="11"/>
        <rFont val="Arial"/>
        <family val="2"/>
      </rPr>
      <t>av</t>
    </r>
    <r>
      <rPr>
        <b/>
        <i/>
        <sz val="10"/>
        <rFont val="Arial"/>
        <family val="2"/>
      </rPr>
      <t>= Repetibilidad de las mediciones</t>
    </r>
  </si>
  <si>
    <r>
      <rPr>
        <sz val="10"/>
        <rFont val="Arial"/>
        <family val="2"/>
      </rPr>
      <t>e</t>
    </r>
    <r>
      <rPr>
        <vertAlign val="subscript"/>
        <sz val="10"/>
        <rFont val="Arial"/>
        <family val="2"/>
      </rPr>
      <t>x</t>
    </r>
  </si>
  <si>
    <t>Normal</t>
  </si>
  <si>
    <r>
      <rPr>
        <b/>
        <sz val="12"/>
        <rFont val="Arial"/>
        <family val="2"/>
      </rPr>
      <t>µc</t>
    </r>
    <r>
      <rPr>
        <b/>
        <sz val="16"/>
        <rFont val="Arial"/>
        <family val="2"/>
      </rPr>
      <t>e</t>
    </r>
    <r>
      <rPr>
        <b/>
        <sz val="12"/>
        <rFont val="Arial"/>
        <family val="2"/>
      </rPr>
      <t>x</t>
    </r>
    <r>
      <rPr>
        <b/>
        <sz val="9"/>
        <rFont val="Arial"/>
        <family val="2"/>
      </rPr>
      <t>av</t>
    </r>
  </si>
  <si>
    <t>Correciones R.V.M. Q1</t>
  </si>
  <si>
    <t>Recipiente Volumetrico Metalico</t>
  </si>
  <si>
    <t>Numero de Calibraciones</t>
  </si>
  <si>
    <t>Dos o mas</t>
  </si>
  <si>
    <t>Volumen al Trazo</t>
  </si>
  <si>
    <t>Error Vol. Trazo</t>
  </si>
  <si>
    <t>± U Volumen</t>
  </si>
  <si>
    <t xml:space="preserve">Div. Escala </t>
  </si>
  <si>
    <r>
      <rPr>
        <b/>
        <sz val="10"/>
        <rFont val="Calibri"/>
        <family val="2"/>
      </rPr>
      <t>±</t>
    </r>
    <r>
      <rPr>
        <b/>
        <sz val="10"/>
        <rFont val="Arial"/>
        <family val="2"/>
      </rPr>
      <t xml:space="preserve"> U Div. Escala</t>
    </r>
  </si>
  <si>
    <t>K</t>
  </si>
  <si>
    <t>Tref</t>
  </si>
  <si>
    <t xml:space="preserve">Deriva  </t>
  </si>
  <si>
    <t>Error Año anterior</t>
  </si>
  <si>
    <t xml:space="preserve"> Error Año Actual</t>
  </si>
  <si>
    <t>Correciones R.V.M. Q2</t>
  </si>
  <si>
    <t>Corección Vol. Trazo</t>
  </si>
  <si>
    <t>Correciones R.V.M. Q3</t>
  </si>
  <si>
    <r>
      <rPr>
        <b/>
        <sz val="14"/>
        <rFont val="Arial"/>
        <family val="2"/>
      </rPr>
      <t>Equipo de Medición  t</t>
    </r>
    <r>
      <rPr>
        <b/>
        <sz val="12"/>
        <rFont val="Arial"/>
        <family val="2"/>
      </rPr>
      <t>s – RVM</t>
    </r>
  </si>
  <si>
    <t xml:space="preserve">Incertidumbre equipo </t>
  </si>
  <si>
    <t xml:space="preserve">Resolución equipo </t>
  </si>
  <si>
    <t>Variación de Temperatura Durante las Pruebas Q1</t>
  </si>
  <si>
    <t>MAX</t>
  </si>
  <si>
    <t>MIN</t>
  </si>
  <si>
    <t>Δ</t>
  </si>
  <si>
    <t>Variación de Temperatura Durante las Pruebas Q2</t>
  </si>
  <si>
    <t>Variación de Temperatura Durante las Pruebas Q3</t>
  </si>
  <si>
    <r>
      <rPr>
        <b/>
        <sz val="14"/>
        <rFont val="Arial"/>
        <family val="2"/>
      </rPr>
      <t>Equipo de Medición  t</t>
    </r>
    <r>
      <rPr>
        <b/>
        <sz val="12"/>
        <rFont val="Arial"/>
        <family val="2"/>
      </rPr>
      <t>x</t>
    </r>
  </si>
  <si>
    <r>
      <rPr>
        <b/>
        <sz val="14"/>
        <rFont val="Arial"/>
        <family val="2"/>
      </rPr>
      <t>Equipo de Medición  P</t>
    </r>
    <r>
      <rPr>
        <b/>
        <sz val="12"/>
        <rFont val="Arial"/>
        <family val="2"/>
      </rPr>
      <t>x</t>
    </r>
  </si>
  <si>
    <t>Variación de Presión Durante las Pruebas Q1</t>
  </si>
  <si>
    <t>Variación de Presión Durante las Pruebas Q2</t>
  </si>
  <si>
    <t>Variación de Presión Durante las Pruebas Q3</t>
  </si>
  <si>
    <t>Constantes</t>
  </si>
  <si>
    <r>
      <rPr>
        <b/>
        <sz val="10"/>
        <rFont val="Arial"/>
        <family val="2"/>
      </rPr>
      <t xml:space="preserve">Incertidumbre de </t>
    </r>
    <r>
      <rPr>
        <sz val="14"/>
        <rFont val="Arial"/>
        <family val="2"/>
      </rPr>
      <t>α</t>
    </r>
    <r>
      <rPr>
        <sz val="10"/>
        <rFont val="Arial"/>
        <family val="2"/>
      </rPr>
      <t>s</t>
    </r>
  </si>
  <si>
    <r>
      <rPr>
        <b/>
        <sz val="10"/>
        <rFont val="Arial"/>
        <family val="2"/>
      </rPr>
      <t xml:space="preserve">Incertidumbre de </t>
    </r>
    <r>
      <rPr>
        <sz val="12"/>
        <rFont val="Arial"/>
        <family val="2"/>
      </rPr>
      <t>α</t>
    </r>
    <r>
      <rPr>
        <sz val="11"/>
        <rFont val="Arial"/>
        <family val="2"/>
      </rPr>
      <t>w</t>
    </r>
  </si>
  <si>
    <r>
      <rPr>
        <b/>
        <sz val="10"/>
        <rFont val="Arial"/>
        <family val="2"/>
      </rPr>
      <t xml:space="preserve">Incertidumbre de </t>
    </r>
    <r>
      <rPr>
        <sz val="14"/>
        <rFont val="Arial"/>
        <family val="2"/>
      </rPr>
      <t>k</t>
    </r>
    <r>
      <rPr>
        <sz val="11"/>
        <rFont val="Arial"/>
        <family val="2"/>
      </rPr>
      <t>w</t>
    </r>
  </si>
  <si>
    <t>CMC</t>
  </si>
  <si>
    <t>N.A</t>
  </si>
  <si>
    <t>ERROR E INCERTIDUMBRE Q1</t>
  </si>
  <si>
    <t>CODIGO : LCM-FOR-057</t>
  </si>
  <si>
    <t>FECHA : 2016 ABRIL 30</t>
  </si>
  <si>
    <t>PAGINA :       1   de   1</t>
  </si>
  <si>
    <t>ELABORO</t>
  </si>
  <si>
    <t>REVISO</t>
  </si>
  <si>
    <t>APROBO</t>
  </si>
  <si>
    <t xml:space="preserve">VERSION </t>
  </si>
  <si>
    <t>LUIS HERNAN DURAN GARCIA</t>
  </si>
  <si>
    <t>EDGAR FERNANDO LOZANO CALDERON</t>
  </si>
  <si>
    <t>CARLOS ARIEL DUQUE BAENA</t>
  </si>
  <si>
    <t>COORDINADOR LABORATORIO  DE MEDIDORES</t>
  </si>
  <si>
    <t>DIRECTOR PLANEACION Y CALIDAD</t>
  </si>
  <si>
    <t>GERENTE</t>
  </si>
  <si>
    <t xml:space="preserve">CONSTANTES Y TRAZABILIDAD </t>
  </si>
  <si>
    <t>CODIGO : LCM-FOR-061</t>
  </si>
  <si>
    <t>AQUAFORJAS</t>
  </si>
  <si>
    <t>C</t>
  </si>
  <si>
    <t>JSM 25</t>
  </si>
  <si>
    <t>1225HFC00667</t>
  </si>
  <si>
    <t>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</si>
</sst>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4">
    <numFmt numFmtId="164" formatCode="_([$€]* #,##0.00_);_([$€]* \(#,##0.00\);_([$€]* \-??_);_(@_)"/>
    <numFmt numFmtId="165" formatCode="0.00&quot; L&quot;"/>
    <numFmt numFmtId="166" formatCode="0&quot; mm&quot;"/>
    <numFmt numFmtId="167" formatCode="0&quot;  L &quot;"/>
    <numFmt numFmtId="168" formatCode="0.0000&quot; L&quot;"/>
    <numFmt numFmtId="169" formatCode="hh:mm:ss.000"/>
    <numFmt numFmtId="170" formatCode="0.0&quot; ºC&quot;"/>
    <numFmt numFmtId="171" formatCode="0&quot; kPa&quot;"/>
    <numFmt numFmtId="172" formatCode="0.00&quot; ºC&quot;"/>
    <numFmt numFmtId="173" formatCode="0.00&quot;  L/h&quot;"/>
    <numFmt numFmtId="174" formatCode="General&quot; %&quot;"/>
    <numFmt numFmtId="175" formatCode="0.0000000&quot; L&quot;"/>
    <numFmt numFmtId="176" formatCode="General&quot; L&quot;"/>
    <numFmt numFmtId="177" formatCode="0.00000&quot; L&quot;"/>
    <numFmt numFmtId="178" formatCode="0.00E+00&quot; °C⁻ '&quot;"/>
    <numFmt numFmtId="179" formatCode="0.00E+00&quot; kPa⁻ '&quot;"/>
    <numFmt numFmtId="180" formatCode="0.0&quot; kPa&quot;"/>
    <numFmt numFmtId="181" formatCode="0.000%"/>
    <numFmt numFmtId="182" formatCode="0.00E+00&quot; L&quot;"/>
    <numFmt numFmtId="183" formatCode="0.0000&quot;  ºC&quot;"/>
    <numFmt numFmtId="184" formatCode="0.0000&quot; kPa&quot;"/>
    <numFmt numFmtId="185" formatCode="0.000000&quot; L&quot;"/>
    <numFmt numFmtId="186" formatCode="0.00000"/>
    <numFmt numFmtId="187" formatCode="&quot; K =   &quot;0.00"/>
    <numFmt numFmtId="188" formatCode="&quot;UE ± &quot;0.0000&quot;  L&quot;"/>
    <numFmt numFmtId="189" formatCode="&quot;UE ± &quot;0.000%\ "/>
    <numFmt numFmtId="190" formatCode="0.000&quot; L&quot;"/>
    <numFmt numFmtId="191" formatCode="0.00&quot; kPa&quot;"/>
    <numFmt numFmtId="192" formatCode="0.0&quot; L&quot;"/>
    <numFmt numFmtId="193" formatCode="0&quot;  Litros &quot;"/>
    <numFmt numFmtId="194" formatCode="0.00000&quot;  L &quot;"/>
    <numFmt numFmtId="195" formatCode="&quot;± &quot;0.000&quot; ºC&quot;"/>
    <numFmt numFmtId="196" formatCode="0.000&quot; ºC&quot;"/>
    <numFmt numFmtId="197" formatCode="&quot;± &quot;0.00&quot; ºC&quot;"/>
    <numFmt numFmtId="198" formatCode="&quot;± &quot;0.0&quot; kPa&quot;"/>
    <numFmt numFmtId="199" formatCode="0.000&quot; kPa&quot;"/>
    <numFmt numFmtId="200" formatCode="0E+00&quot; °C⁻ '&quot;"/>
    <numFmt numFmtId="201" formatCode="0E+00&quot; kPa⁻ '&quot;"/>
    <numFmt numFmtId="202" formatCode="&quot; R.V.M. &quot;0.0&quot;  Litros &quot;"/>
    <numFmt numFmtId="203" formatCode="&quot;UE ± &quot;0.00&quot;  %&quot;"/>
    <numFmt numFmtId="204" formatCode="&quot;UE ± &quot;0.000&quot;  L&quot;"/>
    <numFmt numFmtId="205" formatCode="&quot;UE ± &quot;0.000&quot;  %&quot;"/>
    <numFmt numFmtId="206" formatCode="0.0E+00&quot; L&quot;"/>
    <numFmt numFmtId="207" formatCode="0.000"/>
  </numFmts>
  <fonts count="60">
    <font>
      <sz val="10"/>
      <name val="Arial"/>
      <family val="2"/>
    </font>
    <font>
      <sz val="11"/>
      <color indexed="8"/>
      <name val="Calibri"/>
      <family val="2"/>
    </font>
    <font>
      <sz val="10"/>
      <color indexed="63"/>
      <name val="Arial"/>
      <family val="2"/>
    </font>
    <font>
      <b/>
      <sz val="34"/>
      <color indexed="12"/>
      <name val="Arial"/>
      <family val="2"/>
    </font>
    <font>
      <b/>
      <sz val="28"/>
      <color indexed="12"/>
      <name val="Arial"/>
      <family val="2"/>
    </font>
    <font>
      <b/>
      <sz val="14"/>
      <name val="Arial"/>
      <family val="2"/>
    </font>
    <font>
      <b/>
      <i/>
      <sz val="14"/>
      <color indexed="8"/>
      <name val="Times New Roman"/>
      <family val="1"/>
    </font>
    <font>
      <b/>
      <sz val="11"/>
      <name val="Arial"/>
      <family val="2"/>
    </font>
    <font>
      <b/>
      <i/>
      <sz val="11"/>
      <name val="Times New Roman"/>
      <family val="1"/>
    </font>
    <font>
      <b/>
      <i/>
      <sz val="15"/>
      <color indexed="9"/>
      <name val="Times New Roman"/>
      <family val="1"/>
    </font>
    <font>
      <b/>
      <i/>
      <sz val="14"/>
      <color indexed="12"/>
      <name val="Times New Roman"/>
      <family val="1"/>
    </font>
    <font>
      <b/>
      <sz val="11"/>
      <color indexed="18"/>
      <name val="Arial"/>
      <family val="2"/>
    </font>
    <font>
      <b/>
      <sz val="12"/>
      <color indexed="9"/>
      <name val="Arial"/>
      <family val="2"/>
    </font>
    <font>
      <b/>
      <sz val="12"/>
      <name val="Arial"/>
      <family val="2"/>
    </font>
    <font>
      <b/>
      <sz val="11"/>
      <name val="Calibri"/>
      <family val="2"/>
    </font>
    <font>
      <b/>
      <sz val="11"/>
      <color indexed="9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i/>
      <sz val="16"/>
      <name val="Arial"/>
      <family val="2"/>
    </font>
    <font>
      <i/>
      <sz val="8"/>
      <name val="Arial"/>
      <family val="2"/>
    </font>
    <font>
      <i/>
      <sz val="16"/>
      <name val="Calibri"/>
      <family val="2"/>
    </font>
    <font>
      <i/>
      <sz val="11"/>
      <name val="Calibri"/>
      <family val="2"/>
    </font>
    <font>
      <i/>
      <sz val="16"/>
      <name val="comic"/>
      <family val="5"/>
    </font>
    <font>
      <i/>
      <sz val="9"/>
      <name val="Arial"/>
      <family val="2"/>
    </font>
    <font>
      <i/>
      <sz val="12"/>
      <name val="Arial"/>
      <family val="2"/>
    </font>
    <font>
      <b/>
      <sz val="9"/>
      <color indexed="9"/>
      <name val="Arial"/>
      <family val="2"/>
    </font>
    <font>
      <b/>
      <i/>
      <sz val="10"/>
      <color indexed="9"/>
      <name val="Arial"/>
      <family val="2"/>
    </font>
    <font>
      <b/>
      <sz val="10"/>
      <color indexed="9"/>
      <name val="Arial"/>
      <family val="2"/>
    </font>
    <font>
      <sz val="10"/>
      <name val="comic"/>
      <family val="5"/>
    </font>
    <font>
      <vertAlign val="subscript"/>
      <sz val="10"/>
      <name val="Arial"/>
      <family val="2"/>
    </font>
    <font>
      <sz val="16"/>
      <name val="Arial"/>
      <family val="2"/>
    </font>
    <font>
      <b/>
      <vertAlign val="subscript"/>
      <sz val="10"/>
      <color indexed="9"/>
      <name val="Arial"/>
      <family val="2"/>
    </font>
    <font>
      <sz val="14"/>
      <name val="Arial"/>
      <family val="2"/>
    </font>
    <font>
      <sz val="11"/>
      <name val="Arial"/>
      <family val="2"/>
    </font>
    <font>
      <b/>
      <sz val="7"/>
      <color indexed="9"/>
      <name val="Arial"/>
      <family val="2"/>
    </font>
    <font>
      <b/>
      <sz val="12"/>
      <color indexed="12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i/>
      <sz val="12"/>
      <name val="Arial"/>
      <family val="2"/>
    </font>
    <font>
      <i/>
      <sz val="10"/>
      <name val="Calibri"/>
      <family val="2"/>
    </font>
    <font>
      <sz val="14"/>
      <color indexed="63"/>
      <name val="Arial"/>
      <family val="2"/>
    </font>
    <font>
      <b/>
      <sz val="14"/>
      <name val="Calibri"/>
      <family val="2"/>
    </font>
    <font>
      <b/>
      <i/>
      <sz val="14"/>
      <name val="Arial"/>
      <family val="2"/>
    </font>
    <font>
      <b/>
      <i/>
      <sz val="10"/>
      <name val="Arial"/>
      <family val="2"/>
    </font>
    <font>
      <sz val="10"/>
      <color indexed="9"/>
      <name val="Arial"/>
      <family val="2"/>
    </font>
    <font>
      <b/>
      <i/>
      <sz val="16"/>
      <name val="Arial"/>
      <family val="2"/>
    </font>
    <font>
      <b/>
      <i/>
      <sz val="11"/>
      <name val="Arial"/>
      <family val="2"/>
    </font>
    <font>
      <sz val="12"/>
      <name val="Calibri"/>
      <family val="2"/>
    </font>
    <font>
      <sz val="10"/>
      <name val="Calibri"/>
      <family val="2"/>
    </font>
    <font>
      <b/>
      <i/>
      <sz val="18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b/>
      <sz val="10"/>
      <color indexed="63"/>
      <name val="Arial"/>
      <family val="2"/>
    </font>
    <font>
      <b/>
      <sz val="10"/>
      <name val="Calibri"/>
      <family val="2"/>
    </font>
    <font>
      <sz val="12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2"/>
      <color indexed="63"/>
      <name val="Tahoma"/>
      <family val="2"/>
    </font>
    <font>
      <b/>
      <sz val="12"/>
      <name val="Tahoma"/>
      <family val="2"/>
    </font>
    <font>
      <b/>
      <sz val="11"/>
      <color rgb="FFFF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24"/>
        <bgColor indexed="55"/>
      </patternFill>
    </fill>
    <fill>
      <patternFill patternType="solid">
        <fgColor indexed="30"/>
        <bgColor indexed="21"/>
      </patternFill>
    </fill>
    <fill>
      <patternFill patternType="solid">
        <fgColor indexed="26"/>
        <bgColor indexed="27"/>
      </patternFill>
    </fill>
    <fill>
      <patternFill patternType="solid">
        <fgColor indexed="12"/>
        <bgColor indexed="39"/>
      </patternFill>
    </fill>
    <fill>
      <patternFill patternType="solid">
        <fgColor indexed="55"/>
        <bgColor indexed="24"/>
      </patternFill>
    </fill>
    <fill>
      <patternFill patternType="solid">
        <fgColor indexed="23"/>
        <bgColor indexed="55"/>
      </patternFill>
    </fill>
    <fill>
      <patternFill patternType="solid">
        <fgColor indexed="22"/>
        <bgColor indexed="31"/>
      </patternFill>
    </fill>
    <fill>
      <patternFill patternType="solid">
        <fgColor indexed="44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0"/>
        <bgColor indexed="49"/>
      </patternFill>
    </fill>
    <fill>
      <patternFill patternType="solid">
        <fgColor indexed="42"/>
        <bgColor indexed="43"/>
      </patternFill>
    </fill>
    <fill>
      <patternFill patternType="solid">
        <fgColor indexed="10"/>
        <bgColor indexed="60"/>
      </patternFill>
    </fill>
    <fill>
      <patternFill patternType="solid">
        <fgColor indexed="17"/>
        <bgColor indexed="21"/>
      </patternFill>
    </fill>
    <fill>
      <patternFill patternType="solid">
        <fgColor indexed="18"/>
        <bgColor indexed="32"/>
      </patternFill>
    </fill>
    <fill>
      <patternFill patternType="solid">
        <fgColor indexed="48"/>
        <bgColor indexed="30"/>
      </patternFill>
    </fill>
    <fill>
      <patternFill patternType="solid">
        <fgColor indexed="13"/>
        <bgColor indexed="34"/>
      </patternFill>
    </fill>
    <fill>
      <patternFill patternType="solid">
        <fgColor indexed="43"/>
        <bgColor indexed="42"/>
      </patternFill>
    </fill>
    <fill>
      <patternFill patternType="solid">
        <fgColor indexed="51"/>
        <bgColor indexed="13"/>
      </patternFill>
    </fill>
    <fill>
      <patternFill patternType="solid">
        <fgColor indexed="8"/>
        <bgColor indexed="58"/>
      </patternFill>
    </fill>
  </fills>
  <borders count="34">
    <border>
      <left/>
      <right/>
      <top/>
      <bottom/>
      <diagonal/>
    </border>
    <border>
      <left style="thick">
        <color indexed="9"/>
      </left>
      <right/>
      <top style="thick">
        <color indexed="9"/>
      </top>
      <bottom style="thick">
        <color indexed="9"/>
      </bottom>
      <diagonal/>
    </border>
    <border>
      <left/>
      <right/>
      <top style="thick">
        <color indexed="9"/>
      </top>
      <bottom style="thick">
        <color indexed="9"/>
      </bottom>
      <diagonal/>
    </border>
    <border>
      <left/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thick">
        <color indexed="9"/>
      </left>
      <right style="thick">
        <color indexed="55"/>
      </right>
      <top style="thick">
        <color indexed="9"/>
      </top>
      <bottom style="thick">
        <color indexed="55"/>
      </bottom>
      <diagonal/>
    </border>
    <border>
      <left/>
      <right/>
      <top style="thick">
        <color indexed="9"/>
      </top>
      <bottom/>
      <diagonal/>
    </border>
    <border>
      <left/>
      <right/>
      <top/>
      <bottom style="thick">
        <color indexed="9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/>
      <diagonal/>
    </border>
    <border>
      <left style="medium">
        <color indexed="55"/>
      </left>
      <right style="medium">
        <color indexed="55"/>
      </right>
      <top style="thick">
        <color indexed="9"/>
      </top>
      <bottom style="thick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164" fontId="55" fillId="0" borderId="0" applyFill="0" applyBorder="0" applyAlignment="0" applyProtection="0"/>
    <xf numFmtId="0" fontId="36" fillId="0" borderId="0" applyNumberFormat="0" applyFill="0" applyBorder="0" applyAlignment="0" applyProtection="0"/>
    <xf numFmtId="0" fontId="1" fillId="0" borderId="0"/>
    <xf numFmtId="0" fontId="1" fillId="0" borderId="0"/>
  </cellStyleXfs>
  <cellXfs count="287">
    <xf numFmtId="0" fontId="0" fillId="0" borderId="0" xfId="0"/>
    <xf numFmtId="0" fontId="2" fillId="0" borderId="0" xfId="0" applyFont="1" applyFill="1" applyProtection="1">
      <protection hidden="1"/>
    </xf>
    <xf numFmtId="0" fontId="2" fillId="0" borderId="0" xfId="0" applyFont="1" applyFill="1" applyBorder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Fill="1" applyProtection="1">
      <protection hidden="1"/>
    </xf>
    <xf numFmtId="0" fontId="2" fillId="2" borderId="0" xfId="0" applyFont="1" applyFill="1" applyProtection="1">
      <protection hidden="1"/>
    </xf>
    <xf numFmtId="0" fontId="0" fillId="2" borderId="0" xfId="0" applyFont="1" applyFill="1" applyBorder="1" applyProtection="1">
      <protection hidden="1"/>
    </xf>
    <xf numFmtId="0" fontId="0" fillId="0" borderId="0" xfId="0" applyFont="1" applyFill="1" applyBorder="1" applyProtection="1">
      <protection hidden="1"/>
    </xf>
    <xf numFmtId="0" fontId="3" fillId="3" borderId="0" xfId="0" applyFont="1" applyFill="1" applyBorder="1" applyAlignment="1" applyProtection="1">
      <alignment vertical="center"/>
      <protection hidden="1"/>
    </xf>
    <xf numFmtId="0" fontId="2" fillId="2" borderId="0" xfId="0" applyFont="1" applyFill="1" applyBorder="1" applyProtection="1">
      <protection hidden="1"/>
    </xf>
    <xf numFmtId="0" fontId="0" fillId="2" borderId="0" xfId="0" applyFont="1" applyFill="1" applyProtection="1">
      <protection hidden="1"/>
    </xf>
    <xf numFmtId="0" fontId="5" fillId="4" borderId="0" xfId="0" applyFont="1" applyFill="1" applyBorder="1" applyAlignment="1" applyProtection="1">
      <alignment horizontal="center" vertical="center"/>
      <protection hidden="1"/>
    </xf>
    <xf numFmtId="0" fontId="7" fillId="5" borderId="1" xfId="0" applyFont="1" applyFill="1" applyBorder="1" applyAlignment="1" applyProtection="1">
      <alignment horizontal="center" vertical="center" wrapText="1"/>
      <protection hidden="1"/>
    </xf>
    <xf numFmtId="0" fontId="7" fillId="5" borderId="2" xfId="0" applyFont="1" applyFill="1" applyBorder="1" applyAlignment="1" applyProtection="1">
      <alignment vertical="center" wrapText="1"/>
      <protection hidden="1"/>
    </xf>
    <xf numFmtId="0" fontId="7" fillId="5" borderId="3" xfId="0" applyFont="1" applyFill="1" applyBorder="1" applyAlignment="1" applyProtection="1">
      <alignment vertical="center" wrapText="1"/>
      <protection hidden="1"/>
    </xf>
    <xf numFmtId="0" fontId="5" fillId="6" borderId="0" xfId="0" applyFont="1" applyFill="1" applyBorder="1" applyAlignment="1" applyProtection="1">
      <alignment horizontal="center" vertical="center"/>
      <protection hidden="1"/>
    </xf>
    <xf numFmtId="172" fontId="7" fillId="0" borderId="0" xfId="0" applyNumberFormat="1" applyFont="1" applyFill="1" applyBorder="1" applyAlignment="1" applyProtection="1">
      <alignment horizontal="center" vertical="center"/>
      <protection hidden="1"/>
    </xf>
    <xf numFmtId="172" fontId="14" fillId="0" borderId="0" xfId="0" applyNumberFormat="1" applyFont="1" applyFill="1" applyBorder="1" applyAlignment="1" applyProtection="1">
      <alignment horizontal="center" vertical="center"/>
      <protection hidden="1"/>
    </xf>
    <xf numFmtId="169" fontId="15" fillId="7" borderId="4" xfId="0" applyNumberFormat="1" applyFont="1" applyFill="1" applyBorder="1" applyAlignment="1" applyProtection="1">
      <alignment horizontal="center" vertical="center"/>
      <protection hidden="1"/>
    </xf>
    <xf numFmtId="173" fontId="15" fillId="7" borderId="4" xfId="0" applyNumberFormat="1" applyFont="1" applyFill="1" applyBorder="1" applyAlignment="1" applyProtection="1">
      <alignment horizontal="center" vertical="center"/>
      <protection hidden="1"/>
    </xf>
    <xf numFmtId="174" fontId="15" fillId="7" borderId="4" xfId="0" applyNumberFormat="1" applyFont="1" applyFill="1" applyBorder="1" applyAlignment="1" applyProtection="1">
      <alignment horizontal="center" vertical="center"/>
      <protection hidden="1"/>
    </xf>
    <xf numFmtId="175" fontId="15" fillId="7" borderId="4" xfId="0" applyNumberFormat="1" applyFont="1" applyFill="1" applyBorder="1" applyAlignment="1" applyProtection="1">
      <alignment horizontal="center" vertical="center"/>
      <protection hidden="1"/>
    </xf>
    <xf numFmtId="176" fontId="15" fillId="7" borderId="4" xfId="0" applyNumberFormat="1" applyFont="1" applyFill="1" applyBorder="1" applyAlignment="1" applyProtection="1">
      <alignment horizontal="center" vertical="center"/>
      <protection hidden="1"/>
    </xf>
    <xf numFmtId="172" fontId="15" fillId="7" borderId="4" xfId="0" applyNumberFormat="1" applyFont="1" applyFill="1" applyBorder="1" applyAlignment="1" applyProtection="1">
      <alignment horizontal="center" vertical="center"/>
      <protection hidden="1"/>
    </xf>
    <xf numFmtId="10" fontId="5" fillId="4" borderId="0" xfId="0" applyNumberFormat="1" applyFont="1" applyFill="1" applyBorder="1" applyAlignment="1" applyProtection="1">
      <alignment horizontal="center" vertical="center"/>
      <protection hidden="1"/>
    </xf>
    <xf numFmtId="0" fontId="44" fillId="0" borderId="0" xfId="0" applyFont="1" applyFill="1" applyProtection="1">
      <protection hidden="1"/>
    </xf>
    <xf numFmtId="0" fontId="0" fillId="0" borderId="0" xfId="0" applyFont="1" applyFill="1" applyAlignment="1" applyProtection="1">
      <alignment horizontal="center" vertical="center" wrapText="1"/>
      <protection hidden="1"/>
    </xf>
    <xf numFmtId="0" fontId="0" fillId="0" borderId="0" xfId="0" applyFont="1" applyFill="1" applyAlignment="1" applyProtection="1">
      <alignment horizontal="center"/>
      <protection hidden="1"/>
    </xf>
    <xf numFmtId="177" fontId="15" fillId="7" borderId="4" xfId="0" applyNumberFormat="1" applyFont="1" applyFill="1" applyBorder="1" applyAlignment="1" applyProtection="1">
      <alignment horizontal="center" vertical="center"/>
      <protection hidden="1"/>
    </xf>
    <xf numFmtId="190" fontId="15" fillId="7" borderId="4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0" fillId="8" borderId="0" xfId="0" applyFill="1" applyProtection="1">
      <protection hidden="1"/>
    </xf>
    <xf numFmtId="0" fontId="5" fillId="9" borderId="0" xfId="0" applyFont="1" applyFill="1" applyBorder="1" applyAlignment="1" applyProtection="1">
      <alignment horizontal="center" vertical="center"/>
      <protection hidden="1"/>
    </xf>
    <xf numFmtId="0" fontId="5" fillId="9" borderId="0" xfId="0" applyFont="1" applyFill="1" applyBorder="1" applyAlignment="1" applyProtection="1">
      <alignment horizontal="center" vertical="center"/>
      <protection locked="0"/>
    </xf>
    <xf numFmtId="0" fontId="5" fillId="10" borderId="0" xfId="0" applyFont="1" applyFill="1" applyBorder="1" applyAlignment="1" applyProtection="1">
      <alignment horizontal="center" vertical="center"/>
      <protection hidden="1"/>
    </xf>
    <xf numFmtId="0" fontId="5" fillId="8" borderId="0" xfId="0" applyFont="1" applyFill="1" applyBorder="1" applyAlignment="1" applyProtection="1">
      <alignment horizontal="center" vertical="center"/>
      <protection hidden="1"/>
    </xf>
    <xf numFmtId="192" fontId="52" fillId="8" borderId="5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Border="1" applyAlignment="1" applyProtection="1">
      <alignment horizontal="right" vertical="center" wrapText="1"/>
      <protection hidden="1"/>
    </xf>
    <xf numFmtId="0" fontId="37" fillId="0" borderId="0" xfId="0" applyFont="1" applyFill="1" applyBorder="1" applyAlignment="1" applyProtection="1">
      <alignment horizontal="center" vertical="center" wrapText="1"/>
      <protection hidden="1"/>
    </xf>
    <xf numFmtId="0" fontId="37" fillId="8" borderId="0" xfId="0" applyFont="1" applyFill="1" applyBorder="1" applyAlignment="1" applyProtection="1">
      <alignment horizontal="center" vertical="center"/>
      <protection hidden="1"/>
    </xf>
    <xf numFmtId="0" fontId="53" fillId="0" borderId="0" xfId="0" applyFont="1" applyFill="1" applyBorder="1" applyAlignment="1" applyProtection="1">
      <alignment horizontal="center" vertical="center" wrapText="1"/>
      <protection hidden="1"/>
    </xf>
    <xf numFmtId="193" fontId="52" fillId="8" borderId="5" xfId="0" applyNumberFormat="1" applyFont="1" applyFill="1" applyBorder="1" applyAlignment="1" applyProtection="1">
      <alignment horizontal="center" vertical="center"/>
      <protection locked="0"/>
    </xf>
    <xf numFmtId="177" fontId="52" fillId="8" borderId="5" xfId="0" applyNumberFormat="1" applyFont="1" applyFill="1" applyBorder="1" applyAlignment="1" applyProtection="1">
      <alignment horizontal="center" vertical="center"/>
      <protection locked="0"/>
    </xf>
    <xf numFmtId="168" fontId="52" fillId="8" borderId="5" xfId="0" applyNumberFormat="1" applyFont="1" applyFill="1" applyBorder="1" applyAlignment="1" applyProtection="1">
      <alignment horizontal="center" vertical="center"/>
      <protection locked="0"/>
    </xf>
    <xf numFmtId="194" fontId="52" fillId="10" borderId="0" xfId="0" applyNumberFormat="1" applyFont="1" applyFill="1" applyBorder="1" applyAlignment="1" applyProtection="1">
      <alignment horizontal="center" vertical="center"/>
      <protection hidden="1"/>
    </xf>
    <xf numFmtId="0" fontId="52" fillId="8" borderId="5" xfId="0" applyNumberFormat="1" applyFont="1" applyFill="1" applyBorder="1" applyAlignment="1" applyProtection="1">
      <alignment horizontal="center" vertical="center"/>
      <protection locked="0"/>
    </xf>
    <xf numFmtId="190" fontId="52" fillId="8" borderId="5" xfId="0" applyNumberFormat="1" applyFont="1" applyFill="1" applyBorder="1" applyAlignment="1" applyProtection="1">
      <alignment horizontal="center" vertical="center"/>
      <protection locked="0"/>
    </xf>
    <xf numFmtId="168" fontId="52" fillId="11" borderId="5" xfId="0" applyNumberFormat="1" applyFont="1" applyFill="1" applyBorder="1" applyAlignment="1" applyProtection="1">
      <alignment horizontal="center" vertical="center"/>
      <protection locked="0"/>
    </xf>
    <xf numFmtId="177" fontId="52" fillId="11" borderId="5" xfId="0" applyNumberFormat="1" applyFont="1" applyFill="1" applyBorder="1" applyAlignment="1" applyProtection="1">
      <alignment horizontal="center" vertical="center"/>
      <protection locked="0"/>
    </xf>
    <xf numFmtId="0" fontId="37" fillId="10" borderId="6" xfId="0" applyNumberFormat="1" applyFont="1" applyFill="1" applyBorder="1" applyAlignment="1" applyProtection="1">
      <alignment vertical="center" wrapText="1"/>
      <protection hidden="1"/>
    </xf>
    <xf numFmtId="0" fontId="37" fillId="10" borderId="0" xfId="0" applyNumberFormat="1" applyFont="1" applyFill="1" applyBorder="1" applyAlignment="1" applyProtection="1">
      <alignment vertical="center" wrapText="1"/>
      <protection hidden="1"/>
    </xf>
    <xf numFmtId="0" fontId="37" fillId="10" borderId="7" xfId="0" applyNumberFormat="1" applyFont="1" applyFill="1" applyBorder="1" applyAlignment="1" applyProtection="1">
      <alignment vertical="center" wrapText="1"/>
      <protection hidden="1"/>
    </xf>
    <xf numFmtId="196" fontId="52" fillId="8" borderId="5" xfId="0" applyNumberFormat="1" applyFont="1" applyFill="1" applyBorder="1" applyAlignment="1" applyProtection="1">
      <alignment horizontal="center" vertical="center"/>
      <protection locked="0"/>
    </xf>
    <xf numFmtId="196" fontId="52" fillId="11" borderId="5" xfId="0" applyNumberFormat="1" applyFont="1" applyFill="1" applyBorder="1" applyAlignment="1" applyProtection="1">
      <alignment horizontal="center" vertical="center"/>
      <protection locked="0"/>
    </xf>
    <xf numFmtId="0" fontId="52" fillId="10" borderId="0" xfId="0" applyFont="1" applyFill="1" applyBorder="1" applyAlignment="1" applyProtection="1">
      <alignment horizontal="center" vertical="center"/>
      <protection hidden="1"/>
    </xf>
    <xf numFmtId="172" fontId="27" fillId="11" borderId="4" xfId="0" applyNumberFormat="1" applyFont="1" applyFill="1" applyBorder="1" applyAlignment="1" applyProtection="1">
      <alignment horizontal="center" vertical="center"/>
      <protection hidden="1"/>
    </xf>
    <xf numFmtId="172" fontId="27" fillId="7" borderId="4" xfId="0" applyNumberFormat="1" applyFont="1" applyFill="1" applyBorder="1" applyAlignment="1" applyProtection="1">
      <alignment horizontal="center" vertical="center"/>
      <protection hidden="1"/>
    </xf>
    <xf numFmtId="172" fontId="52" fillId="11" borderId="5" xfId="0" applyNumberFormat="1" applyFont="1" applyFill="1" applyBorder="1" applyAlignment="1" applyProtection="1">
      <alignment horizontal="center" vertical="center"/>
      <protection locked="0"/>
    </xf>
    <xf numFmtId="180" fontId="52" fillId="11" borderId="5" xfId="0" applyNumberFormat="1" applyFont="1" applyFill="1" applyBorder="1" applyAlignment="1" applyProtection="1">
      <alignment horizontal="center" vertical="center"/>
      <protection locked="0"/>
    </xf>
    <xf numFmtId="180" fontId="27" fillId="7" borderId="4" xfId="0" applyNumberFormat="1" applyFont="1" applyFill="1" applyBorder="1" applyAlignment="1" applyProtection="1">
      <alignment horizontal="center" vertical="center"/>
      <protection hidden="1"/>
    </xf>
    <xf numFmtId="171" fontId="5" fillId="8" borderId="0" xfId="0" applyNumberFormat="1" applyFont="1" applyFill="1" applyBorder="1" applyAlignment="1" applyProtection="1">
      <alignment horizontal="center" vertical="center"/>
      <protection hidden="1"/>
    </xf>
    <xf numFmtId="204" fontId="5" fillId="8" borderId="0" xfId="0" applyNumberFormat="1" applyFont="1" applyFill="1" applyBorder="1" applyAlignment="1" applyProtection="1">
      <alignment horizontal="center" vertical="center"/>
      <protection hidden="1"/>
    </xf>
    <xf numFmtId="0" fontId="57" fillId="0" borderId="8" xfId="0" applyFont="1" applyFill="1" applyBorder="1" applyAlignment="1" applyProtection="1">
      <alignment vertical="center" wrapText="1"/>
      <protection hidden="1"/>
    </xf>
    <xf numFmtId="0" fontId="57" fillId="0" borderId="0" xfId="0" applyFont="1" applyFill="1" applyBorder="1" applyAlignment="1" applyProtection="1">
      <alignment vertical="center" wrapText="1"/>
      <protection hidden="1"/>
    </xf>
    <xf numFmtId="0" fontId="57" fillId="0" borderId="9" xfId="0" applyFont="1" applyFill="1" applyBorder="1" applyAlignment="1" applyProtection="1">
      <protection hidden="1"/>
    </xf>
    <xf numFmtId="0" fontId="57" fillId="0" borderId="10" xfId="0" applyFont="1" applyFill="1" applyBorder="1" applyAlignment="1" applyProtection="1">
      <protection hidden="1"/>
    </xf>
    <xf numFmtId="0" fontId="57" fillId="0" borderId="11" xfId="0" applyFont="1" applyFill="1" applyBorder="1" applyAlignment="1" applyProtection="1">
      <protection hidden="1"/>
    </xf>
    <xf numFmtId="0" fontId="57" fillId="0" borderId="12" xfId="0" applyFont="1" applyFill="1" applyBorder="1" applyAlignment="1" applyProtection="1">
      <protection hidden="1"/>
    </xf>
    <xf numFmtId="0" fontId="57" fillId="0" borderId="13" xfId="0" applyFont="1" applyFill="1" applyBorder="1" applyAlignment="1" applyProtection="1">
      <alignment vertical="center" wrapText="1"/>
      <protection hidden="1"/>
    </xf>
    <xf numFmtId="207" fontId="59" fillId="7" borderId="4" xfId="0" applyNumberFormat="1" applyFont="1" applyFill="1" applyBorder="1" applyAlignment="1" applyProtection="1">
      <alignment horizontal="center" vertical="center"/>
      <protection hidden="1"/>
    </xf>
    <xf numFmtId="0" fontId="7" fillId="5" borderId="4" xfId="0" applyFont="1" applyFill="1" applyBorder="1" applyAlignment="1" applyProtection="1">
      <alignment horizontal="center" vertical="center" wrapText="1"/>
      <protection hidden="1"/>
    </xf>
    <xf numFmtId="0" fontId="7" fillId="8" borderId="4" xfId="0" applyFont="1" applyFill="1" applyBorder="1" applyAlignment="1" applyProtection="1">
      <alignment horizontal="center" vertical="center" wrapText="1"/>
      <protection locked="0"/>
    </xf>
    <xf numFmtId="0" fontId="4" fillId="12" borderId="0" xfId="0" applyFont="1" applyFill="1" applyBorder="1" applyAlignment="1" applyProtection="1">
      <alignment horizontal="center" vertical="center" wrapText="1"/>
      <protection hidden="1"/>
    </xf>
    <xf numFmtId="0" fontId="6" fillId="13" borderId="4" xfId="0" applyFont="1" applyFill="1" applyBorder="1" applyAlignment="1" applyProtection="1">
      <alignment horizontal="center" vertical="center"/>
      <protection hidden="1"/>
    </xf>
    <xf numFmtId="0" fontId="7" fillId="5" borderId="1" xfId="0" applyFont="1" applyFill="1" applyBorder="1" applyAlignment="1" applyProtection="1">
      <alignment horizontal="center" vertical="center" wrapText="1"/>
      <protection hidden="1"/>
    </xf>
    <xf numFmtId="166" fontId="7" fillId="8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14" borderId="4" xfId="0" applyFont="1" applyFill="1" applyBorder="1" applyAlignment="1" applyProtection="1">
      <alignment horizontal="center" vertical="center"/>
      <protection hidden="1"/>
    </xf>
    <xf numFmtId="0" fontId="9" fillId="15" borderId="4" xfId="0" applyFont="1" applyFill="1" applyBorder="1" applyAlignment="1" applyProtection="1">
      <alignment horizontal="right" vertical="center"/>
      <protection hidden="1"/>
    </xf>
    <xf numFmtId="167" fontId="10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7" fillId="8" borderId="14" xfId="0" applyFont="1" applyFill="1" applyBorder="1" applyAlignment="1" applyProtection="1">
      <alignment horizontal="center" vertical="center" wrapText="1"/>
      <protection locked="0"/>
    </xf>
    <xf numFmtId="165" fontId="7" fillId="8" borderId="4" xfId="0" applyNumberFormat="1" applyFont="1" applyFill="1" applyBorder="1" applyAlignment="1" applyProtection="1">
      <alignment horizontal="center" vertical="center" wrapText="1"/>
      <protection locked="0"/>
    </xf>
    <xf numFmtId="0" fontId="11" fillId="10" borderId="1" xfId="0" applyFont="1" applyFill="1" applyBorder="1" applyAlignment="1" applyProtection="1">
      <alignment horizontal="center" vertical="center"/>
      <protection locked="0"/>
    </xf>
    <xf numFmtId="0" fontId="11" fillId="10" borderId="2" xfId="0" applyFont="1" applyFill="1" applyBorder="1" applyAlignment="1" applyProtection="1">
      <alignment horizontal="center" vertical="center"/>
      <protection locked="0"/>
    </xf>
    <xf numFmtId="0" fontId="11" fillId="10" borderId="3" xfId="0" applyFont="1" applyFill="1" applyBorder="1" applyAlignment="1" applyProtection="1">
      <alignment horizontal="center" vertical="center"/>
      <protection locked="0"/>
    </xf>
    <xf numFmtId="0" fontId="12" fillId="15" borderId="1" xfId="0" applyFont="1" applyFill="1" applyBorder="1" applyAlignment="1" applyProtection="1">
      <alignment horizontal="center" vertical="center" wrapText="1"/>
      <protection hidden="1"/>
    </xf>
    <xf numFmtId="0" fontId="12" fillId="15" borderId="3" xfId="0" applyFont="1" applyFill="1" applyBorder="1" applyAlignment="1" applyProtection="1">
      <alignment horizontal="center" vertical="center" wrapText="1"/>
      <protection hidden="1"/>
    </xf>
    <xf numFmtId="0" fontId="12" fillId="15" borderId="4" xfId="0" applyFont="1" applyFill="1" applyBorder="1" applyAlignment="1" applyProtection="1">
      <alignment horizontal="center" vertical="center" wrapText="1"/>
      <protection hidden="1"/>
    </xf>
    <xf numFmtId="0" fontId="13" fillId="15" borderId="4" xfId="0" applyFont="1" applyFill="1" applyBorder="1" applyAlignment="1" applyProtection="1">
      <alignment horizontal="center" vertical="center" textRotation="90"/>
      <protection hidden="1"/>
    </xf>
    <xf numFmtId="0" fontId="7" fillId="8" borderId="4" xfId="0" applyFont="1" applyFill="1" applyBorder="1" applyAlignment="1" applyProtection="1">
      <alignment horizontal="left" vertical="center"/>
      <protection hidden="1"/>
    </xf>
    <xf numFmtId="165" fontId="0" fillId="8" borderId="4" xfId="0" applyNumberFormat="1" applyFont="1" applyFill="1" applyBorder="1" applyAlignment="1" applyProtection="1">
      <alignment horizontal="right" vertical="center"/>
      <protection locked="0"/>
    </xf>
    <xf numFmtId="165" fontId="0" fillId="0" borderId="4" xfId="0" applyNumberFormat="1" applyFont="1" applyFill="1" applyBorder="1" applyAlignment="1" applyProtection="1">
      <alignment horizontal="right" vertical="center"/>
      <protection locked="0"/>
    </xf>
    <xf numFmtId="169" fontId="0" fillId="0" borderId="4" xfId="0" applyNumberFormat="1" applyFont="1" applyFill="1" applyBorder="1" applyAlignment="1" applyProtection="1">
      <alignment horizontal="right" vertical="center"/>
      <protection locked="0"/>
    </xf>
    <xf numFmtId="168" fontId="0" fillId="8" borderId="4" xfId="0" applyNumberFormat="1" applyFont="1" applyFill="1" applyBorder="1" applyAlignment="1" applyProtection="1">
      <alignment horizontal="right" vertical="center"/>
      <protection locked="0"/>
    </xf>
    <xf numFmtId="0" fontId="7" fillId="10" borderId="4" xfId="0" applyFont="1" applyFill="1" applyBorder="1" applyAlignment="1" applyProtection="1">
      <alignment horizontal="left" vertical="center"/>
      <protection hidden="1"/>
    </xf>
    <xf numFmtId="172" fontId="0" fillId="8" borderId="4" xfId="0" applyNumberFormat="1" applyFont="1" applyFill="1" applyBorder="1" applyAlignment="1" applyProtection="1">
      <alignment horizontal="right" vertical="center"/>
      <protection locked="0"/>
    </xf>
    <xf numFmtId="170" fontId="0" fillId="8" borderId="4" xfId="0" applyNumberFormat="1" applyFont="1" applyFill="1" applyBorder="1" applyAlignment="1" applyProtection="1">
      <alignment horizontal="right" vertical="center"/>
      <protection locked="0"/>
    </xf>
    <xf numFmtId="0" fontId="7" fillId="0" borderId="4" xfId="0" applyFont="1" applyFill="1" applyBorder="1" applyAlignment="1" applyProtection="1">
      <alignment horizontal="left" vertical="center"/>
      <protection hidden="1"/>
    </xf>
    <xf numFmtId="172" fontId="0" fillId="0" borderId="4" xfId="0" applyNumberFormat="1" applyFont="1" applyFill="1" applyBorder="1" applyAlignment="1" applyProtection="1">
      <alignment horizontal="right" vertical="center"/>
      <protection locked="0"/>
    </xf>
    <xf numFmtId="170" fontId="0" fillId="0" borderId="4" xfId="0" applyNumberFormat="1" applyFont="1" applyFill="1" applyBorder="1" applyAlignment="1" applyProtection="1">
      <alignment horizontal="right" vertical="center"/>
      <protection locked="0"/>
    </xf>
    <xf numFmtId="171" fontId="0" fillId="8" borderId="4" xfId="0" applyNumberFormat="1" applyFont="1" applyFill="1" applyBorder="1" applyAlignment="1" applyProtection="1">
      <alignment horizontal="right" vertical="center"/>
      <protection locked="0"/>
    </xf>
    <xf numFmtId="191" fontId="0" fillId="10" borderId="4" xfId="0" applyNumberFormat="1" applyFont="1" applyFill="1" applyBorder="1" applyAlignment="1" applyProtection="1">
      <alignment horizontal="right" vertical="center"/>
      <protection locked="0"/>
    </xf>
    <xf numFmtId="171" fontId="0" fillId="10" borderId="4" xfId="0" applyNumberFormat="1" applyFont="1" applyFill="1" applyBorder="1" applyAlignment="1" applyProtection="1">
      <alignment horizontal="right" vertical="center"/>
      <protection locked="0"/>
    </xf>
    <xf numFmtId="0" fontId="5" fillId="5" borderId="0" xfId="0" applyFont="1" applyFill="1" applyBorder="1" applyAlignment="1" applyProtection="1">
      <alignment horizontal="center" vertical="center"/>
      <protection hidden="1"/>
    </xf>
    <xf numFmtId="172" fontId="7" fillId="0" borderId="0" xfId="0" applyNumberFormat="1" applyFont="1" applyFill="1" applyBorder="1" applyAlignment="1" applyProtection="1">
      <alignment horizontal="center" vertical="center"/>
      <protection hidden="1"/>
    </xf>
    <xf numFmtId="165" fontId="15" fillId="7" borderId="4" xfId="0" applyNumberFormat="1" applyFont="1" applyFill="1" applyBorder="1" applyAlignment="1" applyProtection="1">
      <alignment horizontal="center" vertical="center"/>
      <protection hidden="1"/>
    </xf>
    <xf numFmtId="168" fontId="15" fillId="7" borderId="4" xfId="0" applyNumberFormat="1" applyFont="1" applyFill="1" applyBorder="1" applyAlignment="1" applyProtection="1">
      <alignment horizontal="center" vertical="center"/>
      <protection hidden="1"/>
    </xf>
    <xf numFmtId="191" fontId="0" fillId="8" borderId="4" xfId="0" applyNumberFormat="1" applyFont="1" applyFill="1" applyBorder="1" applyAlignment="1" applyProtection="1">
      <alignment horizontal="right" vertical="center"/>
      <protection locked="0"/>
    </xf>
    <xf numFmtId="0" fontId="5" fillId="16" borderId="4" xfId="0" applyFont="1" applyFill="1" applyBorder="1" applyAlignment="1" applyProtection="1">
      <alignment horizontal="center" vertical="center"/>
      <protection hidden="1"/>
    </xf>
    <xf numFmtId="0" fontId="16" fillId="6" borderId="4" xfId="0" applyFont="1" applyFill="1" applyBorder="1" applyAlignment="1" applyProtection="1">
      <alignment vertical="center"/>
      <protection hidden="1"/>
    </xf>
    <xf numFmtId="0" fontId="17" fillId="6" borderId="4" xfId="0" applyFont="1" applyFill="1" applyBorder="1" applyAlignment="1" applyProtection="1">
      <alignment horizontal="center" vertical="center"/>
      <protection hidden="1"/>
    </xf>
    <xf numFmtId="168" fontId="0" fillId="6" borderId="4" xfId="0" applyNumberFormat="1" applyFill="1" applyBorder="1" applyAlignment="1" applyProtection="1">
      <alignment horizontal="right" vertical="center"/>
      <protection hidden="1"/>
    </xf>
    <xf numFmtId="0" fontId="16" fillId="10" borderId="4" xfId="0" applyFont="1" applyFill="1" applyBorder="1" applyAlignment="1" applyProtection="1">
      <alignment vertical="center"/>
      <protection hidden="1"/>
    </xf>
    <xf numFmtId="0" fontId="18" fillId="0" borderId="4" xfId="0" applyFont="1" applyBorder="1" applyAlignment="1" applyProtection="1">
      <alignment horizontal="center" vertical="center"/>
      <protection hidden="1"/>
    </xf>
    <xf numFmtId="177" fontId="0" fillId="10" borderId="4" xfId="0" applyNumberFormat="1" applyFill="1" applyBorder="1" applyAlignment="1" applyProtection="1">
      <alignment horizontal="right" vertical="center"/>
      <protection hidden="1"/>
    </xf>
    <xf numFmtId="0" fontId="20" fillId="6" borderId="4" xfId="0" applyFont="1" applyFill="1" applyBorder="1" applyAlignment="1" applyProtection="1">
      <alignment horizontal="center" vertical="center"/>
      <protection hidden="1"/>
    </xf>
    <xf numFmtId="178" fontId="0" fillId="6" borderId="4" xfId="0" applyNumberFormat="1" applyFill="1" applyBorder="1" applyAlignment="1" applyProtection="1">
      <alignment horizontal="right" vertical="center"/>
      <protection hidden="1"/>
    </xf>
    <xf numFmtId="0" fontId="17" fillId="0" borderId="4" xfId="0" applyFont="1" applyBorder="1" applyAlignment="1" applyProtection="1">
      <alignment horizontal="center" vertical="center"/>
      <protection hidden="1"/>
    </xf>
    <xf numFmtId="172" fontId="0" fillId="10" borderId="4" xfId="0" applyNumberFormat="1" applyFont="1" applyFill="1" applyBorder="1" applyAlignment="1" applyProtection="1">
      <alignment horizontal="right" vertical="center" wrapText="1"/>
      <protection hidden="1"/>
    </xf>
    <xf numFmtId="0" fontId="22" fillId="6" borderId="4" xfId="0" applyFont="1" applyFill="1" applyBorder="1" applyAlignment="1" applyProtection="1">
      <alignment horizontal="center" vertical="center"/>
      <protection hidden="1"/>
    </xf>
    <xf numFmtId="170" fontId="0" fillId="10" borderId="4" xfId="0" applyNumberFormat="1" applyFont="1" applyFill="1" applyBorder="1" applyAlignment="1" applyProtection="1">
      <alignment horizontal="right" vertical="center" wrapText="1"/>
      <protection hidden="1"/>
    </xf>
    <xf numFmtId="0" fontId="24" fillId="6" borderId="4" xfId="0" applyFont="1" applyFill="1" applyBorder="1" applyAlignment="1" applyProtection="1">
      <alignment horizontal="center" vertical="center"/>
      <protection hidden="1"/>
    </xf>
    <xf numFmtId="179" fontId="0" fillId="6" borderId="4" xfId="0" applyNumberFormat="1" applyFill="1" applyBorder="1" applyAlignment="1" applyProtection="1">
      <alignment horizontal="right" vertical="center"/>
      <protection hidden="1"/>
    </xf>
    <xf numFmtId="180" fontId="0" fillId="10" borderId="4" xfId="0" applyNumberFormat="1" applyFont="1" applyFill="1" applyBorder="1" applyAlignment="1" applyProtection="1">
      <alignment horizontal="right" vertical="center" wrapText="1"/>
      <protection hidden="1"/>
    </xf>
    <xf numFmtId="171" fontId="0" fillId="10" borderId="4" xfId="0" applyNumberFormat="1" applyFont="1" applyFill="1" applyBorder="1" applyAlignment="1" applyProtection="1">
      <alignment horizontal="right" vertical="center" wrapText="1"/>
      <protection hidden="1"/>
    </xf>
    <xf numFmtId="180" fontId="0" fillId="6" borderId="4" xfId="0" applyNumberFormat="1" applyFont="1" applyFill="1" applyBorder="1" applyAlignment="1" applyProtection="1">
      <alignment horizontal="right" vertical="center" wrapText="1"/>
      <protection hidden="1"/>
    </xf>
    <xf numFmtId="0" fontId="25" fillId="15" borderId="4" xfId="0" applyFont="1" applyFill="1" applyBorder="1" applyAlignment="1" applyProtection="1">
      <alignment vertical="center"/>
      <protection hidden="1"/>
    </xf>
    <xf numFmtId="0" fontId="26" fillId="15" borderId="4" xfId="0" applyFont="1" applyFill="1" applyBorder="1" applyAlignment="1" applyProtection="1">
      <alignment horizontal="center" vertical="center"/>
      <protection hidden="1"/>
    </xf>
    <xf numFmtId="168" fontId="27" fillId="15" borderId="4" xfId="0" applyNumberFormat="1" applyFont="1" applyFill="1" applyBorder="1" applyAlignment="1" applyProtection="1">
      <alignment horizontal="right" vertical="center"/>
      <protection hidden="1"/>
    </xf>
    <xf numFmtId="0" fontId="28" fillId="0" borderId="4" xfId="0" applyFont="1" applyBorder="1" applyAlignment="1" applyProtection="1">
      <alignment horizontal="center" vertical="center"/>
      <protection hidden="1"/>
    </xf>
    <xf numFmtId="165" fontId="0" fillId="10" borderId="4" xfId="0" applyNumberFormat="1" applyFont="1" applyFill="1" applyBorder="1" applyAlignment="1" applyProtection="1">
      <alignment horizontal="right" vertical="center"/>
      <protection hidden="1"/>
    </xf>
    <xf numFmtId="0" fontId="30" fillId="6" borderId="4" xfId="0" applyFont="1" applyFill="1" applyBorder="1" applyAlignment="1" applyProtection="1">
      <alignment horizontal="center" vertical="center"/>
      <protection hidden="1"/>
    </xf>
    <xf numFmtId="165" fontId="0" fillId="6" borderId="4" xfId="0" applyNumberFormat="1" applyFont="1" applyFill="1" applyBorder="1" applyAlignment="1" applyProtection="1">
      <alignment horizontal="right" vertical="center"/>
      <protection hidden="1"/>
    </xf>
    <xf numFmtId="0" fontId="30" fillId="0" borderId="4" xfId="0" applyFont="1" applyBorder="1" applyAlignment="1" applyProtection="1">
      <alignment horizontal="center" vertical="center"/>
      <protection hidden="1"/>
    </xf>
    <xf numFmtId="0" fontId="32" fillId="0" borderId="4" xfId="0" applyFont="1" applyBorder="1" applyAlignment="1" applyProtection="1">
      <alignment horizontal="center" vertical="center"/>
      <protection hidden="1"/>
    </xf>
    <xf numFmtId="0" fontId="27" fillId="15" borderId="4" xfId="0" applyFont="1" applyFill="1" applyBorder="1" applyAlignment="1" applyProtection="1">
      <alignment horizontal="center" vertical="center"/>
      <protection hidden="1"/>
    </xf>
    <xf numFmtId="0" fontId="25" fillId="15" borderId="4" xfId="0" applyFont="1" applyFill="1" applyBorder="1" applyAlignment="1" applyProtection="1">
      <alignment horizontal="right" vertical="center"/>
      <protection hidden="1"/>
    </xf>
    <xf numFmtId="181" fontId="27" fillId="15" borderId="4" xfId="0" applyNumberFormat="1" applyFont="1" applyFill="1" applyBorder="1" applyAlignment="1" applyProtection="1">
      <alignment horizontal="right" vertical="distributed" wrapText="1"/>
      <protection hidden="1"/>
    </xf>
    <xf numFmtId="0" fontId="35" fillId="17" borderId="15" xfId="2" applyNumberFormat="1" applyFont="1" applyFill="1" applyBorder="1" applyAlignment="1" applyProtection="1">
      <alignment horizontal="right" vertical="center"/>
      <protection hidden="1"/>
    </xf>
    <xf numFmtId="0" fontId="13" fillId="16" borderId="4" xfId="0" applyFont="1" applyFill="1" applyBorder="1" applyAlignment="1" applyProtection="1">
      <alignment horizontal="center" vertical="center"/>
      <protection hidden="1"/>
    </xf>
    <xf numFmtId="0" fontId="37" fillId="8" borderId="4" xfId="0" applyFont="1" applyFill="1" applyBorder="1" applyAlignment="1" applyProtection="1">
      <alignment horizontal="center" vertical="center" wrapText="1"/>
      <protection hidden="1"/>
    </xf>
    <xf numFmtId="0" fontId="38" fillId="18" borderId="4" xfId="0" applyFont="1" applyFill="1" applyBorder="1" applyAlignment="1" applyProtection="1">
      <alignment horizontal="left" vertical="center"/>
      <protection hidden="1"/>
    </xf>
    <xf numFmtId="0" fontId="16" fillId="8" borderId="4" xfId="0" applyFont="1" applyFill="1" applyBorder="1" applyAlignment="1" applyProtection="1">
      <alignment vertical="center"/>
      <protection hidden="1"/>
    </xf>
    <xf numFmtId="0" fontId="39" fillId="8" borderId="4" xfId="0" applyFont="1" applyFill="1" applyBorder="1" applyAlignment="1" applyProtection="1">
      <alignment horizontal="center" vertical="center"/>
      <protection hidden="1"/>
    </xf>
    <xf numFmtId="168" fontId="0" fillId="8" borderId="4" xfId="0" applyNumberFormat="1" applyFont="1" applyFill="1" applyBorder="1" applyAlignment="1" applyProtection="1">
      <alignment horizontal="right" vertical="center" wrapText="1"/>
      <protection hidden="1"/>
    </xf>
    <xf numFmtId="0" fontId="40" fillId="8" borderId="4" xfId="0" applyFont="1" applyFill="1" applyBorder="1" applyAlignment="1" applyProtection="1">
      <alignment horizontal="center" vertical="center"/>
      <protection hidden="1"/>
    </xf>
    <xf numFmtId="11" fontId="2" fillId="10" borderId="4" xfId="0" applyNumberFormat="1" applyFont="1" applyFill="1" applyBorder="1" applyAlignment="1" applyProtection="1">
      <alignment horizontal="center" vertical="center"/>
      <protection hidden="1"/>
    </xf>
    <xf numFmtId="182" fontId="2" fillId="10" borderId="4" xfId="0" applyNumberFormat="1" applyFont="1" applyFill="1" applyBorder="1" applyAlignment="1" applyProtection="1">
      <alignment vertical="center"/>
      <protection hidden="1"/>
    </xf>
    <xf numFmtId="0" fontId="39" fillId="10" borderId="4" xfId="0" applyFont="1" applyFill="1" applyBorder="1" applyAlignment="1" applyProtection="1">
      <alignment horizontal="center" vertical="center"/>
      <protection hidden="1"/>
    </xf>
    <xf numFmtId="168" fontId="0" fillId="10" borderId="4" xfId="0" applyNumberFormat="1" applyFont="1" applyFill="1" applyBorder="1" applyAlignment="1" applyProtection="1">
      <alignment horizontal="right" vertical="center" wrapText="1"/>
      <protection hidden="1"/>
    </xf>
    <xf numFmtId="0" fontId="40" fillId="10" borderId="4" xfId="0" applyFont="1" applyFill="1" applyBorder="1" applyAlignment="1" applyProtection="1">
      <alignment horizontal="center" vertical="center"/>
      <protection hidden="1"/>
    </xf>
    <xf numFmtId="0" fontId="37" fillId="10" borderId="4" xfId="0" applyFont="1" applyFill="1" applyBorder="1" applyAlignment="1" applyProtection="1">
      <alignment horizontal="center" vertical="center" wrapText="1"/>
      <protection hidden="1"/>
    </xf>
    <xf numFmtId="11" fontId="2" fillId="8" borderId="4" xfId="0" applyNumberFormat="1" applyFont="1" applyFill="1" applyBorder="1" applyAlignment="1" applyProtection="1">
      <alignment horizontal="center" vertical="center"/>
      <protection hidden="1"/>
    </xf>
    <xf numFmtId="182" fontId="2" fillId="8" borderId="4" xfId="0" applyNumberFormat="1" applyFont="1" applyFill="1" applyBorder="1" applyAlignment="1" applyProtection="1">
      <alignment vertical="center"/>
      <protection hidden="1"/>
    </xf>
    <xf numFmtId="0" fontId="41" fillId="14" borderId="4" xfId="0" applyFont="1" applyFill="1" applyBorder="1" applyAlignment="1" applyProtection="1">
      <alignment horizontal="right" vertical="center"/>
      <protection hidden="1"/>
    </xf>
    <xf numFmtId="182" fontId="37" fillId="14" borderId="4" xfId="0" applyNumberFormat="1" applyFont="1" applyFill="1" applyBorder="1" applyAlignment="1" applyProtection="1">
      <alignment vertical="center" wrapText="1"/>
      <protection hidden="1"/>
    </xf>
    <xf numFmtId="0" fontId="17" fillId="8" borderId="4" xfId="0" applyFont="1" applyFill="1" applyBorder="1" applyAlignment="1" applyProtection="1">
      <alignment horizontal="center" vertical="center"/>
      <protection hidden="1"/>
    </xf>
    <xf numFmtId="183" fontId="0" fillId="8" borderId="4" xfId="0" applyNumberFormat="1" applyFont="1" applyFill="1" applyBorder="1" applyAlignment="1" applyProtection="1">
      <alignment horizontal="right" vertical="center" wrapText="1"/>
      <protection hidden="1"/>
    </xf>
    <xf numFmtId="0" fontId="17" fillId="10" borderId="4" xfId="0" applyFont="1" applyFill="1" applyBorder="1" applyAlignment="1" applyProtection="1">
      <alignment horizontal="center" vertical="center"/>
      <protection hidden="1"/>
    </xf>
    <xf numFmtId="183" fontId="0" fillId="10" borderId="4" xfId="0" applyNumberFormat="1" applyFont="1" applyFill="1" applyBorder="1" applyAlignment="1" applyProtection="1">
      <alignment horizontal="right" vertical="center" wrapText="1"/>
      <protection hidden="1"/>
    </xf>
    <xf numFmtId="0" fontId="16" fillId="8" borderId="4" xfId="0" applyFont="1" applyFill="1" applyBorder="1" applyAlignment="1" applyProtection="1">
      <alignment horizontal="left" vertical="center"/>
      <protection hidden="1"/>
    </xf>
    <xf numFmtId="182" fontId="2" fillId="10" borderId="4" xfId="0" applyNumberFormat="1" applyFont="1" applyFill="1" applyBorder="1" applyAlignment="1" applyProtection="1">
      <alignment horizontal="right" vertical="center"/>
      <protection hidden="1"/>
    </xf>
    <xf numFmtId="206" fontId="2" fillId="10" borderId="4" xfId="0" applyNumberFormat="1" applyFont="1" applyFill="1" applyBorder="1" applyAlignment="1" applyProtection="1">
      <alignment vertical="center"/>
      <protection hidden="1"/>
    </xf>
    <xf numFmtId="0" fontId="16" fillId="10" borderId="4" xfId="0" applyFont="1" applyFill="1" applyBorder="1" applyAlignment="1" applyProtection="1">
      <alignment horizontal="left" vertical="center"/>
      <protection hidden="1"/>
    </xf>
    <xf numFmtId="182" fontId="2" fillId="8" borderId="4" xfId="0" applyNumberFormat="1" applyFont="1" applyFill="1" applyBorder="1" applyAlignment="1" applyProtection="1">
      <alignment horizontal="right" vertical="center"/>
      <protection hidden="1"/>
    </xf>
    <xf numFmtId="182" fontId="37" fillId="14" borderId="4" xfId="0" applyNumberFormat="1" applyFont="1" applyFill="1" applyBorder="1" applyAlignment="1" applyProtection="1">
      <alignment horizontal="right" vertical="center" wrapText="1"/>
      <protection hidden="1"/>
    </xf>
    <xf numFmtId="184" fontId="0" fillId="8" borderId="4" xfId="0" applyNumberFormat="1" applyFont="1" applyFill="1" applyBorder="1" applyAlignment="1" applyProtection="1">
      <alignment horizontal="right" vertical="center" wrapText="1"/>
      <protection hidden="1"/>
    </xf>
    <xf numFmtId="184" fontId="0" fillId="10" borderId="4" xfId="0" applyNumberFormat="1" applyFont="1" applyFill="1" applyBorder="1" applyAlignment="1" applyProtection="1">
      <alignment horizontal="right" vertical="center" wrapText="1"/>
      <protection hidden="1"/>
    </xf>
    <xf numFmtId="185" fontId="0" fillId="8" borderId="4" xfId="0" applyNumberFormat="1" applyFont="1" applyFill="1" applyBorder="1" applyAlignment="1" applyProtection="1">
      <alignment horizontal="right" vertical="center" wrapText="1"/>
      <protection hidden="1"/>
    </xf>
    <xf numFmtId="182" fontId="0" fillId="10" borderId="4" xfId="0" applyNumberFormat="1" applyFont="1" applyFill="1" applyBorder="1" applyAlignment="1" applyProtection="1">
      <alignment horizontal="right" vertical="center" wrapText="1"/>
      <protection hidden="1"/>
    </xf>
    <xf numFmtId="0" fontId="20" fillId="8" borderId="4" xfId="0" applyFont="1" applyFill="1" applyBorder="1" applyAlignment="1" applyProtection="1">
      <alignment horizontal="center" vertical="center"/>
      <protection hidden="1"/>
    </xf>
    <xf numFmtId="178" fontId="0" fillId="8" borderId="4" xfId="0" applyNumberFormat="1" applyFont="1" applyFill="1" applyBorder="1" applyAlignment="1" applyProtection="1">
      <alignment horizontal="right" vertical="center" wrapText="1"/>
      <protection hidden="1"/>
    </xf>
    <xf numFmtId="0" fontId="22" fillId="8" borderId="4" xfId="0" applyFont="1" applyFill="1" applyBorder="1" applyAlignment="1" applyProtection="1">
      <alignment horizontal="center" vertical="center"/>
      <protection hidden="1"/>
    </xf>
    <xf numFmtId="0" fontId="24" fillId="8" borderId="4" xfId="0" applyFont="1" applyFill="1" applyBorder="1" applyAlignment="1" applyProtection="1">
      <alignment horizontal="center" vertical="center"/>
      <protection hidden="1"/>
    </xf>
    <xf numFmtId="179" fontId="0" fillId="8" borderId="4" xfId="0" applyNumberFormat="1" applyFont="1" applyFill="1" applyBorder="1" applyAlignment="1" applyProtection="1">
      <alignment horizontal="right" vertical="center" wrapText="1"/>
      <protection hidden="1"/>
    </xf>
    <xf numFmtId="0" fontId="45" fillId="18" borderId="4" xfId="0" applyFont="1" applyFill="1" applyBorder="1" applyAlignment="1" applyProtection="1">
      <alignment horizontal="left" vertical="center"/>
      <protection hidden="1"/>
    </xf>
    <xf numFmtId="0" fontId="30" fillId="8" borderId="4" xfId="0" applyFont="1" applyFill="1" applyBorder="1" applyAlignment="1" applyProtection="1">
      <alignment horizontal="center" vertical="center"/>
      <protection hidden="1"/>
    </xf>
    <xf numFmtId="182" fontId="0" fillId="8" borderId="4" xfId="0" applyNumberFormat="1" applyFont="1" applyFill="1" applyBorder="1" applyAlignment="1" applyProtection="1">
      <alignment horizontal="right" vertical="center" wrapText="1"/>
      <protection hidden="1"/>
    </xf>
    <xf numFmtId="0" fontId="40" fillId="8" borderId="4" xfId="0" applyFont="1" applyFill="1" applyBorder="1" applyAlignment="1" applyProtection="1">
      <alignment horizontal="center"/>
      <protection hidden="1"/>
    </xf>
    <xf numFmtId="182" fontId="0" fillId="10" borderId="4" xfId="0" applyNumberFormat="1" applyFont="1" applyFill="1" applyBorder="1" applyAlignment="1" applyProtection="1">
      <alignment horizontal="center" vertical="center" wrapText="1"/>
      <protection hidden="1"/>
    </xf>
    <xf numFmtId="0" fontId="30" fillId="10" borderId="4" xfId="0" applyFont="1" applyFill="1" applyBorder="1" applyAlignment="1" applyProtection="1">
      <alignment horizontal="center" vertical="center"/>
      <protection hidden="1"/>
    </xf>
    <xf numFmtId="182" fontId="0" fillId="0" borderId="4" xfId="0" applyNumberFormat="1" applyFont="1" applyBorder="1" applyAlignment="1" applyProtection="1">
      <alignment horizontal="right" vertical="center" wrapText="1"/>
      <protection hidden="1"/>
    </xf>
    <xf numFmtId="0" fontId="40" fillId="0" borderId="4" xfId="0" applyFont="1" applyFill="1" applyBorder="1" applyAlignment="1" applyProtection="1">
      <alignment horizontal="center"/>
      <protection hidden="1"/>
    </xf>
    <xf numFmtId="0" fontId="37" fillId="0" borderId="4" xfId="0" applyFont="1" applyBorder="1" applyAlignment="1" applyProtection="1">
      <alignment horizontal="center" vertical="center" wrapText="1"/>
      <protection hidden="1"/>
    </xf>
    <xf numFmtId="182" fontId="0" fillId="8" borderId="4" xfId="0" applyNumberFormat="1" applyFont="1" applyFill="1" applyBorder="1" applyAlignment="1" applyProtection="1">
      <alignment horizontal="center" vertical="center" wrapText="1"/>
      <protection hidden="1"/>
    </xf>
    <xf numFmtId="0" fontId="0" fillId="10" borderId="4" xfId="0" applyFont="1" applyFill="1" applyBorder="1" applyAlignment="1" applyProtection="1">
      <alignment horizontal="center" vertical="center" wrapText="1"/>
      <protection hidden="1"/>
    </xf>
    <xf numFmtId="186" fontId="0" fillId="10" borderId="4" xfId="0" applyNumberFormat="1" applyFill="1" applyBorder="1" applyAlignment="1" applyProtection="1">
      <alignment horizontal="right" vertical="center" wrapText="1"/>
      <protection hidden="1"/>
    </xf>
    <xf numFmtId="0" fontId="47" fillId="8" borderId="4" xfId="0" applyFont="1" applyFill="1" applyBorder="1" applyAlignment="1" applyProtection="1">
      <alignment horizontal="center" vertical="center"/>
      <protection hidden="1"/>
    </xf>
    <xf numFmtId="0" fontId="0" fillId="8" borderId="4" xfId="0" applyFont="1" applyFill="1" applyBorder="1" applyAlignment="1" applyProtection="1">
      <alignment horizontal="center" vertical="center" wrapText="1"/>
      <protection hidden="1"/>
    </xf>
    <xf numFmtId="0" fontId="42" fillId="14" borderId="4" xfId="0" applyFont="1" applyFill="1" applyBorder="1" applyAlignment="1" applyProtection="1">
      <alignment horizontal="right" vertical="center"/>
      <protection hidden="1"/>
    </xf>
    <xf numFmtId="0" fontId="0" fillId="8" borderId="4" xfId="0" applyFont="1" applyFill="1" applyBorder="1" applyAlignment="1" applyProtection="1">
      <alignment horizontal="center" vertical="center"/>
      <protection hidden="1"/>
    </xf>
    <xf numFmtId="0" fontId="0" fillId="8" borderId="4" xfId="0" applyFont="1" applyFill="1" applyBorder="1" applyAlignment="1" applyProtection="1">
      <alignment horizontal="right" vertical="center" wrapText="1"/>
      <protection hidden="1"/>
    </xf>
    <xf numFmtId="186" fontId="0" fillId="8" borderId="4" xfId="0" applyNumberFormat="1" applyFill="1" applyBorder="1" applyAlignment="1" applyProtection="1">
      <alignment horizontal="right" vertical="center" wrapText="1"/>
      <protection hidden="1"/>
    </xf>
    <xf numFmtId="0" fontId="13" fillId="14" borderId="4" xfId="0" applyFont="1" applyFill="1" applyBorder="1" applyAlignment="1" applyProtection="1">
      <alignment horizontal="right" vertical="center"/>
      <protection hidden="1"/>
    </xf>
    <xf numFmtId="187" fontId="37" fillId="14" borderId="4" xfId="0" applyNumberFormat="1" applyFont="1" applyFill="1" applyBorder="1" applyAlignment="1" applyProtection="1">
      <alignment horizontal="center" vertical="center" wrapText="1"/>
      <protection hidden="1"/>
    </xf>
    <xf numFmtId="188" fontId="7" fillId="19" borderId="4" xfId="0" applyNumberFormat="1" applyFont="1" applyFill="1" applyBorder="1" applyAlignment="1" applyProtection="1">
      <alignment horizontal="center" vertical="center" wrapText="1"/>
      <protection hidden="1"/>
    </xf>
    <xf numFmtId="189" fontId="59" fillId="20" borderId="4" xfId="0" applyNumberFormat="1" applyFont="1" applyFill="1" applyBorder="1" applyAlignment="1" applyProtection="1">
      <alignment horizontal="center" vertical="center" wrapText="1"/>
      <protection hidden="1"/>
    </xf>
    <xf numFmtId="0" fontId="58" fillId="0" borderId="16" xfId="0" applyFont="1" applyBorder="1" applyAlignment="1" applyProtection="1">
      <alignment horizontal="center" vertical="center" wrapText="1"/>
      <protection hidden="1"/>
    </xf>
    <xf numFmtId="0" fontId="58" fillId="0" borderId="17" xfId="0" applyFont="1" applyBorder="1" applyAlignment="1" applyProtection="1">
      <alignment horizontal="center" vertical="center" wrapText="1"/>
      <protection hidden="1"/>
    </xf>
    <xf numFmtId="0" fontId="58" fillId="0" borderId="18" xfId="0" applyFont="1" applyBorder="1" applyAlignment="1" applyProtection="1">
      <alignment horizontal="center" vertical="center" wrapText="1"/>
      <protection hidden="1"/>
    </xf>
    <xf numFmtId="0" fontId="54" fillId="0" borderId="19" xfId="0" applyFont="1" applyBorder="1" applyAlignment="1" applyProtection="1">
      <alignment horizontal="center" vertical="center" wrapText="1"/>
      <protection hidden="1"/>
    </xf>
    <xf numFmtId="0" fontId="54" fillId="0" borderId="20" xfId="0" applyFont="1" applyBorder="1" applyAlignment="1" applyProtection="1">
      <alignment horizontal="center" vertical="center" wrapText="1"/>
      <protection hidden="1"/>
    </xf>
    <xf numFmtId="0" fontId="54" fillId="0" borderId="21" xfId="0" applyFont="1" applyBorder="1" applyAlignment="1" applyProtection="1">
      <alignment horizontal="center" vertical="center" wrapText="1"/>
      <protection hidden="1"/>
    </xf>
    <xf numFmtId="0" fontId="54" fillId="0" borderId="22" xfId="0" applyFont="1" applyBorder="1" applyAlignment="1" applyProtection="1">
      <alignment horizontal="center" vertical="center" wrapText="1"/>
      <protection hidden="1"/>
    </xf>
    <xf numFmtId="0" fontId="54" fillId="0" borderId="0" xfId="0" applyFont="1" applyBorder="1" applyAlignment="1" applyProtection="1">
      <alignment horizontal="center" vertical="center" wrapText="1"/>
      <protection hidden="1"/>
    </xf>
    <xf numFmtId="0" fontId="54" fillId="0" borderId="23" xfId="0" applyFont="1" applyBorder="1" applyAlignment="1" applyProtection="1">
      <alignment horizontal="center" vertical="center" wrapText="1"/>
      <protection hidden="1"/>
    </xf>
    <xf numFmtId="0" fontId="54" fillId="0" borderId="24" xfId="0" applyFont="1" applyBorder="1" applyAlignment="1" applyProtection="1">
      <alignment horizontal="center" vertical="center" wrapText="1"/>
      <protection hidden="1"/>
    </xf>
    <xf numFmtId="0" fontId="54" fillId="0" borderId="25" xfId="0" applyFont="1" applyBorder="1" applyAlignment="1" applyProtection="1">
      <alignment horizontal="center" vertical="center" wrapText="1"/>
      <protection hidden="1"/>
    </xf>
    <xf numFmtId="0" fontId="54" fillId="0" borderId="26" xfId="0" applyFont="1" applyBorder="1" applyAlignment="1" applyProtection="1">
      <alignment horizontal="center" vertical="center" wrapText="1"/>
      <protection hidden="1"/>
    </xf>
    <xf numFmtId="0" fontId="57" fillId="0" borderId="27" xfId="0" applyFont="1" applyFill="1" applyBorder="1" applyAlignment="1" applyProtection="1">
      <alignment vertical="center" wrapText="1" shrinkToFit="1"/>
      <protection hidden="1"/>
    </xf>
    <xf numFmtId="0" fontId="57" fillId="0" borderId="27" xfId="0" applyFont="1" applyFill="1" applyBorder="1" applyAlignment="1" applyProtection="1">
      <alignment horizontal="center" vertical="center" wrapText="1"/>
      <protection hidden="1"/>
    </xf>
    <xf numFmtId="0" fontId="56" fillId="0" borderId="27" xfId="0" applyFont="1" applyFill="1" applyBorder="1" applyAlignment="1">
      <alignment horizontal="center" vertical="center"/>
    </xf>
    <xf numFmtId="0" fontId="57" fillId="0" borderId="27" xfId="0" applyFont="1" applyFill="1" applyBorder="1" applyAlignment="1" applyProtection="1">
      <protection hidden="1"/>
    </xf>
    <xf numFmtId="0" fontId="58" fillId="0" borderId="16" xfId="0" applyFont="1" applyFill="1" applyBorder="1" applyAlignment="1" applyProtection="1">
      <alignment horizontal="center" vertical="center" wrapText="1"/>
      <protection hidden="1"/>
    </xf>
    <xf numFmtId="0" fontId="58" fillId="0" borderId="17" xfId="0" applyFont="1" applyFill="1" applyBorder="1" applyAlignment="1" applyProtection="1">
      <alignment horizontal="center" vertical="center" wrapText="1"/>
      <protection hidden="1"/>
    </xf>
    <xf numFmtId="0" fontId="58" fillId="0" borderId="18" xfId="0" applyFont="1" applyFill="1" applyBorder="1" applyAlignment="1" applyProtection="1">
      <alignment horizontal="center" vertical="center" wrapText="1"/>
      <protection hidden="1"/>
    </xf>
    <xf numFmtId="0" fontId="54" fillId="0" borderId="19" xfId="0" applyFont="1" applyFill="1" applyBorder="1" applyAlignment="1" applyProtection="1">
      <alignment horizontal="center" vertical="center" wrapText="1"/>
      <protection hidden="1"/>
    </xf>
    <xf numFmtId="0" fontId="54" fillId="0" borderId="20" xfId="0" applyFont="1" applyFill="1" applyBorder="1" applyAlignment="1" applyProtection="1">
      <alignment horizontal="center" vertical="center" wrapText="1"/>
      <protection hidden="1"/>
    </xf>
    <xf numFmtId="0" fontId="54" fillId="0" borderId="21" xfId="0" applyFont="1" applyFill="1" applyBorder="1" applyAlignment="1" applyProtection="1">
      <alignment horizontal="center" vertical="center" wrapText="1"/>
      <protection hidden="1"/>
    </xf>
    <xf numFmtId="0" fontId="54" fillId="0" borderId="22" xfId="0" applyFont="1" applyFill="1" applyBorder="1" applyAlignment="1" applyProtection="1">
      <alignment horizontal="center" vertical="center" wrapText="1"/>
      <protection hidden="1"/>
    </xf>
    <xf numFmtId="0" fontId="54" fillId="0" borderId="0" xfId="0" applyFont="1" applyFill="1" applyBorder="1" applyAlignment="1" applyProtection="1">
      <alignment horizontal="center" vertical="center" wrapText="1"/>
      <protection hidden="1"/>
    </xf>
    <xf numFmtId="0" fontId="54" fillId="0" borderId="23" xfId="0" applyFont="1" applyFill="1" applyBorder="1" applyAlignment="1" applyProtection="1">
      <alignment horizontal="center" vertical="center" wrapText="1"/>
      <protection hidden="1"/>
    </xf>
    <xf numFmtId="0" fontId="54" fillId="0" borderId="24" xfId="0" applyFont="1" applyFill="1" applyBorder="1" applyAlignment="1" applyProtection="1">
      <alignment horizontal="center" vertical="center" wrapText="1"/>
      <protection hidden="1"/>
    </xf>
    <xf numFmtId="0" fontId="54" fillId="0" borderId="25" xfId="0" applyFont="1" applyFill="1" applyBorder="1" applyAlignment="1" applyProtection="1">
      <alignment horizontal="center" vertical="center" wrapText="1"/>
      <protection hidden="1"/>
    </xf>
    <xf numFmtId="0" fontId="54" fillId="0" borderId="26" xfId="0" applyFont="1" applyFill="1" applyBorder="1" applyAlignment="1" applyProtection="1">
      <alignment horizontal="center" vertical="center" wrapText="1"/>
      <protection hidden="1"/>
    </xf>
    <xf numFmtId="0" fontId="37" fillId="10" borderId="0" xfId="0" applyFont="1" applyFill="1" applyBorder="1" applyAlignment="1" applyProtection="1">
      <alignment horizontal="right" vertical="center"/>
      <protection hidden="1"/>
    </xf>
    <xf numFmtId="0" fontId="37" fillId="8" borderId="5" xfId="0" applyFont="1" applyFill="1" applyBorder="1" applyAlignment="1" applyProtection="1">
      <alignment horizontal="center" vertical="center"/>
      <protection locked="0"/>
    </xf>
    <xf numFmtId="0" fontId="37" fillId="10" borderId="2" xfId="0" applyNumberFormat="1" applyFont="1" applyFill="1" applyBorder="1" applyAlignment="1" applyProtection="1">
      <alignment horizontal="center" vertical="center" wrapText="1"/>
      <protection hidden="1"/>
    </xf>
    <xf numFmtId="190" fontId="15" fillId="7" borderId="4" xfId="0" applyNumberFormat="1" applyFont="1" applyFill="1" applyBorder="1" applyAlignment="1" applyProtection="1">
      <alignment horizontal="center" vertical="center" wrapText="1"/>
      <protection hidden="1"/>
    </xf>
    <xf numFmtId="0" fontId="37" fillId="11" borderId="5" xfId="0" applyFont="1" applyFill="1" applyBorder="1" applyAlignment="1" applyProtection="1">
      <alignment horizontal="center" vertical="center"/>
      <protection locked="0"/>
    </xf>
    <xf numFmtId="0" fontId="37" fillId="10" borderId="4" xfId="0" applyNumberFormat="1" applyFont="1" applyFill="1" applyBorder="1" applyAlignment="1" applyProtection="1">
      <alignment horizontal="right" vertical="center" wrapText="1"/>
      <protection hidden="1"/>
    </xf>
    <xf numFmtId="195" fontId="37" fillId="11" borderId="5" xfId="0" applyNumberFormat="1" applyFont="1" applyFill="1" applyBorder="1" applyAlignment="1" applyProtection="1">
      <alignment horizontal="center" vertical="center"/>
      <protection locked="0"/>
    </xf>
    <xf numFmtId="196" fontId="37" fillId="8" borderId="5" xfId="0" applyNumberFormat="1" applyFont="1" applyFill="1" applyBorder="1" applyAlignment="1" applyProtection="1">
      <alignment horizontal="center" vertical="center"/>
      <protection locked="0"/>
    </xf>
    <xf numFmtId="196" fontId="15" fillId="7" borderId="4" xfId="0" applyNumberFormat="1" applyFont="1" applyFill="1" applyBorder="1" applyAlignment="1" applyProtection="1">
      <alignment horizontal="center" vertical="center" wrapText="1"/>
      <protection hidden="1"/>
    </xf>
    <xf numFmtId="0" fontId="37" fillId="0" borderId="0" xfId="0" applyNumberFormat="1" applyFont="1" applyFill="1" applyBorder="1" applyAlignment="1" applyProtection="1">
      <alignment horizontal="right" vertical="center" wrapText="1"/>
      <protection hidden="1"/>
    </xf>
    <xf numFmtId="197" fontId="37" fillId="11" borderId="5" xfId="0" applyNumberFormat="1" applyFont="1" applyFill="1" applyBorder="1" applyAlignment="1" applyProtection="1">
      <alignment horizontal="center" vertical="center"/>
      <protection locked="0"/>
    </xf>
    <xf numFmtId="198" fontId="37" fillId="11" borderId="5" xfId="0" applyNumberFormat="1" applyFont="1" applyFill="1" applyBorder="1" applyAlignment="1" applyProtection="1">
      <alignment horizontal="center" vertical="center"/>
      <protection locked="0"/>
    </xf>
    <xf numFmtId="191" fontId="37" fillId="8" borderId="5" xfId="0" applyNumberFormat="1" applyFont="1" applyFill="1" applyBorder="1" applyAlignment="1" applyProtection="1">
      <alignment horizontal="center" vertical="center"/>
      <protection locked="0"/>
    </xf>
    <xf numFmtId="199" fontId="15" fillId="7" borderId="4" xfId="0" applyNumberFormat="1" applyFont="1" applyFill="1" applyBorder="1" applyAlignment="1" applyProtection="1">
      <alignment horizontal="center" vertical="center" wrapText="1"/>
      <protection hidden="1"/>
    </xf>
    <xf numFmtId="200" fontId="37" fillId="8" borderId="5" xfId="0" applyNumberFormat="1" applyFont="1" applyFill="1" applyBorder="1" applyAlignment="1" applyProtection="1">
      <alignment horizontal="center" vertical="center"/>
      <protection locked="0"/>
    </xf>
    <xf numFmtId="201" fontId="37" fillId="8" borderId="5" xfId="0" applyNumberFormat="1" applyFont="1" applyFill="1" applyBorder="1" applyAlignment="1" applyProtection="1">
      <alignment horizontal="center" vertical="center"/>
      <protection locked="0"/>
    </xf>
    <xf numFmtId="202" fontId="37" fillId="10" borderId="4" xfId="0" applyNumberFormat="1" applyFont="1" applyFill="1" applyBorder="1" applyAlignment="1" applyProtection="1">
      <alignment horizontal="right" vertical="center" wrapText="1"/>
      <protection hidden="1"/>
    </xf>
    <xf numFmtId="203" fontId="37" fillId="8" borderId="5" xfId="0" applyNumberFormat="1" applyFont="1" applyFill="1" applyBorder="1" applyAlignment="1" applyProtection="1">
      <alignment horizontal="center" vertical="center"/>
      <protection locked="0"/>
    </xf>
    <xf numFmtId="0" fontId="0" fillId="0" borderId="9" xfId="0" applyFill="1" applyBorder="1" applyAlignment="1" applyProtection="1">
      <alignment horizontal="center" vertical="center" wrapText="1"/>
      <protection hidden="1"/>
    </xf>
    <xf numFmtId="0" fontId="56" fillId="0" borderId="28" xfId="0" applyFont="1" applyFill="1" applyBorder="1" applyAlignment="1">
      <alignment horizontal="center" vertical="center"/>
    </xf>
    <xf numFmtId="0" fontId="56" fillId="0" borderId="8" xfId="0" applyFont="1" applyFill="1" applyBorder="1" applyAlignment="1">
      <alignment horizontal="center" vertical="center"/>
    </xf>
    <xf numFmtId="0" fontId="56" fillId="0" borderId="29" xfId="0" applyFont="1" applyFill="1" applyBorder="1" applyAlignment="1">
      <alignment horizontal="center" vertical="center"/>
    </xf>
    <xf numFmtId="0" fontId="56" fillId="0" borderId="30" xfId="0" applyFont="1" applyFill="1" applyBorder="1" applyAlignment="1">
      <alignment horizontal="center" vertical="center"/>
    </xf>
    <xf numFmtId="0" fontId="56" fillId="0" borderId="0" xfId="0" applyFont="1" applyFill="1" applyBorder="1" applyAlignment="1">
      <alignment horizontal="center" vertical="center"/>
    </xf>
    <xf numFmtId="0" fontId="56" fillId="0" borderId="31" xfId="0" applyFont="1" applyFill="1" applyBorder="1" applyAlignment="1">
      <alignment horizontal="center" vertical="center"/>
    </xf>
    <xf numFmtId="0" fontId="56" fillId="0" borderId="32" xfId="0" applyFont="1" applyFill="1" applyBorder="1" applyAlignment="1">
      <alignment horizontal="center" vertical="center"/>
    </xf>
    <xf numFmtId="0" fontId="56" fillId="0" borderId="13" xfId="0" applyFont="1" applyFill="1" applyBorder="1" applyAlignment="1">
      <alignment horizontal="center" vertical="center"/>
    </xf>
    <xf numFmtId="0" fontId="56" fillId="0" borderId="33" xfId="0" applyFont="1" applyFill="1" applyBorder="1" applyAlignment="1">
      <alignment horizontal="center" vertical="center"/>
    </xf>
    <xf numFmtId="0" fontId="57" fillId="0" borderId="8" xfId="0" applyFont="1" applyFill="1" applyBorder="1" applyAlignment="1" applyProtection="1">
      <alignment horizontal="center" vertical="center" wrapText="1"/>
      <protection hidden="1"/>
    </xf>
    <xf numFmtId="0" fontId="57" fillId="0" borderId="29" xfId="0" applyFont="1" applyFill="1" applyBorder="1" applyAlignment="1" applyProtection="1">
      <alignment horizontal="center" vertical="center" wrapText="1"/>
      <protection hidden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0" fontId="57" fillId="0" borderId="31" xfId="0" applyFont="1" applyFill="1" applyBorder="1" applyAlignment="1" applyProtection="1">
      <alignment horizontal="center" vertical="center" wrapText="1"/>
      <protection hidden="1"/>
    </xf>
    <xf numFmtId="0" fontId="57" fillId="0" borderId="13" xfId="0" applyFont="1" applyFill="1" applyBorder="1" applyAlignment="1" applyProtection="1">
      <alignment horizontal="center" vertical="center" wrapText="1"/>
      <protection hidden="1"/>
    </xf>
    <xf numFmtId="0" fontId="57" fillId="0" borderId="33" xfId="0" applyFont="1" applyFill="1" applyBorder="1" applyAlignment="1" applyProtection="1">
      <alignment horizontal="center" vertical="center" wrapText="1"/>
      <protection hidden="1"/>
    </xf>
    <xf numFmtId="0" fontId="57" fillId="0" borderId="28" xfId="0" applyFont="1" applyFill="1" applyBorder="1" applyAlignment="1" applyProtection="1">
      <alignment horizontal="left" vertical="center" wrapText="1" shrinkToFit="1"/>
      <protection hidden="1"/>
    </xf>
    <xf numFmtId="0" fontId="57" fillId="0" borderId="8" xfId="0" applyFont="1" applyFill="1" applyBorder="1" applyAlignment="1" applyProtection="1">
      <alignment horizontal="left" vertical="center" wrapText="1" shrinkToFit="1"/>
      <protection hidden="1"/>
    </xf>
    <xf numFmtId="0" fontId="57" fillId="0" borderId="29" xfId="0" applyFont="1" applyFill="1" applyBorder="1" applyAlignment="1" applyProtection="1">
      <alignment horizontal="left" vertical="center" wrapText="1" shrinkToFit="1"/>
      <protection hidden="1"/>
    </xf>
    <xf numFmtId="0" fontId="57" fillId="0" borderId="32" xfId="0" applyFont="1" applyFill="1" applyBorder="1" applyAlignment="1" applyProtection="1">
      <alignment horizontal="left" vertical="center" wrapText="1" shrinkToFit="1"/>
      <protection hidden="1"/>
    </xf>
    <xf numFmtId="0" fontId="57" fillId="0" borderId="13" xfId="0" applyFont="1" applyFill="1" applyBorder="1" applyAlignment="1" applyProtection="1">
      <alignment horizontal="left" vertical="center" wrapText="1" shrinkToFit="1"/>
      <protection hidden="1"/>
    </xf>
    <xf numFmtId="0" fontId="57" fillId="0" borderId="33" xfId="0" applyFont="1" applyFill="1" applyBorder="1" applyAlignment="1" applyProtection="1">
      <alignment horizontal="left" vertical="center" wrapText="1" shrinkToFit="1"/>
      <protection hidden="1"/>
    </xf>
    <xf numFmtId="205" fontId="37" fillId="8" borderId="5" xfId="0" applyNumberFormat="1" applyFont="1" applyFill="1" applyBorder="1" applyAlignment="1" applyProtection="1">
      <alignment horizontal="center" vertical="center"/>
      <protection locked="0"/>
    </xf>
    <xf numFmtId="0" fontId="58" fillId="0" borderId="10" xfId="0" applyFont="1" applyFill="1" applyBorder="1" applyAlignment="1" applyProtection="1">
      <alignment horizontal="center" vertical="center" wrapText="1"/>
      <protection hidden="1"/>
    </xf>
    <xf numFmtId="0" fontId="58" fillId="0" borderId="11" xfId="0" applyFont="1" applyFill="1" applyBorder="1" applyAlignment="1" applyProtection="1">
      <alignment horizontal="center" vertical="center" wrapText="1"/>
      <protection hidden="1"/>
    </xf>
    <xf numFmtId="0" fontId="58" fillId="0" borderId="12" xfId="0" applyFont="1" applyFill="1" applyBorder="1" applyAlignment="1" applyProtection="1">
      <alignment horizontal="center" vertical="center" wrapText="1"/>
      <protection hidden="1"/>
    </xf>
    <xf numFmtId="0" fontId="58" fillId="0" borderId="9" xfId="0" applyFont="1" applyFill="1" applyBorder="1" applyAlignment="1" applyProtection="1">
      <alignment horizontal="center" vertical="center" wrapText="1"/>
      <protection hidden="1"/>
    </xf>
    <xf numFmtId="0" fontId="0" fillId="0" borderId="28" xfId="0" applyFill="1" applyBorder="1" applyAlignment="1" applyProtection="1">
      <alignment horizontal="center" vertical="center" wrapText="1"/>
      <protection hidden="1"/>
    </xf>
    <xf numFmtId="0" fontId="0" fillId="0" borderId="8" xfId="0" applyFill="1" applyBorder="1" applyAlignment="1" applyProtection="1">
      <alignment horizontal="center" vertical="center" wrapText="1"/>
      <protection hidden="1"/>
    </xf>
    <xf numFmtId="0" fontId="0" fillId="0" borderId="29" xfId="0" applyFill="1" applyBorder="1" applyAlignment="1" applyProtection="1">
      <alignment horizontal="center" vertical="center" wrapText="1"/>
      <protection hidden="1"/>
    </xf>
    <xf numFmtId="0" fontId="0" fillId="0" borderId="30" xfId="0" applyFill="1" applyBorder="1" applyAlignment="1" applyProtection="1">
      <alignment horizontal="center" vertical="center" wrapText="1"/>
      <protection hidden="1"/>
    </xf>
    <xf numFmtId="0" fontId="0" fillId="0" borderId="0" xfId="0" applyFill="1" applyBorder="1" applyAlignment="1" applyProtection="1">
      <alignment horizontal="center" vertical="center" wrapText="1"/>
      <protection hidden="1"/>
    </xf>
    <xf numFmtId="0" fontId="0" fillId="0" borderId="31" xfId="0" applyFill="1" applyBorder="1" applyAlignment="1" applyProtection="1">
      <alignment horizontal="center" vertical="center" wrapText="1"/>
      <protection hidden="1"/>
    </xf>
    <xf numFmtId="0" fontId="0" fillId="0" borderId="32" xfId="0" applyFill="1" applyBorder="1" applyAlignment="1" applyProtection="1">
      <alignment horizontal="center" vertical="center" wrapText="1"/>
      <protection hidden="1"/>
    </xf>
    <xf numFmtId="0" fontId="0" fillId="0" borderId="13" xfId="0" applyFill="1" applyBorder="1" applyAlignment="1" applyProtection="1">
      <alignment horizontal="center" vertical="center" wrapText="1"/>
      <protection hidden="1"/>
    </xf>
    <xf numFmtId="0" fontId="0" fillId="0" borderId="33" xfId="0" applyFill="1" applyBorder="1" applyAlignment="1" applyProtection="1">
      <alignment horizontal="center" vertical="center" wrapText="1"/>
      <protection hidden="1"/>
    </xf>
    <xf numFmtId="0" fontId="55" fillId="0" borderId="28" xfId="0" applyFont="1" applyFill="1" applyBorder="1" applyAlignment="1" applyProtection="1">
      <alignment horizontal="center" vertical="center" wrapText="1"/>
      <protection hidden="1"/>
    </xf>
    <xf numFmtId="0" fontId="55" fillId="0" borderId="8" xfId="0" applyFont="1" applyFill="1" applyBorder="1" applyAlignment="1" applyProtection="1">
      <alignment horizontal="center" vertical="center" wrapText="1"/>
      <protection hidden="1"/>
    </xf>
    <xf numFmtId="0" fontId="55" fillId="0" borderId="29" xfId="0" applyFont="1" applyFill="1" applyBorder="1" applyAlignment="1" applyProtection="1">
      <alignment horizontal="center" vertical="center" wrapText="1"/>
      <protection hidden="1"/>
    </xf>
    <xf numFmtId="0" fontId="55" fillId="0" borderId="30" xfId="0" applyFont="1" applyFill="1" applyBorder="1" applyAlignment="1" applyProtection="1">
      <alignment horizontal="center" vertical="center" wrapText="1"/>
      <protection hidden="1"/>
    </xf>
    <xf numFmtId="0" fontId="55" fillId="0" borderId="0" xfId="0" applyFont="1" applyFill="1" applyBorder="1" applyAlignment="1" applyProtection="1">
      <alignment horizontal="center" vertical="center" wrapText="1"/>
      <protection hidden="1"/>
    </xf>
    <xf numFmtId="0" fontId="55" fillId="0" borderId="31" xfId="0" applyFont="1" applyFill="1" applyBorder="1" applyAlignment="1" applyProtection="1">
      <alignment horizontal="center" vertical="center" wrapText="1"/>
      <protection hidden="1"/>
    </xf>
    <xf numFmtId="0" fontId="55" fillId="0" borderId="32" xfId="0" applyFont="1" applyFill="1" applyBorder="1" applyAlignment="1" applyProtection="1">
      <alignment horizontal="center" vertical="center" wrapText="1"/>
      <protection hidden="1"/>
    </xf>
    <xf numFmtId="0" fontId="55" fillId="0" borderId="13" xfId="0" applyFont="1" applyFill="1" applyBorder="1" applyAlignment="1" applyProtection="1">
      <alignment horizontal="center" vertical="center" wrapText="1"/>
      <protection hidden="1"/>
    </xf>
    <xf numFmtId="0" fontId="55" fillId="0" borderId="33" xfId="0" applyFont="1" applyFill="1" applyBorder="1" applyAlignment="1" applyProtection="1">
      <alignment horizontal="center" vertical="center" wrapText="1"/>
      <protection hidden="1"/>
    </xf>
  </cellXfs>
  <cellStyles count="5">
    <cellStyle name="Euro" xfId="1" xr:uid="{00000000-0005-0000-0000-000000000000}"/>
    <cellStyle name="Hipervínculo" xfId="2" builtinId="8"/>
    <cellStyle name="Normal" xfId="0" builtinId="0"/>
    <cellStyle name="Normal 2" xfId="3" xr:uid="{00000000-0005-0000-0000-000003000000}"/>
    <cellStyle name="Normal 3" xfId="4" xr:uid="{00000000-0005-0000-0000-000004000000}"/>
  </cellStyles>
  <dxfs count="4">
    <dxf>
      <fill>
        <patternFill patternType="solid">
          <fgColor indexed="26"/>
          <bgColor indexed="27"/>
        </patternFill>
      </fill>
    </dxf>
    <dxf>
      <fill>
        <patternFill patternType="solid">
          <fgColor indexed="26"/>
          <bgColor indexed="27"/>
        </patternFill>
      </fill>
    </dxf>
    <dxf>
      <fill>
        <patternFill patternType="solid">
          <fgColor indexed="26"/>
          <bgColor indexed="27"/>
        </patternFill>
      </fill>
    </dxf>
    <dxf>
      <fill>
        <patternFill patternType="solid">
          <fgColor indexed="26"/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D9D9D"/>
      <rgbColor rgb="00993366"/>
      <rgbColor rgb="00F2F2F2"/>
      <rgbColor rgb="00E5F2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5EBA6"/>
      <rgbColor rgb="00FFFF99"/>
      <rgbColor rgb="0093C3F2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7491</xdr:colOff>
      <xdr:row>0</xdr:row>
      <xdr:rowOff>98782</xdr:rowOff>
    </xdr:from>
    <xdr:to>
      <xdr:col>5</xdr:col>
      <xdr:colOff>48802</xdr:colOff>
      <xdr:row>3</xdr:row>
      <xdr:rowOff>174982</xdr:rowOff>
    </xdr:to>
    <xdr:pic>
      <xdr:nvPicPr>
        <xdr:cNvPr id="1038" name="Picture 2" descr="Logo Servaf">
          <a:extLst>
            <a:ext uri="{FF2B5EF4-FFF2-40B4-BE49-F238E27FC236}">
              <a16:creationId xmlns:a16="http://schemas.microsoft.com/office/drawing/2014/main" id="{DD49571E-8552-4B88-9F9F-03C9EDAE1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115" y="98782"/>
          <a:ext cx="1346985" cy="81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885825</xdr:colOff>
      <xdr:row>14</xdr:row>
      <xdr:rowOff>66675</xdr:rowOff>
    </xdr:from>
    <xdr:to>
      <xdr:col>13</xdr:col>
      <xdr:colOff>1200150</xdr:colOff>
      <xdr:row>15</xdr:row>
      <xdr:rowOff>219075</xdr:rowOff>
    </xdr:to>
    <xdr:sp macro="" textlink="" fLocksText="0">
      <xdr:nvSpPr>
        <xdr:cNvPr id="4105" name="1 CuadroTexto">
          <a:extLst>
            <a:ext uri="{FF2B5EF4-FFF2-40B4-BE49-F238E27FC236}">
              <a16:creationId xmlns:a16="http://schemas.microsoft.com/office/drawing/2014/main" id="{2C31E6DD-6DF7-4C8D-B21A-CF201B6D39E5}"/>
            </a:ext>
          </a:extLst>
        </xdr:cNvPr>
        <xdr:cNvSpPr txBox="1">
          <a:spLocks noChangeArrowheads="1"/>
        </xdr:cNvSpPr>
      </xdr:nvSpPr>
      <xdr:spPr bwMode="auto">
        <a:xfrm>
          <a:off x="8286750" y="2352675"/>
          <a:ext cx="31432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Cambria Math"/>
              <a:ea typeface="Cambria Math"/>
            </a:rPr>
            <a:t>𝑿 ̅</a:t>
          </a:r>
        </a:p>
      </xdr:txBody>
    </xdr:sp>
    <xdr:clientData/>
  </xdr:twoCellAnchor>
  <xdr:twoCellAnchor>
    <xdr:from>
      <xdr:col>13</xdr:col>
      <xdr:colOff>885825</xdr:colOff>
      <xdr:row>29</xdr:row>
      <xdr:rowOff>66675</xdr:rowOff>
    </xdr:from>
    <xdr:to>
      <xdr:col>13</xdr:col>
      <xdr:colOff>1200150</xdr:colOff>
      <xdr:row>30</xdr:row>
      <xdr:rowOff>219075</xdr:rowOff>
    </xdr:to>
    <xdr:sp macro="" textlink="" fLocksText="0">
      <xdr:nvSpPr>
        <xdr:cNvPr id="4106" name="2 CuadroTexto">
          <a:extLst>
            <a:ext uri="{FF2B5EF4-FFF2-40B4-BE49-F238E27FC236}">
              <a16:creationId xmlns:a16="http://schemas.microsoft.com/office/drawing/2014/main" id="{3573B20A-9B75-4CDF-AEED-12DFF28FE7B2}"/>
            </a:ext>
          </a:extLst>
        </xdr:cNvPr>
        <xdr:cNvSpPr txBox="1">
          <a:spLocks noChangeArrowheads="1"/>
        </xdr:cNvSpPr>
      </xdr:nvSpPr>
      <xdr:spPr bwMode="auto">
        <a:xfrm>
          <a:off x="8286750" y="4505325"/>
          <a:ext cx="31432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Cambria Math"/>
              <a:ea typeface="Cambria Math"/>
            </a:rPr>
            <a:t>𝑿 ̅</a:t>
          </a:r>
        </a:p>
      </xdr:txBody>
    </xdr:sp>
    <xdr:clientData/>
  </xdr:twoCellAnchor>
  <xdr:twoCellAnchor>
    <xdr:from>
      <xdr:col>13</xdr:col>
      <xdr:colOff>885825</xdr:colOff>
      <xdr:row>44</xdr:row>
      <xdr:rowOff>66675</xdr:rowOff>
    </xdr:from>
    <xdr:to>
      <xdr:col>13</xdr:col>
      <xdr:colOff>1200150</xdr:colOff>
      <xdr:row>45</xdr:row>
      <xdr:rowOff>219075</xdr:rowOff>
    </xdr:to>
    <xdr:sp macro="" textlink="" fLocksText="0">
      <xdr:nvSpPr>
        <xdr:cNvPr id="4107" name="3 CuadroTexto">
          <a:extLst>
            <a:ext uri="{FF2B5EF4-FFF2-40B4-BE49-F238E27FC236}">
              <a16:creationId xmlns:a16="http://schemas.microsoft.com/office/drawing/2014/main" id="{9393C611-1AE1-4DA2-BFE5-CAE36F87C545}"/>
            </a:ext>
          </a:extLst>
        </xdr:cNvPr>
        <xdr:cNvSpPr txBox="1">
          <a:spLocks noChangeArrowheads="1"/>
        </xdr:cNvSpPr>
      </xdr:nvSpPr>
      <xdr:spPr bwMode="auto">
        <a:xfrm>
          <a:off x="8286750" y="6543675"/>
          <a:ext cx="31432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Cambria Math"/>
              <a:ea typeface="Cambria Math"/>
            </a:rPr>
            <a:t>𝑿 ̅</a:t>
          </a:r>
        </a:p>
      </xdr:txBody>
    </xdr:sp>
    <xdr:clientData/>
  </xdr:twoCellAnchor>
  <xdr:twoCellAnchor>
    <xdr:from>
      <xdr:col>13</xdr:col>
      <xdr:colOff>885825</xdr:colOff>
      <xdr:row>29</xdr:row>
      <xdr:rowOff>66675</xdr:rowOff>
    </xdr:from>
    <xdr:to>
      <xdr:col>13</xdr:col>
      <xdr:colOff>1200150</xdr:colOff>
      <xdr:row>30</xdr:row>
      <xdr:rowOff>219075</xdr:rowOff>
    </xdr:to>
    <xdr:sp macro="" textlink="" fLocksText="0">
      <xdr:nvSpPr>
        <xdr:cNvPr id="4108" name="10 CuadroTexto">
          <a:extLst>
            <a:ext uri="{FF2B5EF4-FFF2-40B4-BE49-F238E27FC236}">
              <a16:creationId xmlns:a16="http://schemas.microsoft.com/office/drawing/2014/main" id="{71A502B3-ABB1-489D-AEA3-FEAD7507B861}"/>
            </a:ext>
          </a:extLst>
        </xdr:cNvPr>
        <xdr:cNvSpPr txBox="1">
          <a:spLocks noChangeArrowheads="1"/>
        </xdr:cNvSpPr>
      </xdr:nvSpPr>
      <xdr:spPr bwMode="auto">
        <a:xfrm>
          <a:off x="8286750" y="4505325"/>
          <a:ext cx="31432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Cambria Math"/>
              <a:ea typeface="Cambria Math"/>
            </a:rPr>
            <a:t>𝑿 ̅</a:t>
          </a:r>
        </a:p>
      </xdr:txBody>
    </xdr:sp>
    <xdr:clientData/>
  </xdr:twoCellAnchor>
  <xdr:twoCellAnchor>
    <xdr:from>
      <xdr:col>13</xdr:col>
      <xdr:colOff>885825</xdr:colOff>
      <xdr:row>44</xdr:row>
      <xdr:rowOff>66675</xdr:rowOff>
    </xdr:from>
    <xdr:to>
      <xdr:col>13</xdr:col>
      <xdr:colOff>1200150</xdr:colOff>
      <xdr:row>45</xdr:row>
      <xdr:rowOff>219075</xdr:rowOff>
    </xdr:to>
    <xdr:sp macro="" textlink="" fLocksText="0">
      <xdr:nvSpPr>
        <xdr:cNvPr id="4109" name="11 CuadroTexto">
          <a:extLst>
            <a:ext uri="{FF2B5EF4-FFF2-40B4-BE49-F238E27FC236}">
              <a16:creationId xmlns:a16="http://schemas.microsoft.com/office/drawing/2014/main" id="{09FD0774-6698-43AE-97AC-0C9062414729}"/>
            </a:ext>
          </a:extLst>
        </xdr:cNvPr>
        <xdr:cNvSpPr txBox="1">
          <a:spLocks noChangeArrowheads="1"/>
        </xdr:cNvSpPr>
      </xdr:nvSpPr>
      <xdr:spPr bwMode="auto">
        <a:xfrm>
          <a:off x="8286750" y="6543675"/>
          <a:ext cx="31432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Cambria Math"/>
              <a:ea typeface="Cambria Math"/>
            </a:rPr>
            <a:t>𝑿 ̅</a:t>
          </a:r>
        </a:p>
      </xdr:txBody>
    </xdr:sp>
    <xdr:clientData/>
  </xdr:twoCellAnchor>
  <xdr:twoCellAnchor>
    <xdr:from>
      <xdr:col>13</xdr:col>
      <xdr:colOff>885825</xdr:colOff>
      <xdr:row>14</xdr:row>
      <xdr:rowOff>66675</xdr:rowOff>
    </xdr:from>
    <xdr:to>
      <xdr:col>13</xdr:col>
      <xdr:colOff>1200150</xdr:colOff>
      <xdr:row>15</xdr:row>
      <xdr:rowOff>219075</xdr:rowOff>
    </xdr:to>
    <xdr:sp macro="" textlink="" fLocksText="0">
      <xdr:nvSpPr>
        <xdr:cNvPr id="4110" name="6 CuadroTexto">
          <a:extLst>
            <a:ext uri="{FF2B5EF4-FFF2-40B4-BE49-F238E27FC236}">
              <a16:creationId xmlns:a16="http://schemas.microsoft.com/office/drawing/2014/main" id="{221177C8-A0FB-417A-B4B3-E9828404CBC6}"/>
            </a:ext>
          </a:extLst>
        </xdr:cNvPr>
        <xdr:cNvSpPr txBox="1">
          <a:spLocks noChangeArrowheads="1"/>
        </xdr:cNvSpPr>
      </xdr:nvSpPr>
      <xdr:spPr bwMode="auto">
        <a:xfrm>
          <a:off x="8286750" y="2352675"/>
          <a:ext cx="31432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Cambria Math"/>
              <a:ea typeface="Cambria Math"/>
            </a:rPr>
            <a:t>𝑿 ̅</a:t>
          </a:r>
        </a:p>
      </xdr:txBody>
    </xdr:sp>
    <xdr:clientData/>
  </xdr:twoCellAnchor>
  <xdr:twoCellAnchor>
    <xdr:from>
      <xdr:col>13</xdr:col>
      <xdr:colOff>885825</xdr:colOff>
      <xdr:row>44</xdr:row>
      <xdr:rowOff>66675</xdr:rowOff>
    </xdr:from>
    <xdr:to>
      <xdr:col>13</xdr:col>
      <xdr:colOff>1200150</xdr:colOff>
      <xdr:row>45</xdr:row>
      <xdr:rowOff>219075</xdr:rowOff>
    </xdr:to>
    <xdr:sp macro="" textlink="" fLocksText="0">
      <xdr:nvSpPr>
        <xdr:cNvPr id="4111" name="7 CuadroTexto">
          <a:extLst>
            <a:ext uri="{FF2B5EF4-FFF2-40B4-BE49-F238E27FC236}">
              <a16:creationId xmlns:a16="http://schemas.microsoft.com/office/drawing/2014/main" id="{3009A832-84A6-47FD-9E5A-8556D4D69E0C}"/>
            </a:ext>
          </a:extLst>
        </xdr:cNvPr>
        <xdr:cNvSpPr txBox="1">
          <a:spLocks noChangeArrowheads="1"/>
        </xdr:cNvSpPr>
      </xdr:nvSpPr>
      <xdr:spPr bwMode="auto">
        <a:xfrm>
          <a:off x="8286750" y="6543675"/>
          <a:ext cx="31432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Cambria Math"/>
              <a:ea typeface="Cambria Math"/>
            </a:rPr>
            <a:t>𝑿 ̅</a:t>
          </a:r>
        </a:p>
      </xdr:txBody>
    </xdr:sp>
    <xdr:clientData/>
  </xdr:twoCellAnchor>
  <xdr:twoCellAnchor>
    <xdr:from>
      <xdr:col>13</xdr:col>
      <xdr:colOff>885825</xdr:colOff>
      <xdr:row>44</xdr:row>
      <xdr:rowOff>66675</xdr:rowOff>
    </xdr:from>
    <xdr:to>
      <xdr:col>13</xdr:col>
      <xdr:colOff>1200150</xdr:colOff>
      <xdr:row>45</xdr:row>
      <xdr:rowOff>219075</xdr:rowOff>
    </xdr:to>
    <xdr:sp macro="" textlink="" fLocksText="0">
      <xdr:nvSpPr>
        <xdr:cNvPr id="4112" name="8 CuadroTexto">
          <a:extLst>
            <a:ext uri="{FF2B5EF4-FFF2-40B4-BE49-F238E27FC236}">
              <a16:creationId xmlns:a16="http://schemas.microsoft.com/office/drawing/2014/main" id="{A0E5B83E-AE5B-44E8-8689-9B8D4B42DB1C}"/>
            </a:ext>
          </a:extLst>
        </xdr:cNvPr>
        <xdr:cNvSpPr txBox="1">
          <a:spLocks noChangeArrowheads="1"/>
        </xdr:cNvSpPr>
      </xdr:nvSpPr>
      <xdr:spPr bwMode="auto">
        <a:xfrm>
          <a:off x="8286750" y="6543675"/>
          <a:ext cx="31432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Cambria Math"/>
              <a:ea typeface="Cambria Math"/>
            </a:rPr>
            <a:t>𝑿 ̅</a:t>
          </a:r>
        </a:p>
      </xdr:txBody>
    </xdr:sp>
    <xdr:clientData/>
  </xdr:twoCellAnchor>
  <xdr:twoCellAnchor>
    <xdr:from>
      <xdr:col>3</xdr:col>
      <xdr:colOff>95250</xdr:colOff>
      <xdr:row>0</xdr:row>
      <xdr:rowOff>76200</xdr:rowOff>
    </xdr:from>
    <xdr:to>
      <xdr:col>5</xdr:col>
      <xdr:colOff>390525</xdr:colOff>
      <xdr:row>2</xdr:row>
      <xdr:rowOff>161925</xdr:rowOff>
    </xdr:to>
    <xdr:pic>
      <xdr:nvPicPr>
        <xdr:cNvPr id="4260" name="Picture 2" descr="Logo Servaf">
          <a:extLst>
            <a:ext uri="{FF2B5EF4-FFF2-40B4-BE49-F238E27FC236}">
              <a16:creationId xmlns:a16="http://schemas.microsoft.com/office/drawing/2014/main" id="{03EBE267-8310-44D7-B74C-0270A2463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76200"/>
          <a:ext cx="7905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>
    <tabColor indexed="13"/>
  </sheetPr>
  <dimension ref="A1:DK248"/>
  <sheetViews>
    <sheetView showGridLines="0" tabSelected="1" topLeftCell="A91" zoomScale="89" zoomScaleNormal="89" zoomScaleSheetLayoutView="100" workbookViewId="0">
      <selection activeCell="AA7" sqref="AA7"/>
    </sheetView>
  </sheetViews>
  <sheetFormatPr baseColWidth="10" defaultRowHeight="12.75"/>
  <cols>
    <col min="1" max="1" width="4.42578125" style="1" customWidth="1"/>
    <col min="2" max="2" width="4.28515625" style="1" customWidth="1"/>
    <col min="3" max="3" width="4.7109375" style="2" customWidth="1"/>
    <col min="4" max="4" width="0.5703125" style="2" customWidth="1"/>
    <col min="5" max="5" width="14.28515625" style="1" customWidth="1"/>
    <col min="6" max="6" width="10.7109375" style="1" customWidth="1"/>
    <col min="7" max="7" width="1" style="1" customWidth="1"/>
    <col min="8" max="8" width="15.42578125" style="1" customWidth="1"/>
    <col min="9" max="9" width="6.28515625" style="1" customWidth="1"/>
    <col min="10" max="10" width="1" style="1" customWidth="1"/>
    <col min="11" max="11" width="21" style="1" customWidth="1"/>
    <col min="12" max="12" width="1" style="1" customWidth="1"/>
    <col min="13" max="13" width="19.7109375" style="1" customWidth="1"/>
    <col min="14" max="14" width="1" style="1" customWidth="1"/>
    <col min="15" max="15" width="18.85546875" style="1" customWidth="1"/>
    <col min="16" max="16" width="1" style="1" customWidth="1"/>
    <col min="17" max="17" width="18.140625" style="1" customWidth="1"/>
    <col min="18" max="18" width="1" style="1" customWidth="1"/>
    <col min="19" max="19" width="20" style="1" customWidth="1"/>
    <col min="20" max="20" width="1" style="1" customWidth="1"/>
    <col min="21" max="21" width="18.28515625" style="1" customWidth="1"/>
    <col min="22" max="22" width="1" style="1" customWidth="1"/>
    <col min="23" max="23" width="6" style="3" customWidth="1"/>
    <col min="24" max="24" width="5.85546875" style="3" customWidth="1"/>
    <col min="25" max="26" width="11.42578125" style="3" customWidth="1"/>
    <col min="27" max="27" width="23.7109375" style="3" customWidth="1"/>
    <col min="28" max="28" width="13.85546875" style="3" customWidth="1"/>
    <col min="29" max="35" width="11.42578125" style="3" customWidth="1"/>
    <col min="36" max="16384" width="11.42578125" style="1"/>
  </cols>
  <sheetData>
    <row r="1" spans="1:115" ht="20.100000000000001" customHeight="1">
      <c r="A1" s="210"/>
      <c r="B1" s="210"/>
      <c r="C1" s="210"/>
      <c r="D1" s="210"/>
      <c r="E1" s="210"/>
      <c r="F1" s="210"/>
      <c r="G1" s="209" t="s">
        <v>156</v>
      </c>
      <c r="H1" s="209"/>
      <c r="I1" s="209"/>
      <c r="J1" s="209"/>
      <c r="K1" s="209"/>
      <c r="L1" s="209"/>
      <c r="M1" s="209"/>
      <c r="N1" s="209"/>
      <c r="O1" s="209"/>
      <c r="P1" s="211" t="s">
        <v>157</v>
      </c>
      <c r="Q1" s="211"/>
      <c r="R1" s="211"/>
      <c r="S1" s="211"/>
      <c r="T1" s="211"/>
      <c r="U1" s="211"/>
      <c r="V1" s="211"/>
      <c r="W1" s="211"/>
      <c r="X1" s="211"/>
    </row>
    <row r="2" spans="1:115" ht="20.100000000000001" customHeight="1">
      <c r="A2" s="210"/>
      <c r="B2" s="210"/>
      <c r="C2" s="210"/>
      <c r="D2" s="210"/>
      <c r="E2" s="210"/>
      <c r="F2" s="210"/>
      <c r="G2" s="209"/>
      <c r="H2" s="209"/>
      <c r="I2" s="209"/>
      <c r="J2" s="209"/>
      <c r="K2" s="209"/>
      <c r="L2" s="209"/>
      <c r="M2" s="209"/>
      <c r="N2" s="209"/>
      <c r="O2" s="209"/>
      <c r="P2" s="211" t="s">
        <v>158</v>
      </c>
      <c r="Q2" s="211"/>
      <c r="R2" s="211"/>
      <c r="S2" s="211"/>
      <c r="T2" s="211"/>
      <c r="U2" s="211"/>
      <c r="V2" s="211"/>
      <c r="W2" s="211"/>
      <c r="X2" s="211"/>
    </row>
    <row r="3" spans="1:115" ht="20.100000000000001" customHeight="1">
      <c r="A3" s="210"/>
      <c r="B3" s="210"/>
      <c r="C3" s="210"/>
      <c r="D3" s="210"/>
      <c r="E3" s="210"/>
      <c r="F3" s="210"/>
      <c r="G3" s="209"/>
      <c r="H3" s="209"/>
      <c r="I3" s="209"/>
      <c r="J3" s="209"/>
      <c r="K3" s="209"/>
      <c r="L3" s="209"/>
      <c r="M3" s="209"/>
      <c r="N3" s="209"/>
      <c r="O3" s="209"/>
      <c r="P3" s="208" t="s">
        <v>159</v>
      </c>
      <c r="Q3" s="208"/>
      <c r="R3" s="208"/>
      <c r="S3" s="208"/>
      <c r="T3" s="208"/>
      <c r="U3" s="208"/>
      <c r="V3" s="208"/>
      <c r="W3" s="208"/>
      <c r="X3" s="208"/>
    </row>
    <row r="4" spans="1:115" ht="20.100000000000001" customHeight="1">
      <c r="A4" s="210"/>
      <c r="B4" s="210"/>
      <c r="C4" s="210"/>
      <c r="D4" s="210"/>
      <c r="E4" s="210"/>
      <c r="F4" s="210"/>
      <c r="G4" s="209"/>
      <c r="H4" s="209"/>
      <c r="I4" s="209"/>
      <c r="J4" s="209"/>
      <c r="K4" s="209"/>
      <c r="L4" s="209"/>
      <c r="M4" s="209"/>
      <c r="N4" s="209"/>
      <c r="O4" s="209"/>
      <c r="P4" s="208"/>
      <c r="Q4" s="208"/>
      <c r="R4" s="208"/>
      <c r="S4" s="208"/>
      <c r="T4" s="208"/>
      <c r="U4" s="208"/>
      <c r="V4" s="208"/>
      <c r="W4" s="208"/>
      <c r="X4" s="208"/>
    </row>
    <row r="7" spans="1:115" s="4" customFormat="1" ht="21.75" customHeight="1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6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</row>
    <row r="8" spans="1:115" s="4" customFormat="1" ht="15" customHeight="1">
      <c r="B8" s="5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6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</row>
    <row r="9" spans="1:115" s="4" customFormat="1" ht="15" customHeight="1">
      <c r="B9" s="5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6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</row>
    <row r="10" spans="1:115" s="4" customFormat="1" ht="35.25" customHeight="1">
      <c r="B10" s="5"/>
      <c r="C10" s="72" t="s">
        <v>0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6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</row>
    <row r="11" spans="1:115" s="4" customFormat="1" ht="15" customHeight="1">
      <c r="B11" s="5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6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</row>
    <row r="12" spans="1:115" s="4" customFormat="1" ht="15" customHeight="1">
      <c r="B12" s="5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6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</row>
    <row r="13" spans="1:115" ht="15.75" customHeight="1">
      <c r="B13" s="5"/>
      <c r="C13" s="9"/>
      <c r="D13" s="9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10"/>
      <c r="X13" s="6"/>
    </row>
    <row r="14" spans="1:115" ht="19.5" customHeight="1">
      <c r="B14" s="5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6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</row>
    <row r="15" spans="1:115" ht="21" customHeight="1">
      <c r="B15" s="5"/>
      <c r="C15" s="11"/>
      <c r="D15" s="73" t="s">
        <v>1</v>
      </c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11"/>
      <c r="X15" s="6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</row>
    <row r="16" spans="1:115" ht="23.25" customHeight="1">
      <c r="B16" s="5"/>
      <c r="C16" s="11"/>
      <c r="D16" s="70" t="s">
        <v>2</v>
      </c>
      <c r="E16" s="70"/>
      <c r="F16" s="70"/>
      <c r="G16" s="74" t="s">
        <v>3</v>
      </c>
      <c r="H16" s="74"/>
      <c r="I16" s="74"/>
      <c r="J16" s="13"/>
      <c r="K16" s="12" t="s">
        <v>4</v>
      </c>
      <c r="L16" s="14"/>
      <c r="M16" s="70" t="s">
        <v>5</v>
      </c>
      <c r="N16" s="70"/>
      <c r="O16" s="70" t="s">
        <v>6</v>
      </c>
      <c r="P16" s="70"/>
      <c r="Q16" s="70" t="s">
        <v>7</v>
      </c>
      <c r="R16" s="70"/>
      <c r="S16" s="70" t="s">
        <v>8</v>
      </c>
      <c r="T16" s="70"/>
      <c r="U16" s="70" t="s">
        <v>9</v>
      </c>
      <c r="V16" s="70"/>
      <c r="W16" s="11"/>
      <c r="X16" s="6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</row>
    <row r="17" spans="2:115" ht="18" customHeight="1">
      <c r="B17" s="5"/>
      <c r="C17" s="11"/>
      <c r="D17" s="79" t="s">
        <v>172</v>
      </c>
      <c r="E17" s="79"/>
      <c r="F17" s="79"/>
      <c r="G17" s="71">
        <v>35</v>
      </c>
      <c r="H17" s="71"/>
      <c r="I17" s="71"/>
      <c r="J17" s="71"/>
      <c r="K17" s="71" t="s">
        <v>173</v>
      </c>
      <c r="L17" s="71"/>
      <c r="M17" s="80">
        <v>0.02</v>
      </c>
      <c r="N17" s="80"/>
      <c r="O17" s="71" t="s">
        <v>10</v>
      </c>
      <c r="P17" s="71"/>
      <c r="Q17" s="71" t="s">
        <v>174</v>
      </c>
      <c r="R17" s="71"/>
      <c r="S17" s="71" t="s">
        <v>175</v>
      </c>
      <c r="T17" s="71"/>
      <c r="U17" s="75" t="s">
        <v>176</v>
      </c>
      <c r="V17" s="75"/>
      <c r="W17" s="11"/>
      <c r="X17" s="6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</row>
    <row r="18" spans="2:115" ht="15" customHeight="1">
      <c r="B18" s="5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6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</row>
    <row r="19" spans="2:115" ht="21" customHeight="1">
      <c r="B19" s="5"/>
      <c r="C19" s="11"/>
      <c r="D19" s="73" t="s">
        <v>3</v>
      </c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11"/>
      <c r="X19" s="6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</row>
    <row r="20" spans="2:115" ht="21.75" customHeight="1">
      <c r="B20" s="5"/>
      <c r="C20" s="11"/>
      <c r="D20" s="76" t="s">
        <v>11</v>
      </c>
      <c r="E20" s="76"/>
      <c r="F20" s="76"/>
      <c r="G20" s="76"/>
      <c r="H20" s="76"/>
      <c r="I20" s="76"/>
      <c r="J20" s="76"/>
      <c r="K20" s="77" t="s">
        <v>12</v>
      </c>
      <c r="L20" s="77"/>
      <c r="M20" s="77"/>
      <c r="N20" s="77"/>
      <c r="O20" s="78">
        <v>5</v>
      </c>
      <c r="P20" s="78"/>
      <c r="Q20" s="11"/>
      <c r="R20" s="11"/>
      <c r="S20" s="11"/>
      <c r="T20" s="11"/>
      <c r="U20" s="11"/>
      <c r="V20" s="11"/>
      <c r="W20" s="11"/>
      <c r="X20" s="6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</row>
    <row r="21" spans="2:115" ht="19.5" customHeight="1">
      <c r="B21" s="5"/>
      <c r="C21" s="11"/>
      <c r="D21" s="81">
        <v>3</v>
      </c>
      <c r="E21" s="82"/>
      <c r="F21" s="82"/>
      <c r="G21" s="82"/>
      <c r="H21" s="82"/>
      <c r="I21" s="82"/>
      <c r="J21" s="83"/>
      <c r="K21" s="84">
        <v>1</v>
      </c>
      <c r="L21" s="85"/>
      <c r="M21" s="84">
        <v>2</v>
      </c>
      <c r="N21" s="85"/>
      <c r="O21" s="84">
        <f>IF(D21&gt;=3,3,"")</f>
        <v>3</v>
      </c>
      <c r="P21" s="85"/>
      <c r="Q21" s="86"/>
      <c r="R21" s="86"/>
      <c r="S21" s="86"/>
      <c r="T21" s="86"/>
      <c r="U21" s="86">
        <v>0</v>
      </c>
      <c r="V21" s="86"/>
      <c r="W21" s="11"/>
      <c r="X21" s="6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</row>
    <row r="22" spans="2:115" ht="18" customHeight="1">
      <c r="B22" s="5"/>
      <c r="C22" s="11"/>
      <c r="D22" s="87" t="s">
        <v>13</v>
      </c>
      <c r="E22" s="87"/>
      <c r="F22" s="88" t="s">
        <v>14</v>
      </c>
      <c r="G22" s="88"/>
      <c r="H22" s="88"/>
      <c r="I22" s="88"/>
      <c r="J22" s="88"/>
      <c r="K22" s="89">
        <v>308.54000000000002</v>
      </c>
      <c r="L22" s="89"/>
      <c r="M22" s="89">
        <v>313.60000000000002</v>
      </c>
      <c r="N22" s="89"/>
      <c r="O22" s="89">
        <v>318.64999999999998</v>
      </c>
      <c r="P22" s="89"/>
      <c r="Q22" s="89"/>
      <c r="R22" s="89"/>
      <c r="S22" s="89"/>
      <c r="T22" s="89"/>
      <c r="U22" s="89"/>
      <c r="V22" s="89"/>
      <c r="W22" s="11"/>
      <c r="X22" s="6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</row>
    <row r="23" spans="2:115" ht="18" customHeight="1">
      <c r="B23" s="5"/>
      <c r="C23" s="11"/>
      <c r="D23" s="87"/>
      <c r="E23" s="87"/>
      <c r="F23" s="93" t="s">
        <v>15</v>
      </c>
      <c r="G23" s="93"/>
      <c r="H23" s="93"/>
      <c r="I23" s="93"/>
      <c r="J23" s="93"/>
      <c r="K23" s="90">
        <v>303.48</v>
      </c>
      <c r="L23" s="90"/>
      <c r="M23" s="90">
        <v>308.54000000000002</v>
      </c>
      <c r="N23" s="90"/>
      <c r="O23" s="90">
        <v>313.60000000000002</v>
      </c>
      <c r="P23" s="90"/>
      <c r="Q23" s="90"/>
      <c r="R23" s="90"/>
      <c r="S23" s="90"/>
      <c r="T23" s="90"/>
      <c r="U23" s="90"/>
      <c r="V23" s="90"/>
      <c r="W23" s="11"/>
      <c r="X23" s="6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</row>
    <row r="24" spans="2:115" ht="18" customHeight="1">
      <c r="B24" s="5"/>
      <c r="C24" s="11"/>
      <c r="D24" s="87"/>
      <c r="E24" s="87"/>
      <c r="F24" s="88" t="s">
        <v>16</v>
      </c>
      <c r="G24" s="88"/>
      <c r="H24" s="88"/>
      <c r="I24" s="88"/>
      <c r="J24" s="88"/>
      <c r="K24" s="92">
        <v>5012</v>
      </c>
      <c r="L24" s="92"/>
      <c r="M24" s="92">
        <v>5004</v>
      </c>
      <c r="N24" s="92"/>
      <c r="O24" s="92">
        <v>5006</v>
      </c>
      <c r="P24" s="92"/>
      <c r="Q24" s="92"/>
      <c r="R24" s="92"/>
      <c r="S24" s="92"/>
      <c r="T24" s="92"/>
      <c r="U24" s="92"/>
      <c r="V24" s="92"/>
      <c r="W24" s="11"/>
      <c r="X24" s="6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</row>
    <row r="25" spans="2:115" ht="18" customHeight="1">
      <c r="B25" s="5"/>
      <c r="C25" s="11"/>
      <c r="D25" s="87"/>
      <c r="E25" s="87"/>
      <c r="F25" s="96" t="s">
        <v>17</v>
      </c>
      <c r="G25" s="96"/>
      <c r="H25" s="96"/>
      <c r="I25" s="96"/>
      <c r="J25" s="96"/>
      <c r="K25" s="91">
        <v>5.4398148148148149E-3</v>
      </c>
      <c r="L25" s="91"/>
      <c r="M25" s="91">
        <v>5.7060185185185191E-3</v>
      </c>
      <c r="N25" s="91"/>
      <c r="O25" s="91">
        <v>5.6712962962962958E-3</v>
      </c>
      <c r="P25" s="91"/>
      <c r="Q25" s="91"/>
      <c r="R25" s="91"/>
      <c r="S25" s="91"/>
      <c r="T25" s="91"/>
      <c r="U25" s="91"/>
      <c r="V25" s="91"/>
      <c r="W25" s="11"/>
      <c r="X25" s="6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</row>
    <row r="26" spans="2:115" ht="18" customHeight="1">
      <c r="B26" s="5"/>
      <c r="C26" s="11"/>
      <c r="D26" s="87"/>
      <c r="E26" s="87"/>
      <c r="F26" s="88" t="s">
        <v>18</v>
      </c>
      <c r="G26" s="88"/>
      <c r="H26" s="88"/>
      <c r="I26" s="88"/>
      <c r="J26" s="88"/>
      <c r="K26" s="94">
        <v>23.68</v>
      </c>
      <c r="L26" s="94"/>
      <c r="M26" s="94">
        <v>23.56</v>
      </c>
      <c r="N26" s="94"/>
      <c r="O26" s="94">
        <v>23.84</v>
      </c>
      <c r="P26" s="94"/>
      <c r="Q26" s="95"/>
      <c r="R26" s="95"/>
      <c r="S26" s="95"/>
      <c r="T26" s="95"/>
      <c r="U26" s="95"/>
      <c r="V26" s="95"/>
      <c r="W26" s="11"/>
      <c r="X26" s="6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</row>
    <row r="27" spans="2:115" ht="18" customHeight="1">
      <c r="B27" s="5"/>
      <c r="C27" s="11"/>
      <c r="D27" s="87"/>
      <c r="E27" s="87"/>
      <c r="F27" s="93" t="s">
        <v>19</v>
      </c>
      <c r="G27" s="93"/>
      <c r="H27" s="93"/>
      <c r="I27" s="93"/>
      <c r="J27" s="93"/>
      <c r="K27" s="97">
        <v>23.68</v>
      </c>
      <c r="L27" s="97"/>
      <c r="M27" s="97">
        <v>23.56</v>
      </c>
      <c r="N27" s="97"/>
      <c r="O27" s="97">
        <v>23.84</v>
      </c>
      <c r="P27" s="97"/>
      <c r="Q27" s="98"/>
      <c r="R27" s="98"/>
      <c r="S27" s="98"/>
      <c r="T27" s="98"/>
      <c r="U27" s="98"/>
      <c r="V27" s="98"/>
      <c r="W27" s="11"/>
      <c r="X27" s="6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</row>
    <row r="28" spans="2:115" ht="18" customHeight="1">
      <c r="B28" s="5"/>
      <c r="C28" s="11"/>
      <c r="D28" s="87"/>
      <c r="E28" s="87"/>
      <c r="F28" s="88" t="s">
        <v>20</v>
      </c>
      <c r="G28" s="88"/>
      <c r="H28" s="88"/>
      <c r="I28" s="88"/>
      <c r="J28" s="88"/>
      <c r="K28" s="94">
        <v>21.54</v>
      </c>
      <c r="L28" s="94"/>
      <c r="M28" s="94">
        <v>20.91</v>
      </c>
      <c r="N28" s="94"/>
      <c r="O28" s="94">
        <v>20.78</v>
      </c>
      <c r="P28" s="94"/>
      <c r="Q28" s="95"/>
      <c r="R28" s="95"/>
      <c r="S28" s="95"/>
      <c r="T28" s="95"/>
      <c r="U28" s="95"/>
      <c r="V28" s="95"/>
      <c r="W28" s="11"/>
      <c r="X28" s="6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</row>
    <row r="29" spans="2:115" ht="18" customHeight="1">
      <c r="B29" s="5"/>
      <c r="C29" s="11"/>
      <c r="D29" s="87"/>
      <c r="E29" s="87"/>
      <c r="F29" s="93" t="s">
        <v>21</v>
      </c>
      <c r="G29" s="93"/>
      <c r="H29" s="93"/>
      <c r="I29" s="93"/>
      <c r="J29" s="93"/>
      <c r="K29" s="100">
        <v>202.7</v>
      </c>
      <c r="L29" s="100"/>
      <c r="M29" s="100">
        <v>196.6</v>
      </c>
      <c r="N29" s="100"/>
      <c r="O29" s="100">
        <v>200.2</v>
      </c>
      <c r="P29" s="100"/>
      <c r="Q29" s="101"/>
      <c r="R29" s="101"/>
      <c r="S29" s="101"/>
      <c r="T29" s="101"/>
      <c r="U29" s="101"/>
      <c r="V29" s="101"/>
      <c r="W29" s="11"/>
      <c r="X29" s="6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</row>
    <row r="30" spans="2:115" ht="18" customHeight="1">
      <c r="B30" s="5"/>
      <c r="C30" s="11"/>
      <c r="D30" s="87"/>
      <c r="E30" s="87"/>
      <c r="F30" s="88" t="s">
        <v>22</v>
      </c>
      <c r="G30" s="88"/>
      <c r="H30" s="88"/>
      <c r="I30" s="88"/>
      <c r="J30" s="88"/>
      <c r="K30" s="106">
        <v>202.7</v>
      </c>
      <c r="L30" s="106"/>
      <c r="M30" s="106">
        <v>196.6</v>
      </c>
      <c r="N30" s="106"/>
      <c r="O30" s="106">
        <v>200.2</v>
      </c>
      <c r="P30" s="106"/>
      <c r="Q30" s="99"/>
      <c r="R30" s="99"/>
      <c r="S30" s="99"/>
      <c r="T30" s="99"/>
      <c r="U30" s="99"/>
      <c r="V30" s="99"/>
      <c r="W30" s="11"/>
      <c r="X30" s="6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</row>
    <row r="31" spans="2:115" ht="18" customHeight="1">
      <c r="B31" s="5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6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</row>
    <row r="32" spans="2:115" ht="5.25" customHeight="1">
      <c r="B32" s="5"/>
      <c r="C32" s="11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1"/>
      <c r="X32" s="6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</row>
    <row r="33" spans="2:115" ht="25.5" customHeight="1">
      <c r="B33" s="5"/>
      <c r="C33" s="11"/>
      <c r="D33" s="15"/>
      <c r="E33" s="102" t="s">
        <v>23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5"/>
      <c r="W33" s="11"/>
      <c r="X33" s="6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</row>
    <row r="34" spans="2:115" ht="5.25" customHeight="1">
      <c r="B34" s="5"/>
      <c r="C34" s="11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1"/>
      <c r="X34" s="6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</row>
    <row r="35" spans="2:115" ht="18" customHeight="1">
      <c r="B35" s="5"/>
      <c r="C35" s="11"/>
      <c r="D35" s="15"/>
      <c r="E35" s="103" t="s">
        <v>24</v>
      </c>
      <c r="F35" s="103"/>
      <c r="G35" s="15"/>
      <c r="H35" s="103" t="s">
        <v>16</v>
      </c>
      <c r="I35" s="103"/>
      <c r="J35" s="15"/>
      <c r="K35" s="16" t="s">
        <v>17</v>
      </c>
      <c r="L35" s="15"/>
      <c r="M35" s="16" t="s">
        <v>25</v>
      </c>
      <c r="N35" s="15"/>
      <c r="O35" s="16" t="s">
        <v>26</v>
      </c>
      <c r="P35" s="15"/>
      <c r="Q35" s="17" t="s">
        <v>27</v>
      </c>
      <c r="R35" s="15"/>
      <c r="S35" s="16" t="s">
        <v>28</v>
      </c>
      <c r="T35" s="15"/>
      <c r="U35" s="17" t="s">
        <v>29</v>
      </c>
      <c r="V35" s="15"/>
      <c r="W35" s="11"/>
      <c r="X35" s="6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</row>
    <row r="36" spans="2:115" ht="5.25" customHeight="1">
      <c r="B36" s="5"/>
      <c r="C36" s="11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1"/>
      <c r="X36" s="6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</row>
    <row r="37" spans="2:115" ht="18" customHeight="1">
      <c r="B37" s="5"/>
      <c r="C37" s="11"/>
      <c r="D37" s="15"/>
      <c r="E37" s="104">
        <f>E129</f>
        <v>5.0566666666666533</v>
      </c>
      <c r="F37" s="104"/>
      <c r="G37" s="15"/>
      <c r="H37" s="105">
        <f>H129</f>
        <v>5.0017773309660543</v>
      </c>
      <c r="I37" s="105"/>
      <c r="J37" s="15"/>
      <c r="K37" s="18">
        <f>K129</f>
        <v>5.6057098765432099E-3</v>
      </c>
      <c r="L37" s="15"/>
      <c r="M37" s="19">
        <f>M129</f>
        <v>37.203302461730978</v>
      </c>
      <c r="N37" s="15"/>
      <c r="O37" s="20" t="e">
        <f ca="1">O129</f>
        <v>#NAME?</v>
      </c>
      <c r="P37" s="15"/>
      <c r="Q37" s="21" t="e">
        <f ca="1">Q129</f>
        <v>#NAME?</v>
      </c>
      <c r="R37" s="15"/>
      <c r="S37" s="22" t="e">
        <f ca="1">S129</f>
        <v>#NAME?</v>
      </c>
      <c r="T37" s="15"/>
      <c r="U37" s="23" t="e">
        <f ca="1">U129</f>
        <v>#NAME?</v>
      </c>
      <c r="V37" s="15"/>
      <c r="W37" s="11"/>
      <c r="X37" s="6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</row>
    <row r="38" spans="2:115" ht="5.25" customHeight="1">
      <c r="B38" s="5"/>
      <c r="C38" s="11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1"/>
      <c r="X38" s="6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</row>
    <row r="39" spans="2:115" ht="17.25" customHeight="1">
      <c r="B39" s="5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6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</row>
    <row r="40" spans="2:115" ht="18" customHeight="1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</row>
    <row r="41" spans="2:115" ht="18" customHeight="1">
      <c r="B41" s="5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5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</row>
    <row r="42" spans="2:115" ht="20.25" customHeight="1">
      <c r="B42" s="5"/>
      <c r="C42" s="11"/>
      <c r="D42" s="11"/>
      <c r="E42" s="107" t="s">
        <v>3</v>
      </c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1"/>
      <c r="X42" s="5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</row>
    <row r="43" spans="2:115" ht="18" customHeight="1">
      <c r="B43" s="5"/>
      <c r="C43" s="11"/>
      <c r="D43" s="11"/>
      <c r="E43" s="108" t="s">
        <v>30</v>
      </c>
      <c r="F43" s="108"/>
      <c r="G43" s="108"/>
      <c r="H43" s="108"/>
      <c r="I43" s="109" t="s">
        <v>31</v>
      </c>
      <c r="J43" s="109"/>
      <c r="K43" s="110">
        <f>IF(ISNUMBER(K21),'Constantes y Trazabilidad'!$F$18,"")</f>
        <v>5</v>
      </c>
      <c r="L43" s="110"/>
      <c r="M43" s="110">
        <f>IF(ISNUMBER(M21),'Constantes y Trazabilidad'!$F$18,"")</f>
        <v>5</v>
      </c>
      <c r="N43" s="110"/>
      <c r="O43" s="110">
        <f>IF(ISNUMBER(O21),'Constantes y Trazabilidad'!$F$18,"")</f>
        <v>5</v>
      </c>
      <c r="P43" s="110"/>
      <c r="Q43" s="110" t="str">
        <f>IF(ISNUMBER(Q21),'Constantes y Trazabilidad'!$F$18,"")</f>
        <v/>
      </c>
      <c r="R43" s="110"/>
      <c r="S43" s="110" t="str">
        <f>IF(ISNUMBER(S21),'Constantes y Trazabilidad'!$F$18,"")</f>
        <v/>
      </c>
      <c r="T43" s="110"/>
      <c r="U43" s="110">
        <f t="shared" ref="U43:U51" si="0">AVERAGE(K43:T43)</f>
        <v>5</v>
      </c>
      <c r="V43" s="110"/>
      <c r="W43" s="11"/>
      <c r="X43" s="5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</row>
    <row r="44" spans="2:115" ht="18" customHeight="1">
      <c r="B44" s="5"/>
      <c r="C44" s="11"/>
      <c r="D44" s="11"/>
      <c r="E44" s="111" t="s">
        <v>32</v>
      </c>
      <c r="F44" s="111"/>
      <c r="G44" s="111"/>
      <c r="H44" s="111"/>
      <c r="I44" s="112" t="s">
        <v>33</v>
      </c>
      <c r="J44" s="112"/>
      <c r="K44" s="113">
        <f>IF(ISNUMBER(K21),(K24-K43)*('Constantes y Trazabilidad'!$N$18/'Constantes y Trazabilidad'!$L$18),"")</f>
        <v>0</v>
      </c>
      <c r="L44" s="113"/>
      <c r="M44" s="113">
        <f>IF(ISNUMBER(M21),(M24-M43)*('Constantes y Trazabilidad'!$N$18/'Constantes y Trazabilidad'!$L$18),"")</f>
        <v>0</v>
      </c>
      <c r="N44" s="113"/>
      <c r="O44" s="113">
        <f>IF(ISNUMBER(O21),(O24-O43)*('Constantes y Trazabilidad'!$N$18/'Constantes y Trazabilidad'!$L$18),"")</f>
        <v>0</v>
      </c>
      <c r="P44" s="113"/>
      <c r="Q44" s="113" t="str">
        <f>IF(ISNUMBER(Q21),(Q24-Q43)*('Constantes y Trazabilidad'!$N$18/'Constantes y Trazabilidad'!$L$18),"")</f>
        <v/>
      </c>
      <c r="R44" s="113"/>
      <c r="S44" s="113" t="str">
        <f>IF(ISNUMBER(S21),(S24-S43)*('Constantes y Trazabilidad'!$N$18/'Constantes y Trazabilidad'!$L$18),"")</f>
        <v/>
      </c>
      <c r="T44" s="113"/>
      <c r="U44" s="113">
        <f t="shared" si="0"/>
        <v>0</v>
      </c>
      <c r="V44" s="113"/>
      <c r="W44" s="11"/>
      <c r="X44" s="5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</row>
    <row r="45" spans="2:115" ht="18" customHeight="1">
      <c r="B45" s="5"/>
      <c r="C45" s="11"/>
      <c r="D45" s="11"/>
      <c r="E45" s="108" t="s">
        <v>34</v>
      </c>
      <c r="F45" s="108"/>
      <c r="G45" s="108"/>
      <c r="H45" s="108"/>
      <c r="I45" s="114" t="s">
        <v>35</v>
      </c>
      <c r="J45" s="114"/>
      <c r="K45" s="115">
        <f>IF(ISNUMBER(K21),0.000051,"")</f>
        <v>5.1E-5</v>
      </c>
      <c r="L45" s="115"/>
      <c r="M45" s="115">
        <f>IF(ISNUMBER(M21),0.000051,"")</f>
        <v>5.1E-5</v>
      </c>
      <c r="N45" s="115"/>
      <c r="O45" s="115">
        <f>IF(ISNUMBER(O21),0.000051,"")</f>
        <v>5.1E-5</v>
      </c>
      <c r="P45" s="115"/>
      <c r="Q45" s="115" t="str">
        <f>IF(ISNUMBER(Q21),0.000051,"")</f>
        <v/>
      </c>
      <c r="R45" s="115"/>
      <c r="S45" s="115" t="str">
        <f>IF(ISNUMBER(S21),0.000051,"")</f>
        <v/>
      </c>
      <c r="T45" s="115"/>
      <c r="U45" s="115">
        <f t="shared" si="0"/>
        <v>5.1E-5</v>
      </c>
      <c r="V45" s="115"/>
      <c r="W45" s="11"/>
      <c r="X45" s="5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</row>
    <row r="46" spans="2:115" ht="18" customHeight="1">
      <c r="B46" s="5"/>
      <c r="C46" s="11"/>
      <c r="D46" s="11"/>
      <c r="E46" s="111" t="s">
        <v>36</v>
      </c>
      <c r="F46" s="111"/>
      <c r="G46" s="111"/>
      <c r="H46" s="111"/>
      <c r="I46" s="116" t="s">
        <v>37</v>
      </c>
      <c r="J46" s="116"/>
      <c r="K46" s="117">
        <f>IF(ISNUMBER(K21),K28,"")</f>
        <v>21.54</v>
      </c>
      <c r="L46" s="117"/>
      <c r="M46" s="117">
        <f>IF(ISNUMBER(M21),M28,"")</f>
        <v>20.91</v>
      </c>
      <c r="N46" s="117"/>
      <c r="O46" s="117">
        <f>IF(ISNUMBER(O21),O28,"")</f>
        <v>20.78</v>
      </c>
      <c r="P46" s="117"/>
      <c r="Q46" s="117" t="str">
        <f>IF(ISNUMBER(Q21),Q28,"")</f>
        <v/>
      </c>
      <c r="R46" s="117"/>
      <c r="S46" s="117" t="str">
        <f>IF(ISNUMBER(S21),S28,"")</f>
        <v/>
      </c>
      <c r="T46" s="117"/>
      <c r="U46" s="117">
        <f t="shared" si="0"/>
        <v>21.076666666666668</v>
      </c>
      <c r="V46" s="117"/>
      <c r="W46" s="11"/>
      <c r="X46" s="5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</row>
    <row r="47" spans="2:115" ht="18" customHeight="1">
      <c r="B47" s="5"/>
      <c r="C47" s="11"/>
      <c r="D47" s="11"/>
      <c r="E47" s="108" t="s">
        <v>38</v>
      </c>
      <c r="F47" s="108"/>
      <c r="G47" s="108"/>
      <c r="H47" s="108"/>
      <c r="I47" s="118" t="s">
        <v>39</v>
      </c>
      <c r="J47" s="118"/>
      <c r="K47" s="115">
        <f>IF(ISNUMBER(K21),0.00015,"")</f>
        <v>1.4999999999999999E-4</v>
      </c>
      <c r="L47" s="115"/>
      <c r="M47" s="115">
        <f>IF(ISNUMBER(M21),0.00015,"")</f>
        <v>1.4999999999999999E-4</v>
      </c>
      <c r="N47" s="115"/>
      <c r="O47" s="115">
        <f>IF(ISNUMBER(O21),0.00015,"")</f>
        <v>1.4999999999999999E-4</v>
      </c>
      <c r="P47" s="115"/>
      <c r="Q47" s="115" t="str">
        <f>IF(ISNUMBER(Q21),0.000015,"")</f>
        <v/>
      </c>
      <c r="R47" s="115"/>
      <c r="S47" s="115" t="str">
        <f>IF(ISNUMBER(S21),0.000015,"")</f>
        <v/>
      </c>
      <c r="T47" s="115"/>
      <c r="U47" s="115">
        <f t="shared" si="0"/>
        <v>1.4999999999999999E-4</v>
      </c>
      <c r="V47" s="115"/>
      <c r="W47" s="11"/>
      <c r="X47" s="5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</row>
    <row r="48" spans="2:115" ht="18" customHeight="1">
      <c r="B48" s="5"/>
      <c r="C48" s="11"/>
      <c r="D48" s="11"/>
      <c r="E48" s="111" t="s">
        <v>40</v>
      </c>
      <c r="F48" s="111"/>
      <c r="G48" s="111"/>
      <c r="H48" s="111"/>
      <c r="I48" s="116" t="s">
        <v>41</v>
      </c>
      <c r="J48" s="116"/>
      <c r="K48" s="117">
        <f>IF(ISNUMBER(K21),AVERAGE(K26:L27),"")</f>
        <v>23.68</v>
      </c>
      <c r="L48" s="117"/>
      <c r="M48" s="117">
        <f>IF(ISNUMBER(M21),AVERAGE(M26:N27),"")</f>
        <v>23.56</v>
      </c>
      <c r="N48" s="117"/>
      <c r="O48" s="117">
        <f>IF(ISNUMBER(O21),AVERAGE(O26:P27),"")</f>
        <v>23.84</v>
      </c>
      <c r="P48" s="117"/>
      <c r="Q48" s="117" t="str">
        <f>IF(ISNUMBER(Q21),AVERAGE(Q26:R27),"")</f>
        <v/>
      </c>
      <c r="R48" s="117"/>
      <c r="S48" s="117" t="str">
        <f>IF(ISNUMBER(S21),AVERAGE(S26:T27),"")</f>
        <v/>
      </c>
      <c r="T48" s="117"/>
      <c r="U48" s="119">
        <f t="shared" si="0"/>
        <v>23.693333333333332</v>
      </c>
      <c r="V48" s="119"/>
      <c r="W48" s="11"/>
      <c r="X48" s="5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</row>
    <row r="49" spans="2:115" ht="18" customHeight="1">
      <c r="B49" s="5"/>
      <c r="C49" s="11"/>
      <c r="D49" s="11"/>
      <c r="E49" s="108" t="s">
        <v>42</v>
      </c>
      <c r="F49" s="108"/>
      <c r="G49" s="108"/>
      <c r="H49" s="108"/>
      <c r="I49" s="120" t="s">
        <v>43</v>
      </c>
      <c r="J49" s="120"/>
      <c r="K49" s="121">
        <f>IF(ISNUMBER(K21),0.00000046,"")</f>
        <v>4.5999999999999999E-7</v>
      </c>
      <c r="L49" s="121"/>
      <c r="M49" s="121">
        <f>IF(ISNUMBER(M21),0.00000046,"")</f>
        <v>4.5999999999999999E-7</v>
      </c>
      <c r="N49" s="121"/>
      <c r="O49" s="121">
        <f>IF(ISNUMBER(O21),0.00000046,"")</f>
        <v>4.5999999999999999E-7</v>
      </c>
      <c r="P49" s="121"/>
      <c r="Q49" s="121" t="str">
        <f>IF(ISNUMBER(Q21),0.0000046,"")</f>
        <v/>
      </c>
      <c r="R49" s="121"/>
      <c r="S49" s="121" t="str">
        <f>IF(ISNUMBER(S21),0.0000046,"")</f>
        <v/>
      </c>
      <c r="T49" s="121"/>
      <c r="U49" s="121">
        <f t="shared" si="0"/>
        <v>4.5999999999999999E-7</v>
      </c>
      <c r="V49" s="121"/>
      <c r="W49" s="11"/>
      <c r="X49" s="5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</row>
    <row r="50" spans="2:115" ht="18" customHeight="1">
      <c r="B50" s="5"/>
      <c r="C50" s="11"/>
      <c r="D50" s="11"/>
      <c r="E50" s="111" t="s">
        <v>44</v>
      </c>
      <c r="F50" s="111"/>
      <c r="G50" s="111"/>
      <c r="H50" s="111"/>
      <c r="I50" s="116" t="s">
        <v>45</v>
      </c>
      <c r="J50" s="116"/>
      <c r="K50" s="122">
        <f>IF(ISNUMBER(K21),AVERAGE(K29:L30),"")</f>
        <v>202.7</v>
      </c>
      <c r="L50" s="122"/>
      <c r="M50" s="122">
        <f>IF(ISNUMBER(M21),AVERAGE(M29:N30),"")</f>
        <v>196.6</v>
      </c>
      <c r="N50" s="122"/>
      <c r="O50" s="122">
        <f>IF(ISNUMBER(O21),AVERAGE(O29:P30),"")</f>
        <v>200.2</v>
      </c>
      <c r="P50" s="122"/>
      <c r="Q50" s="122" t="str">
        <f>IF(ISNUMBER(Q21),AVERAGE(Q29:R30),"")</f>
        <v/>
      </c>
      <c r="R50" s="122"/>
      <c r="S50" s="122" t="str">
        <f>IF(ISNUMBER(S21),AVERAGE(S29:T30),"")</f>
        <v/>
      </c>
      <c r="T50" s="122"/>
      <c r="U50" s="123">
        <f t="shared" si="0"/>
        <v>199.83333333333334</v>
      </c>
      <c r="V50" s="123"/>
      <c r="W50" s="11"/>
      <c r="X50" s="5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</row>
    <row r="51" spans="2:115" ht="18" customHeight="1">
      <c r="B51" s="5"/>
      <c r="C51" s="11"/>
      <c r="D51" s="11"/>
      <c r="E51" s="108" t="s">
        <v>46</v>
      </c>
      <c r="F51" s="108"/>
      <c r="G51" s="108"/>
      <c r="H51" s="108"/>
      <c r="I51" s="109" t="s">
        <v>47</v>
      </c>
      <c r="J51" s="109"/>
      <c r="K51" s="124">
        <v>0</v>
      </c>
      <c r="L51" s="124"/>
      <c r="M51" s="124">
        <v>0</v>
      </c>
      <c r="N51" s="124"/>
      <c r="O51" s="124">
        <v>0</v>
      </c>
      <c r="P51" s="124"/>
      <c r="Q51" s="124">
        <v>0</v>
      </c>
      <c r="R51" s="124"/>
      <c r="S51" s="124">
        <v>0</v>
      </c>
      <c r="T51" s="124"/>
      <c r="U51" s="124">
        <f t="shared" si="0"/>
        <v>0</v>
      </c>
      <c r="V51" s="124"/>
      <c r="W51" s="11"/>
      <c r="X51" s="5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</row>
    <row r="52" spans="2:115" ht="18" customHeight="1">
      <c r="B52" s="5"/>
      <c r="C52" s="11"/>
      <c r="D52" s="11"/>
      <c r="E52" s="125" t="s">
        <v>48</v>
      </c>
      <c r="F52" s="125"/>
      <c r="G52" s="125"/>
      <c r="H52" s="125"/>
      <c r="I52" s="126" t="s">
        <v>49</v>
      </c>
      <c r="J52" s="126"/>
      <c r="K52" s="127">
        <f>(K43+K44)*(1+K45*(K46-20))*(1+K47*(K48-K46))*(1-K49*(K50-K51))</f>
        <v>5.0015314297754028</v>
      </c>
      <c r="L52" s="127"/>
      <c r="M52" s="127">
        <f>(M43+M44)*(1+M45*(M46-20))*(1+M47*(M48-M46))*(1-M49*(M50-M51))</f>
        <v>5.0017672615043089</v>
      </c>
      <c r="N52" s="127"/>
      <c r="O52" s="127">
        <f>IF(ISNUMBER(O21),(O43+O44)*(1+O45*(O46-20))*(1+O47*(O48-O46))*(1-O49*(O50-O51)),"")</f>
        <v>5.0020333016184528</v>
      </c>
      <c r="P52" s="127"/>
      <c r="Q52" s="127" t="str">
        <f>IF(ISNUMBER(Q21),(Q43+Q44)*(1+Q45*(Q46-20))*(1+Q47*(Q48-Q46))*(1-Q49*(Q50-Q51)),"")</f>
        <v/>
      </c>
      <c r="R52" s="127"/>
      <c r="S52" s="127" t="str">
        <f>IF(ISNUMBER(S21),(S43+S44)*(1+S45*(S46-20))*(1+S47*(S48-S46))*(1-S49*(S50-S51)),"")</f>
        <v/>
      </c>
      <c r="T52" s="127"/>
      <c r="U52" s="127">
        <f>IF(ISNUMBER(U21),(U43+U44)*(1+U45*(U46-20))*(1+U47*(U48-U46))*(1+U49*(U50-U51)),"")</f>
        <v>5.0026969800745409</v>
      </c>
      <c r="V52" s="127"/>
      <c r="W52" s="11"/>
      <c r="X52" s="5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</row>
    <row r="53" spans="2:115" ht="18" customHeight="1">
      <c r="B53" s="5"/>
      <c r="C53" s="11"/>
      <c r="D53" s="11"/>
      <c r="E53" s="111" t="s">
        <v>50</v>
      </c>
      <c r="F53" s="111"/>
      <c r="G53" s="111"/>
      <c r="H53" s="111"/>
      <c r="I53" s="128" t="s">
        <v>51</v>
      </c>
      <c r="J53" s="128"/>
      <c r="K53" s="129">
        <f>IF(ISNUMBER(K21),K22-K23,"")</f>
        <v>5.0600000000000023</v>
      </c>
      <c r="L53" s="129"/>
      <c r="M53" s="129">
        <f>IF(ISNUMBER(M21),M22-M23,"")</f>
        <v>5.0600000000000023</v>
      </c>
      <c r="N53" s="129"/>
      <c r="O53" s="129">
        <f>IF(ISNUMBER(O21),O22-O23,"")</f>
        <v>5.0499999999999545</v>
      </c>
      <c r="P53" s="129"/>
      <c r="Q53" s="129" t="str">
        <f>IF(ISNUMBER(Q21),Q22-Q23,"")</f>
        <v/>
      </c>
      <c r="R53" s="129"/>
      <c r="S53" s="129" t="str">
        <f>IF(ISNUMBER(S21),S22-S23,"")</f>
        <v/>
      </c>
      <c r="T53" s="129"/>
      <c r="U53" s="129">
        <f>AVERAGE(K53:T53)</f>
        <v>5.0566666666666533</v>
      </c>
      <c r="V53" s="129"/>
      <c r="W53" s="11"/>
      <c r="X53" s="5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</row>
    <row r="54" spans="2:115" ht="18.75" customHeight="1">
      <c r="B54" s="5"/>
      <c r="C54" s="11"/>
      <c r="D54" s="11"/>
      <c r="E54" s="108" t="s">
        <v>52</v>
      </c>
      <c r="F54" s="108"/>
      <c r="G54" s="108"/>
      <c r="H54" s="108"/>
      <c r="I54" s="130" t="s">
        <v>53</v>
      </c>
      <c r="J54" s="130"/>
      <c r="K54" s="131">
        <v>0</v>
      </c>
      <c r="L54" s="131"/>
      <c r="M54" s="131">
        <v>0</v>
      </c>
      <c r="N54" s="131"/>
      <c r="O54" s="131">
        <v>0</v>
      </c>
      <c r="P54" s="131"/>
      <c r="Q54" s="131">
        <v>0</v>
      </c>
      <c r="R54" s="131"/>
      <c r="S54" s="131">
        <v>0</v>
      </c>
      <c r="T54" s="131"/>
      <c r="U54" s="131">
        <v>0</v>
      </c>
      <c r="V54" s="131"/>
      <c r="W54" s="11"/>
      <c r="X54" s="5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</row>
    <row r="55" spans="2:115" ht="18" customHeight="1">
      <c r="B55" s="5"/>
      <c r="C55" s="11"/>
      <c r="D55" s="11"/>
      <c r="E55" s="111" t="s">
        <v>52</v>
      </c>
      <c r="F55" s="111"/>
      <c r="G55" s="111"/>
      <c r="H55" s="111"/>
      <c r="I55" s="132" t="s">
        <v>54</v>
      </c>
      <c r="J55" s="132"/>
      <c r="K55" s="129">
        <v>0</v>
      </c>
      <c r="L55" s="129"/>
      <c r="M55" s="129">
        <v>0</v>
      </c>
      <c r="N55" s="129"/>
      <c r="O55" s="129">
        <v>0</v>
      </c>
      <c r="P55" s="129"/>
      <c r="Q55" s="129">
        <v>0</v>
      </c>
      <c r="R55" s="129"/>
      <c r="S55" s="129">
        <v>0</v>
      </c>
      <c r="T55" s="129"/>
      <c r="U55" s="129">
        <v>0</v>
      </c>
      <c r="V55" s="129"/>
      <c r="W55" s="11"/>
      <c r="X55" s="5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</row>
    <row r="56" spans="2:115" ht="18" customHeight="1">
      <c r="B56" s="5"/>
      <c r="C56" s="11"/>
      <c r="D56" s="11"/>
      <c r="E56" s="125" t="s">
        <v>55</v>
      </c>
      <c r="F56" s="125"/>
      <c r="G56" s="125"/>
      <c r="H56" s="125"/>
      <c r="I56" s="134" t="s">
        <v>56</v>
      </c>
      <c r="J56" s="134"/>
      <c r="K56" s="127">
        <f>((K53+K55-K54)/K52)-1</f>
        <v>1.16901335212094E-2</v>
      </c>
      <c r="L56" s="127"/>
      <c r="M56" s="127">
        <f>((M53+M55-M54)/M52)-1</f>
        <v>1.1642432654529244E-2</v>
      </c>
      <c r="N56" s="127"/>
      <c r="O56" s="127">
        <f>IF(ISNUMBER(O21),((O53+O55-O54)/O52)-1,"")</f>
        <v>9.5894400315130746E-3</v>
      </c>
      <c r="P56" s="127"/>
      <c r="Q56" s="127" t="str">
        <f>IF(ISNUMBER(Q21),((Q53+Q55-Q54)/Q52)-1,"")</f>
        <v/>
      </c>
      <c r="R56" s="127"/>
      <c r="S56" s="127" t="str">
        <f>IF(ISNUMBER(S21),((S53+S55-S54)/S52)-1,"")</f>
        <v/>
      </c>
      <c r="T56" s="127"/>
      <c r="U56" s="127">
        <f>IF(ISNUMBER(U21),((U53+U55-U54)/U52)-1,"")</f>
        <v>1.0788118250429912E-2</v>
      </c>
      <c r="V56" s="127"/>
      <c r="W56" s="11"/>
      <c r="X56" s="5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</row>
    <row r="57" spans="2:115" ht="18" customHeight="1">
      <c r="B57" s="5"/>
      <c r="C57" s="11"/>
      <c r="D57" s="11"/>
      <c r="E57" s="111" t="s">
        <v>57</v>
      </c>
      <c r="F57" s="111"/>
      <c r="G57" s="111"/>
      <c r="H57" s="111"/>
      <c r="I57" s="133" t="s">
        <v>58</v>
      </c>
      <c r="J57" s="133"/>
      <c r="K57" s="129">
        <v>0</v>
      </c>
      <c r="L57" s="129"/>
      <c r="M57" s="129">
        <v>0</v>
      </c>
      <c r="N57" s="129"/>
      <c r="O57" s="129">
        <v>0</v>
      </c>
      <c r="P57" s="129"/>
      <c r="Q57" s="129">
        <v>0</v>
      </c>
      <c r="R57" s="129"/>
      <c r="S57" s="129">
        <v>0</v>
      </c>
      <c r="T57" s="129"/>
      <c r="U57" s="129">
        <v>0</v>
      </c>
      <c r="V57" s="129"/>
      <c r="W57" s="11"/>
      <c r="X57" s="5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</row>
    <row r="58" spans="2:115" ht="18" customHeight="1">
      <c r="B58" s="5"/>
      <c r="C58" s="11"/>
      <c r="D58" s="11"/>
      <c r="E58" s="135" t="s">
        <v>59</v>
      </c>
      <c r="F58" s="135"/>
      <c r="G58" s="135"/>
      <c r="H58" s="135"/>
      <c r="I58" s="134" t="s">
        <v>60</v>
      </c>
      <c r="J58" s="134"/>
      <c r="K58" s="127">
        <f>K56+K57</f>
        <v>1.16901335212094E-2</v>
      </c>
      <c r="L58" s="127"/>
      <c r="M58" s="127">
        <f>M56+M57</f>
        <v>1.1642432654529244E-2</v>
      </c>
      <c r="N58" s="127"/>
      <c r="O58" s="127">
        <f>IF(ISNUMBER(O21),O56+O57,"")</f>
        <v>9.5894400315130746E-3</v>
      </c>
      <c r="P58" s="127"/>
      <c r="Q58" s="127" t="str">
        <f>IF(ISNUMBER(Q21),Q56+Q57,"")</f>
        <v/>
      </c>
      <c r="R58" s="127"/>
      <c r="S58" s="127" t="str">
        <f>IF(ISNUMBER(S21),S56+S57,"")</f>
        <v/>
      </c>
      <c r="T58" s="127"/>
      <c r="U58" s="127">
        <f>IF(ISNUMBER(U21),U56+U57,"")</f>
        <v>1.0788118250429912E-2</v>
      </c>
      <c r="V58" s="127"/>
      <c r="W58" s="11"/>
      <c r="X58" s="5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</row>
    <row r="59" spans="2:115" ht="18" customHeight="1">
      <c r="B59" s="5"/>
      <c r="C59" s="11"/>
      <c r="D59" s="11"/>
      <c r="E59" s="135" t="s">
        <v>61</v>
      </c>
      <c r="F59" s="135"/>
      <c r="G59" s="135"/>
      <c r="H59" s="135"/>
      <c r="I59" s="134"/>
      <c r="J59" s="134"/>
      <c r="K59" s="136">
        <f>K58</f>
        <v>1.16901335212094E-2</v>
      </c>
      <c r="L59" s="136"/>
      <c r="M59" s="136">
        <f>M58</f>
        <v>1.1642432654529244E-2</v>
      </c>
      <c r="N59" s="136"/>
      <c r="O59" s="136">
        <f>O58</f>
        <v>9.5894400315130746E-3</v>
      </c>
      <c r="P59" s="136"/>
      <c r="Q59" s="136" t="str">
        <f>IF(ISNUMBER(Q21),Q58,"")</f>
        <v/>
      </c>
      <c r="R59" s="136"/>
      <c r="S59" s="136" t="str">
        <f>IF(ISNUMBER(S21),S58,"")</f>
        <v/>
      </c>
      <c r="T59" s="136"/>
      <c r="U59" s="136">
        <f>U58</f>
        <v>1.0788118250429912E-2</v>
      </c>
      <c r="V59" s="136"/>
      <c r="W59" s="11"/>
      <c r="X59" s="5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</row>
    <row r="60" spans="2:115" ht="18" customHeight="1">
      <c r="B60" s="5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24"/>
      <c r="P60" s="11"/>
      <c r="Q60" s="11"/>
      <c r="R60" s="11"/>
      <c r="S60" s="11"/>
      <c r="T60" s="11"/>
      <c r="U60" s="11"/>
      <c r="V60" s="11"/>
      <c r="W60" s="11"/>
      <c r="X60" s="5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</row>
    <row r="61" spans="2:115" ht="18" customHeight="1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</row>
    <row r="62" spans="2:115" ht="18">
      <c r="B62" s="5"/>
      <c r="C62" s="137" t="s">
        <v>62</v>
      </c>
      <c r="D62" s="137"/>
      <c r="E62" s="137"/>
      <c r="F62" s="137"/>
      <c r="G62" s="137"/>
      <c r="H62" s="137"/>
      <c r="I62" s="137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5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</row>
    <row r="63" spans="2:115" ht="18" customHeight="1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</row>
    <row r="64" spans="2:115" ht="19.5" customHeight="1">
      <c r="B64" s="5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5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</row>
    <row r="65" spans="2:109" ht="18">
      <c r="B65" s="5"/>
      <c r="C65" s="11"/>
      <c r="D65" s="11"/>
      <c r="E65" s="138" t="s">
        <v>3</v>
      </c>
      <c r="F65" s="138"/>
      <c r="G65" s="138"/>
      <c r="H65" s="138"/>
      <c r="I65" s="138"/>
      <c r="J65" s="138"/>
      <c r="K65" s="138"/>
      <c r="L65" s="138"/>
      <c r="M65" s="138"/>
      <c r="N65" s="138"/>
      <c r="O65" s="138"/>
      <c r="P65" s="138"/>
      <c r="Q65" s="138"/>
      <c r="R65" s="138"/>
      <c r="S65" s="138"/>
      <c r="T65" s="138"/>
      <c r="U65" s="138"/>
      <c r="V65" s="138"/>
      <c r="W65" s="11"/>
      <c r="X65" s="5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</row>
    <row r="66" spans="2:109" ht="29.25" customHeight="1">
      <c r="B66" s="5"/>
      <c r="C66" s="11"/>
      <c r="D66" s="11"/>
      <c r="E66" s="139" t="s">
        <v>63</v>
      </c>
      <c r="F66" s="139"/>
      <c r="G66" s="139"/>
      <c r="H66" s="139"/>
      <c r="I66" s="139"/>
      <c r="J66" s="139"/>
      <c r="K66" s="139" t="s">
        <v>64</v>
      </c>
      <c r="L66" s="139"/>
      <c r="M66" s="139" t="s">
        <v>65</v>
      </c>
      <c r="N66" s="139"/>
      <c r="O66" s="139" t="s">
        <v>66</v>
      </c>
      <c r="P66" s="139"/>
      <c r="Q66" s="139" t="s">
        <v>67</v>
      </c>
      <c r="R66" s="139"/>
      <c r="S66" s="139"/>
      <c r="T66" s="139" t="s">
        <v>68</v>
      </c>
      <c r="U66" s="139"/>
      <c r="V66" s="139"/>
      <c r="W66" s="11"/>
      <c r="X66" s="5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</row>
    <row r="67" spans="2:109" ht="18">
      <c r="B67" s="5"/>
      <c r="C67" s="11"/>
      <c r="D67" s="11"/>
      <c r="E67" s="140" t="s">
        <v>69</v>
      </c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1"/>
      <c r="X67" s="5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</row>
    <row r="68" spans="2:109" ht="19.5" customHeight="1">
      <c r="B68" s="5"/>
      <c r="C68" s="11"/>
      <c r="D68" s="11"/>
      <c r="E68" s="141" t="s">
        <v>70</v>
      </c>
      <c r="F68" s="141"/>
      <c r="G68" s="141"/>
      <c r="H68" s="141"/>
      <c r="I68" s="142" t="s">
        <v>71</v>
      </c>
      <c r="J68" s="142"/>
      <c r="K68" s="143">
        <f>'Constantes y Trazabilidad'!$J$18/'Constantes y Trazabilidad'!$F$22</f>
        <v>6.4999999999999997E-4</v>
      </c>
      <c r="L68" s="143"/>
      <c r="M68" s="144" t="s">
        <v>72</v>
      </c>
      <c r="N68" s="144"/>
      <c r="O68" s="139" t="s">
        <v>73</v>
      </c>
      <c r="P68" s="139"/>
      <c r="Q68" s="145">
        <v>1</v>
      </c>
      <c r="R68" s="145"/>
      <c r="S68" s="145"/>
      <c r="T68" s="146">
        <f>K68*Q68</f>
        <v>6.4999999999999997E-4</v>
      </c>
      <c r="U68" s="146"/>
      <c r="V68" s="146"/>
      <c r="W68" s="11"/>
      <c r="X68" s="5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</row>
    <row r="69" spans="2:109" ht="19.5" customHeight="1">
      <c r="B69" s="5"/>
      <c r="C69" s="11"/>
      <c r="D69" s="11"/>
      <c r="E69" s="111" t="s">
        <v>74</v>
      </c>
      <c r="F69" s="111"/>
      <c r="G69" s="111"/>
      <c r="H69" s="111"/>
      <c r="I69" s="147" t="s">
        <v>75</v>
      </c>
      <c r="J69" s="147"/>
      <c r="K69" s="148">
        <f>'Constantes y Trazabilidad'!$L$20/(2*SQRT(3))</f>
        <v>2.886751345948129E-4</v>
      </c>
      <c r="L69" s="148"/>
      <c r="M69" s="149" t="s">
        <v>72</v>
      </c>
      <c r="N69" s="149"/>
      <c r="O69" s="150" t="s">
        <v>76</v>
      </c>
      <c r="P69" s="150"/>
      <c r="Q69" s="151">
        <v>1</v>
      </c>
      <c r="R69" s="151"/>
      <c r="S69" s="151"/>
      <c r="T69" s="152">
        <f>K69*Q69</f>
        <v>2.886751345948129E-4</v>
      </c>
      <c r="U69" s="152"/>
      <c r="V69" s="152"/>
      <c r="W69" s="11"/>
      <c r="X69" s="5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</row>
    <row r="70" spans="2:109" ht="20.25" customHeight="1">
      <c r="B70" s="5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53" t="s">
        <v>77</v>
      </c>
      <c r="R70" s="153"/>
      <c r="S70" s="153"/>
      <c r="T70" s="154">
        <f>SQRT(SUMSQ(T68:V69))</f>
        <v>7.1121960977839555E-4</v>
      </c>
      <c r="U70" s="154"/>
      <c r="V70" s="154"/>
      <c r="W70" s="11"/>
      <c r="X70" s="5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</row>
    <row r="71" spans="2:109" ht="18">
      <c r="B71" s="5"/>
      <c r="C71" s="11"/>
      <c r="D71" s="11"/>
      <c r="E71" s="140" t="s">
        <v>78</v>
      </c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1"/>
      <c r="X71" s="5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</row>
    <row r="72" spans="2:109" ht="19.5" customHeight="1">
      <c r="B72" s="5"/>
      <c r="C72" s="11"/>
      <c r="D72" s="11"/>
      <c r="E72" s="141" t="s">
        <v>70</v>
      </c>
      <c r="F72" s="141"/>
      <c r="G72" s="141"/>
      <c r="H72" s="141"/>
      <c r="I72" s="155" t="s">
        <v>79</v>
      </c>
      <c r="J72" s="155"/>
      <c r="K72" s="156">
        <f>'Constantes y Trazabilidad'!$N$61/'Constantes y Trazabilidad'!F67</f>
        <v>3.5499999999999997E-2</v>
      </c>
      <c r="L72" s="156"/>
      <c r="M72" s="144" t="s">
        <v>72</v>
      </c>
      <c r="N72" s="144"/>
      <c r="O72" s="139" t="s">
        <v>73</v>
      </c>
      <c r="P72" s="139"/>
      <c r="Q72" s="145">
        <v>1</v>
      </c>
      <c r="R72" s="145"/>
      <c r="S72" s="145"/>
      <c r="T72" s="146">
        <f>K72*Q72</f>
        <v>3.5499999999999997E-2</v>
      </c>
      <c r="U72" s="146"/>
      <c r="V72" s="146"/>
      <c r="W72" s="11"/>
      <c r="X72" s="5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</row>
    <row r="73" spans="2:109" ht="19.5" customHeight="1">
      <c r="B73" s="5"/>
      <c r="C73" s="11"/>
      <c r="D73" s="11"/>
      <c r="E73" s="111" t="s">
        <v>80</v>
      </c>
      <c r="F73" s="111"/>
      <c r="G73" s="111"/>
      <c r="H73" s="111"/>
      <c r="I73" s="157" t="s">
        <v>81</v>
      </c>
      <c r="J73" s="157"/>
      <c r="K73" s="158">
        <f>'Constantes y Trazabilidad'!$N$63/SQRT(3)</f>
        <v>2.886751345948129E-3</v>
      </c>
      <c r="L73" s="158"/>
      <c r="M73" s="149" t="s">
        <v>72</v>
      </c>
      <c r="N73" s="149"/>
      <c r="O73" s="150" t="s">
        <v>76</v>
      </c>
      <c r="P73" s="150"/>
      <c r="Q73" s="151">
        <v>1</v>
      </c>
      <c r="R73" s="151"/>
      <c r="S73" s="151"/>
      <c r="T73" s="152">
        <f>K73*Q73</f>
        <v>2.886751345948129E-3</v>
      </c>
      <c r="U73" s="152"/>
      <c r="V73" s="152"/>
      <c r="W73" s="11"/>
      <c r="X73" s="5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</row>
    <row r="74" spans="2:109" ht="19.5" customHeight="1">
      <c r="B74" s="5"/>
      <c r="C74" s="11"/>
      <c r="D74" s="11"/>
      <c r="E74" s="159" t="s">
        <v>82</v>
      </c>
      <c r="F74" s="159"/>
      <c r="G74" s="159"/>
      <c r="H74" s="159"/>
      <c r="I74" s="155" t="s">
        <v>83</v>
      </c>
      <c r="J74" s="155"/>
      <c r="K74" s="156">
        <f>'Constantes y Trazabilidad'!$L$65/(2*SQRT(3))</f>
        <v>0.35680246635918866</v>
      </c>
      <c r="L74" s="156"/>
      <c r="M74" s="144" t="s">
        <v>72</v>
      </c>
      <c r="N74" s="144"/>
      <c r="O74" s="139" t="s">
        <v>76</v>
      </c>
      <c r="P74" s="139"/>
      <c r="Q74" s="145">
        <v>1</v>
      </c>
      <c r="R74" s="145"/>
      <c r="S74" s="145"/>
      <c r="T74" s="161">
        <f>K74*Q74</f>
        <v>0.35680246635918866</v>
      </c>
      <c r="U74" s="161"/>
      <c r="V74" s="161"/>
      <c r="W74" s="11"/>
      <c r="X74" s="5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</row>
    <row r="75" spans="2:109" ht="19.5" customHeight="1">
      <c r="B75" s="5"/>
      <c r="C75" s="11"/>
      <c r="D75" s="11"/>
      <c r="E75" s="162" t="s">
        <v>84</v>
      </c>
      <c r="F75" s="162"/>
      <c r="G75" s="162"/>
      <c r="H75" s="162"/>
      <c r="I75" s="157" t="s">
        <v>85</v>
      </c>
      <c r="J75" s="157"/>
      <c r="K75" s="158">
        <f>('Constantes y Trazabilidad'!$P$71/(2*SQRT(3)))</f>
        <v>0.14433756729740646</v>
      </c>
      <c r="L75" s="158"/>
      <c r="M75" s="149" t="s">
        <v>72</v>
      </c>
      <c r="N75" s="149"/>
      <c r="O75" s="150" t="s">
        <v>76</v>
      </c>
      <c r="P75" s="150"/>
      <c r="Q75" s="151">
        <v>1</v>
      </c>
      <c r="R75" s="151"/>
      <c r="S75" s="151"/>
      <c r="T75" s="152">
        <f>K75*Q75</f>
        <v>0.14433756729740646</v>
      </c>
      <c r="U75" s="152"/>
      <c r="V75" s="152"/>
      <c r="W75" s="11"/>
      <c r="X75" s="5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</row>
    <row r="76" spans="2:109" ht="20.25" customHeight="1">
      <c r="B76" s="5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53" t="s">
        <v>86</v>
      </c>
      <c r="R76" s="153"/>
      <c r="S76" s="153"/>
      <c r="T76" s="154">
        <f>SQRT(SUMSQ(T72:V75))</f>
        <v>0.38653578963230123</v>
      </c>
      <c r="U76" s="154"/>
      <c r="V76" s="154"/>
      <c r="W76" s="11"/>
      <c r="X76" s="5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</row>
    <row r="77" spans="2:109" ht="18">
      <c r="B77" s="5"/>
      <c r="C77" s="11"/>
      <c r="D77" s="11"/>
      <c r="E77" s="140" t="s">
        <v>87</v>
      </c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1"/>
      <c r="X77" s="5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</row>
    <row r="78" spans="2:109" ht="19.5" customHeight="1">
      <c r="B78" s="5"/>
      <c r="C78" s="11"/>
      <c r="D78" s="11"/>
      <c r="E78" s="141" t="s">
        <v>70</v>
      </c>
      <c r="F78" s="141"/>
      <c r="G78" s="141"/>
      <c r="H78" s="141"/>
      <c r="I78" s="155" t="s">
        <v>88</v>
      </c>
      <c r="J78" s="155"/>
      <c r="K78" s="156">
        <f>'Constantes y Trazabilidad'!$N$88/'Constantes y Trazabilidad'!F94</f>
        <v>0.115</v>
      </c>
      <c r="L78" s="156"/>
      <c r="M78" s="144" t="s">
        <v>72</v>
      </c>
      <c r="N78" s="144"/>
      <c r="O78" s="139" t="s">
        <v>73</v>
      </c>
      <c r="P78" s="139"/>
      <c r="Q78" s="145">
        <v>1</v>
      </c>
      <c r="R78" s="145"/>
      <c r="S78" s="145"/>
      <c r="T78" s="160">
        <f>K78*Q78</f>
        <v>0.115</v>
      </c>
      <c r="U78" s="160"/>
      <c r="V78" s="160"/>
      <c r="W78" s="11"/>
      <c r="X78" s="5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</row>
    <row r="79" spans="2:109" ht="19.5" customHeight="1">
      <c r="B79" s="5"/>
      <c r="C79" s="11"/>
      <c r="D79" s="11"/>
      <c r="E79" s="111" t="s">
        <v>89</v>
      </c>
      <c r="F79" s="111"/>
      <c r="G79" s="111"/>
      <c r="H79" s="111"/>
      <c r="I79" s="157" t="s">
        <v>90</v>
      </c>
      <c r="J79" s="157"/>
      <c r="K79" s="158">
        <f>'Constantes y Trazabilidad'!$N$90/SQRT(3)</f>
        <v>2.886751345948129E-3</v>
      </c>
      <c r="L79" s="158"/>
      <c r="M79" s="149" t="s">
        <v>72</v>
      </c>
      <c r="N79" s="149"/>
      <c r="O79" s="150" t="s">
        <v>76</v>
      </c>
      <c r="P79" s="150"/>
      <c r="Q79" s="151">
        <v>1</v>
      </c>
      <c r="R79" s="151"/>
      <c r="S79" s="151"/>
      <c r="T79" s="163">
        <f>K79*Q79</f>
        <v>2.886751345948129E-3</v>
      </c>
      <c r="U79" s="163"/>
      <c r="V79" s="163"/>
      <c r="W79" s="11"/>
      <c r="X79" s="5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</row>
    <row r="80" spans="2:109" ht="19.5" customHeight="1">
      <c r="B80" s="5"/>
      <c r="C80" s="11"/>
      <c r="D80" s="11"/>
      <c r="E80" s="159" t="s">
        <v>91</v>
      </c>
      <c r="F80" s="159"/>
      <c r="G80" s="159"/>
      <c r="H80" s="159"/>
      <c r="I80" s="155" t="s">
        <v>92</v>
      </c>
      <c r="J80" s="155"/>
      <c r="K80" s="156">
        <f>'Constantes y Trazabilidad'!$L$92/(2*SQRT(3))</f>
        <v>6.43745550146433E-2</v>
      </c>
      <c r="L80" s="156"/>
      <c r="M80" s="144" t="s">
        <v>72</v>
      </c>
      <c r="N80" s="144"/>
      <c r="O80" s="139" t="s">
        <v>76</v>
      </c>
      <c r="P80" s="139"/>
      <c r="Q80" s="145">
        <v>1</v>
      </c>
      <c r="R80" s="145"/>
      <c r="S80" s="145"/>
      <c r="T80" s="160">
        <f>K80*Q80</f>
        <v>6.43745550146433E-2</v>
      </c>
      <c r="U80" s="160"/>
      <c r="V80" s="160"/>
      <c r="W80" s="11"/>
      <c r="X80" s="5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</row>
    <row r="81" spans="2:109" ht="19.5" customHeight="1">
      <c r="B81" s="5"/>
      <c r="C81" s="11"/>
      <c r="D81" s="11"/>
      <c r="E81" s="162" t="s">
        <v>93</v>
      </c>
      <c r="F81" s="162"/>
      <c r="G81" s="162"/>
      <c r="H81" s="162"/>
      <c r="I81" s="157" t="s">
        <v>94</v>
      </c>
      <c r="J81" s="157"/>
      <c r="K81" s="158">
        <f>('Constantes y Trazabilidad'!P98/(2*SQRT(3)))</f>
        <v>6.0621778264910955E-2</v>
      </c>
      <c r="L81" s="158"/>
      <c r="M81" s="149" t="s">
        <v>72</v>
      </c>
      <c r="N81" s="149"/>
      <c r="O81" s="150" t="s">
        <v>76</v>
      </c>
      <c r="P81" s="150"/>
      <c r="Q81" s="151">
        <v>1</v>
      </c>
      <c r="R81" s="151"/>
      <c r="S81" s="151"/>
      <c r="T81" s="163">
        <f>K81*Q81</f>
        <v>6.0621778264910955E-2</v>
      </c>
      <c r="U81" s="163"/>
      <c r="V81" s="163"/>
      <c r="W81" s="11"/>
      <c r="X81" s="5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</row>
    <row r="82" spans="2:109" ht="20.25" customHeight="1">
      <c r="B82" s="5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53" t="s">
        <v>95</v>
      </c>
      <c r="R82" s="153"/>
      <c r="S82" s="153"/>
      <c r="T82" s="164">
        <f>SQRT(SUMSQ(T78:V81))</f>
        <v>0.14509450942977375</v>
      </c>
      <c r="U82" s="164"/>
      <c r="V82" s="164"/>
      <c r="W82" s="11"/>
      <c r="X82" s="5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</row>
    <row r="83" spans="2:109" ht="18">
      <c r="B83" s="5"/>
      <c r="C83" s="11"/>
      <c r="D83" s="11"/>
      <c r="E83" s="140" t="s">
        <v>96</v>
      </c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1"/>
      <c r="X83" s="5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</row>
    <row r="84" spans="2:109" ht="19.5" customHeight="1">
      <c r="B84" s="5"/>
      <c r="C84" s="11"/>
      <c r="D84" s="11"/>
      <c r="E84" s="141" t="s">
        <v>70</v>
      </c>
      <c r="F84" s="141"/>
      <c r="G84" s="141"/>
      <c r="H84" s="141"/>
      <c r="I84" s="155" t="s">
        <v>97</v>
      </c>
      <c r="J84" s="155"/>
      <c r="K84" s="165">
        <f>'Constantes y Trazabilidad'!$N$115/'Constantes y Trazabilidad'!F121</f>
        <v>0.96969696969696983</v>
      </c>
      <c r="L84" s="165"/>
      <c r="M84" s="144" t="s">
        <v>72</v>
      </c>
      <c r="N84" s="144"/>
      <c r="O84" s="139" t="s">
        <v>73</v>
      </c>
      <c r="P84" s="139"/>
      <c r="Q84" s="145">
        <v>1</v>
      </c>
      <c r="R84" s="145"/>
      <c r="S84" s="145"/>
      <c r="T84" s="160">
        <f>K84*Q84</f>
        <v>0.96969696969696983</v>
      </c>
      <c r="U84" s="160"/>
      <c r="V84" s="160"/>
      <c r="W84" s="11"/>
      <c r="X84" s="5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</row>
    <row r="85" spans="2:109" ht="19.5" customHeight="1">
      <c r="B85" s="5"/>
      <c r="C85" s="11"/>
      <c r="D85" s="11"/>
      <c r="E85" s="111" t="s">
        <v>98</v>
      </c>
      <c r="F85" s="111"/>
      <c r="G85" s="111"/>
      <c r="H85" s="111"/>
      <c r="I85" s="157" t="s">
        <v>99</v>
      </c>
      <c r="J85" s="157"/>
      <c r="K85" s="166">
        <f>'Constantes y Trazabilidad'!$N$117/SQRT(3)</f>
        <v>2.8867513459481291E-2</v>
      </c>
      <c r="L85" s="166"/>
      <c r="M85" s="149" t="s">
        <v>72</v>
      </c>
      <c r="N85" s="149"/>
      <c r="O85" s="150" t="s">
        <v>76</v>
      </c>
      <c r="P85" s="150"/>
      <c r="Q85" s="151">
        <v>1</v>
      </c>
      <c r="R85" s="151"/>
      <c r="S85" s="151"/>
      <c r="T85" s="163">
        <f>K85*Q85</f>
        <v>2.8867513459481291E-2</v>
      </c>
      <c r="U85" s="163"/>
      <c r="V85" s="163"/>
      <c r="W85" s="11"/>
      <c r="X85" s="5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</row>
    <row r="86" spans="2:109" ht="19.5" customHeight="1">
      <c r="B86" s="5"/>
      <c r="C86" s="11"/>
      <c r="D86" s="11"/>
      <c r="E86" s="141" t="s">
        <v>100</v>
      </c>
      <c r="F86" s="141"/>
      <c r="G86" s="141"/>
      <c r="H86" s="141"/>
      <c r="I86" s="155" t="s">
        <v>101</v>
      </c>
      <c r="J86" s="155"/>
      <c r="K86" s="165">
        <f>'Constantes y Trazabilidad'!$L$119/(2*SQRT(3))</f>
        <v>0.11547005383792515</v>
      </c>
      <c r="L86" s="165"/>
      <c r="M86" s="144" t="s">
        <v>72</v>
      </c>
      <c r="N86" s="144"/>
      <c r="O86" s="139" t="s">
        <v>76</v>
      </c>
      <c r="P86" s="139"/>
      <c r="Q86" s="145">
        <v>1</v>
      </c>
      <c r="R86" s="145"/>
      <c r="S86" s="145"/>
      <c r="T86" s="160">
        <f>K86*Q86</f>
        <v>0.11547005383792515</v>
      </c>
      <c r="U86" s="160"/>
      <c r="V86" s="160"/>
      <c r="W86" s="11"/>
      <c r="X86" s="5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</row>
    <row r="87" spans="2:109" ht="19.5" customHeight="1">
      <c r="B87" s="5"/>
      <c r="C87" s="11"/>
      <c r="D87" s="11"/>
      <c r="E87" s="162" t="s">
        <v>102</v>
      </c>
      <c r="F87" s="162"/>
      <c r="G87" s="162"/>
      <c r="H87" s="162"/>
      <c r="I87" s="157" t="s">
        <v>103</v>
      </c>
      <c r="J87" s="157"/>
      <c r="K87" s="166">
        <f>('Constantes y Trazabilidad'!$P$125/(2*SQRT(3)))</f>
        <v>-3.4929691285972426</v>
      </c>
      <c r="L87" s="166"/>
      <c r="M87" s="149" t="s">
        <v>72</v>
      </c>
      <c r="N87" s="149"/>
      <c r="O87" s="150" t="s">
        <v>76</v>
      </c>
      <c r="P87" s="150"/>
      <c r="Q87" s="151">
        <v>1</v>
      </c>
      <c r="R87" s="151"/>
      <c r="S87" s="151"/>
      <c r="T87" s="163">
        <f>K87*Q87</f>
        <v>-3.4929691285972426</v>
      </c>
      <c r="U87" s="163"/>
      <c r="V87" s="163"/>
      <c r="W87" s="11"/>
      <c r="X87" s="5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</row>
    <row r="88" spans="2:109" ht="20.25" customHeight="1">
      <c r="B88" s="5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53" t="s">
        <v>104</v>
      </c>
      <c r="R88" s="153"/>
      <c r="S88" s="153"/>
      <c r="T88" s="164">
        <f>SQRT(SUMSQ(T84:V87))</f>
        <v>3.6270252567413332</v>
      </c>
      <c r="U88" s="164"/>
      <c r="V88" s="164"/>
      <c r="W88" s="11"/>
      <c r="X88" s="5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</row>
    <row r="89" spans="2:109" ht="18">
      <c r="B89" s="5"/>
      <c r="C89" s="11"/>
      <c r="D89" s="11"/>
      <c r="E89" s="140" t="s">
        <v>105</v>
      </c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1"/>
      <c r="X89" s="5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</row>
    <row r="90" spans="2:109" ht="19.5" customHeight="1">
      <c r="B90" s="5"/>
      <c r="C90" s="11"/>
      <c r="D90" s="11"/>
      <c r="E90" s="141" t="s">
        <v>30</v>
      </c>
      <c r="F90" s="141"/>
      <c r="G90" s="141"/>
      <c r="H90" s="141"/>
      <c r="I90" s="155" t="s">
        <v>106</v>
      </c>
      <c r="J90" s="155"/>
      <c r="K90" s="167">
        <f>T70</f>
        <v>7.1121960977839555E-4</v>
      </c>
      <c r="L90" s="167"/>
      <c r="M90" s="144" t="s">
        <v>72</v>
      </c>
      <c r="N90" s="144"/>
      <c r="O90" s="139" t="s">
        <v>73</v>
      </c>
      <c r="P90" s="139"/>
      <c r="Q90" s="145">
        <f>(1+U45*(U46-20))*(1+U47*(U48-U46))*(1-U49*(U50-U51))</f>
        <v>1.0003554670894419</v>
      </c>
      <c r="R90" s="145"/>
      <c r="S90" s="145"/>
      <c r="T90" s="160">
        <f t="shared" ref="T90:T98" si="1">K90*Q90</f>
        <v>7.1147242494303746E-4</v>
      </c>
      <c r="U90" s="160"/>
      <c r="V90" s="160"/>
      <c r="W90" s="11"/>
      <c r="X90" s="5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</row>
    <row r="91" spans="2:109" s="25" customFormat="1" ht="19.5" customHeight="1">
      <c r="B91" s="5"/>
      <c r="C91" s="11"/>
      <c r="D91" s="11"/>
      <c r="E91" s="111" t="s">
        <v>32</v>
      </c>
      <c r="F91" s="111"/>
      <c r="G91" s="111"/>
      <c r="H91" s="111"/>
      <c r="I91" s="157" t="s">
        <v>107</v>
      </c>
      <c r="J91" s="157"/>
      <c r="K91" s="168">
        <f>SQRT((ABS(('Constantes y Trazabilidad'!$F$18-(AVERAGE(K24:V24)))/'Constantes y Trazabilidad'!$L$18))*(POWER('Constantes y Trazabilidad'!$P$18/SQRT(3),2)))</f>
        <v>0</v>
      </c>
      <c r="L91" s="168"/>
      <c r="M91" s="149" t="s">
        <v>72</v>
      </c>
      <c r="N91" s="149"/>
      <c r="O91" s="150" t="s">
        <v>76</v>
      </c>
      <c r="P91" s="150"/>
      <c r="Q91" s="151">
        <f>(1+U45*(U46-20))*(1+U47*(U48-U46))*(1-U49*(U50-U51))</f>
        <v>1.0003554670894419</v>
      </c>
      <c r="R91" s="151"/>
      <c r="S91" s="151"/>
      <c r="T91" s="163">
        <f t="shared" si="1"/>
        <v>0</v>
      </c>
      <c r="U91" s="163"/>
      <c r="V91" s="163"/>
      <c r="W91" s="11"/>
      <c r="X91" s="5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</row>
    <row r="92" spans="2:109" s="25" customFormat="1" ht="22.5" customHeight="1">
      <c r="B92" s="5"/>
      <c r="C92" s="11"/>
      <c r="D92" s="11"/>
      <c r="E92" s="141" t="s">
        <v>34</v>
      </c>
      <c r="F92" s="141"/>
      <c r="G92" s="141"/>
      <c r="H92" s="141"/>
      <c r="I92" s="169" t="s">
        <v>35</v>
      </c>
      <c r="J92" s="169"/>
      <c r="K92" s="170">
        <f>'Constantes y Trazabilidad'!$N$140/SQRT(3)</f>
        <v>2.8867513459481289E-7</v>
      </c>
      <c r="L92" s="170"/>
      <c r="M92" s="144" t="s">
        <v>72</v>
      </c>
      <c r="N92" s="144"/>
      <c r="O92" s="139" t="s">
        <v>76</v>
      </c>
      <c r="P92" s="139"/>
      <c r="Q92" s="145">
        <f>(U43+U44)*(U46-20)*(1+U47*(U48-U46))*(1-U49*(U50-U51))</f>
        <v>5.3849512434920559</v>
      </c>
      <c r="R92" s="145"/>
      <c r="S92" s="145"/>
      <c r="T92" s="160">
        <f t="shared" si="1"/>
        <v>1.5545015250015742E-6</v>
      </c>
      <c r="U92" s="160"/>
      <c r="V92" s="160"/>
      <c r="W92" s="11"/>
      <c r="X92" s="5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</row>
    <row r="93" spans="2:109" s="25" customFormat="1" ht="19.5" customHeight="1">
      <c r="B93" s="5"/>
      <c r="C93" s="11"/>
      <c r="D93" s="11"/>
      <c r="E93" s="111" t="s">
        <v>108</v>
      </c>
      <c r="F93" s="111"/>
      <c r="G93" s="111"/>
      <c r="H93" s="111"/>
      <c r="I93" s="157" t="s">
        <v>37</v>
      </c>
      <c r="J93" s="157"/>
      <c r="K93" s="158">
        <f>T76</f>
        <v>0.38653578963230123</v>
      </c>
      <c r="L93" s="158"/>
      <c r="M93" s="149" t="s">
        <v>72</v>
      </c>
      <c r="N93" s="149"/>
      <c r="O93" s="150" t="s">
        <v>73</v>
      </c>
      <c r="P93" s="150"/>
      <c r="Q93" s="151">
        <f>(U43+U44)*(1-U49*(U50-U51))*(-U47+U45*(1+U47*(U48-(2*U46)+20)))</f>
        <v>-4.948955983647439E-4</v>
      </c>
      <c r="R93" s="151"/>
      <c r="S93" s="151"/>
      <c r="T93" s="163">
        <f t="shared" si="1"/>
        <v>-1.9129486089946649E-4</v>
      </c>
      <c r="U93" s="163"/>
      <c r="V93" s="163"/>
      <c r="W93" s="11"/>
      <c r="X93" s="5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</row>
    <row r="94" spans="2:109" s="25" customFormat="1" ht="23.25" customHeight="1">
      <c r="B94" s="5"/>
      <c r="C94" s="11"/>
      <c r="D94" s="11"/>
      <c r="E94" s="141" t="s">
        <v>38</v>
      </c>
      <c r="F94" s="141"/>
      <c r="G94" s="141"/>
      <c r="H94" s="141"/>
      <c r="I94" s="171" t="s">
        <v>39</v>
      </c>
      <c r="J94" s="171"/>
      <c r="K94" s="170">
        <f>'Constantes y Trazabilidad'!$N$142/SQRT(3)</f>
        <v>2.8867513459481293E-5</v>
      </c>
      <c r="L94" s="170"/>
      <c r="M94" s="144" t="s">
        <v>72</v>
      </c>
      <c r="N94" s="144"/>
      <c r="O94" s="139" t="s">
        <v>76</v>
      </c>
      <c r="P94" s="139"/>
      <c r="Q94" s="145">
        <f>(U43+U44)*(1+U45*(U46-20))*(U48-U46)*(1-U49*(U50-U51))</f>
        <v>13.082849009517282</v>
      </c>
      <c r="R94" s="145"/>
      <c r="S94" s="145"/>
      <c r="T94" s="160">
        <f t="shared" si="1"/>
        <v>3.7766931987060165E-4</v>
      </c>
      <c r="U94" s="160"/>
      <c r="V94" s="160"/>
      <c r="W94" s="11"/>
      <c r="X94" s="5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</row>
    <row r="95" spans="2:109" s="25" customFormat="1" ht="19.5" customHeight="1">
      <c r="B95" s="5"/>
      <c r="C95" s="11"/>
      <c r="D95" s="11"/>
      <c r="E95" s="111" t="s">
        <v>40</v>
      </c>
      <c r="F95" s="111"/>
      <c r="G95" s="111"/>
      <c r="H95" s="111"/>
      <c r="I95" s="157" t="s">
        <v>41</v>
      </c>
      <c r="J95" s="157"/>
      <c r="K95" s="158">
        <f>T82</f>
        <v>0.14509450942977375</v>
      </c>
      <c r="L95" s="158"/>
      <c r="M95" s="149" t="s">
        <v>72</v>
      </c>
      <c r="N95" s="149"/>
      <c r="O95" s="150" t="s">
        <v>73</v>
      </c>
      <c r="P95" s="150"/>
      <c r="Q95" s="151">
        <f>(U43+U44)*(1+U45*(U46-20))*(U47)*(1-U49*(U50-U51))</f>
        <v>7.499722362143673E-4</v>
      </c>
      <c r="R95" s="151"/>
      <c r="S95" s="151"/>
      <c r="T95" s="163">
        <f t="shared" si="1"/>
        <v>1.0881685369947402E-4</v>
      </c>
      <c r="U95" s="163"/>
      <c r="V95" s="163"/>
      <c r="W95" s="11"/>
      <c r="X95" s="5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</row>
    <row r="96" spans="2:109" s="25" customFormat="1" ht="19.5" customHeight="1">
      <c r="B96" s="5"/>
      <c r="C96" s="11"/>
      <c r="D96" s="11"/>
      <c r="E96" s="141" t="s">
        <v>42</v>
      </c>
      <c r="F96" s="141"/>
      <c r="G96" s="141"/>
      <c r="H96" s="141"/>
      <c r="I96" s="172" t="s">
        <v>43</v>
      </c>
      <c r="J96" s="172"/>
      <c r="K96" s="173">
        <f>'Constantes y Trazabilidad'!$N$144/SQRT(3)</f>
        <v>2.8867513459481292E-9</v>
      </c>
      <c r="L96" s="173"/>
      <c r="M96" s="144" t="s">
        <v>72</v>
      </c>
      <c r="N96" s="144"/>
      <c r="O96" s="139" t="s">
        <v>76</v>
      </c>
      <c r="P96" s="139"/>
      <c r="Q96" s="145">
        <f>(U43+U44)*(1+U45*(U46-20))*(1+U47*(U48-U46))*(-(U50-U51))</f>
        <v>-999.61372535921498</v>
      </c>
      <c r="R96" s="145"/>
      <c r="S96" s="145"/>
      <c r="T96" s="160">
        <f t="shared" si="1"/>
        <v>-2.8856362671089372E-6</v>
      </c>
      <c r="U96" s="160"/>
      <c r="V96" s="160"/>
      <c r="W96" s="11"/>
      <c r="X96" s="5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</row>
    <row r="97" spans="2:109" s="25" customFormat="1" ht="19.5" customHeight="1">
      <c r="B97" s="5"/>
      <c r="C97" s="11"/>
      <c r="D97" s="11"/>
      <c r="E97" s="111" t="s">
        <v>109</v>
      </c>
      <c r="F97" s="111"/>
      <c r="G97" s="111"/>
      <c r="H97" s="111"/>
      <c r="I97" s="157" t="s">
        <v>45</v>
      </c>
      <c r="J97" s="157"/>
      <c r="K97" s="166">
        <f>T88</f>
        <v>3.6270252567413332</v>
      </c>
      <c r="L97" s="166"/>
      <c r="M97" s="149" t="s">
        <v>72</v>
      </c>
      <c r="N97" s="149"/>
      <c r="O97" s="150" t="s">
        <v>73</v>
      </c>
      <c r="P97" s="150"/>
      <c r="Q97" s="151">
        <f>(U43+U44)*(1+U45*(U46-20))*(1+U47*(U48-U46))*(-U49)</f>
        <v>-2.3010290925700025E-6</v>
      </c>
      <c r="R97" s="151"/>
      <c r="S97" s="151"/>
      <c r="T97" s="163">
        <f t="shared" si="1"/>
        <v>-8.3458906352479901E-6</v>
      </c>
      <c r="U97" s="163"/>
      <c r="V97" s="163"/>
      <c r="W97" s="11"/>
      <c r="X97" s="5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</row>
    <row r="98" spans="2:109" s="25" customFormat="1" ht="19.5" customHeight="1">
      <c r="B98" s="5"/>
      <c r="C98" s="11"/>
      <c r="D98" s="11"/>
      <c r="E98" s="141" t="s">
        <v>46</v>
      </c>
      <c r="F98" s="141"/>
      <c r="G98" s="141"/>
      <c r="H98" s="141"/>
      <c r="I98" s="155" t="s">
        <v>47</v>
      </c>
      <c r="J98" s="155"/>
      <c r="K98" s="165">
        <v>0</v>
      </c>
      <c r="L98" s="165"/>
      <c r="M98" s="144" t="s">
        <v>72</v>
      </c>
      <c r="N98" s="144"/>
      <c r="O98" s="139" t="s">
        <v>76</v>
      </c>
      <c r="P98" s="139"/>
      <c r="Q98" s="145">
        <v>0</v>
      </c>
      <c r="R98" s="145"/>
      <c r="S98" s="145"/>
      <c r="T98" s="160">
        <f t="shared" si="1"/>
        <v>0</v>
      </c>
      <c r="U98" s="160"/>
      <c r="V98" s="160"/>
      <c r="W98" s="11"/>
      <c r="X98" s="5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</row>
    <row r="99" spans="2:109" s="25" customFormat="1" ht="20.25" customHeight="1">
      <c r="B99" s="5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53" t="s">
        <v>110</v>
      </c>
      <c r="R99" s="153"/>
      <c r="S99" s="153"/>
      <c r="T99" s="164">
        <f>SQRT(SUMSQ(T90:V98))</f>
        <v>8.3507026970405351E-4</v>
      </c>
      <c r="U99" s="164"/>
      <c r="V99" s="164"/>
      <c r="W99" s="11"/>
      <c r="X99" s="5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</row>
    <row r="100" spans="2:109" s="25" customFormat="1" ht="20.25">
      <c r="B100" s="5"/>
      <c r="C100" s="11"/>
      <c r="D100" s="11"/>
      <c r="E100" s="174" t="s">
        <v>111</v>
      </c>
      <c r="F100" s="174"/>
      <c r="G100" s="174"/>
      <c r="H100" s="174"/>
      <c r="I100" s="174"/>
      <c r="J100" s="174"/>
      <c r="K100" s="174"/>
      <c r="L100" s="174"/>
      <c r="M100" s="174"/>
      <c r="N100" s="174"/>
      <c r="O100" s="174"/>
      <c r="P100" s="174"/>
      <c r="Q100" s="174"/>
      <c r="R100" s="174"/>
      <c r="S100" s="174"/>
      <c r="T100" s="174"/>
      <c r="U100" s="174"/>
      <c r="V100" s="174"/>
      <c r="W100" s="11"/>
      <c r="X100" s="5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</row>
    <row r="101" spans="2:109" s="25" customFormat="1" ht="21.75" customHeight="1">
      <c r="B101" s="5"/>
      <c r="C101" s="11"/>
      <c r="D101" s="11"/>
      <c r="E101" s="141" t="s">
        <v>52</v>
      </c>
      <c r="F101" s="141"/>
      <c r="G101" s="141"/>
      <c r="H101" s="141"/>
      <c r="I101" s="175" t="s">
        <v>53</v>
      </c>
      <c r="J101" s="175"/>
      <c r="K101" s="176">
        <f>$M$17/(2*SQRT(3))</f>
        <v>5.773502691896258E-3</v>
      </c>
      <c r="L101" s="176"/>
      <c r="M101" s="177" t="s">
        <v>72</v>
      </c>
      <c r="N101" s="177"/>
      <c r="O101" s="139" t="s">
        <v>76</v>
      </c>
      <c r="P101" s="139"/>
      <c r="Q101" s="178">
        <f>1/U52</f>
        <v>0.19989217895526021</v>
      </c>
      <c r="R101" s="178"/>
      <c r="S101" s="178"/>
      <c r="T101" s="168">
        <f>K101*Q101</f>
        <v>1.1540780332872033E-3</v>
      </c>
      <c r="U101" s="168"/>
      <c r="V101" s="168"/>
      <c r="W101" s="11"/>
      <c r="X101" s="5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</row>
    <row r="102" spans="2:109" s="25" customFormat="1" ht="21.75" customHeight="1">
      <c r="B102" s="5"/>
      <c r="C102" s="11"/>
      <c r="D102" s="11"/>
      <c r="E102" s="111" t="s">
        <v>52</v>
      </c>
      <c r="F102" s="111"/>
      <c r="G102" s="111"/>
      <c r="H102" s="111"/>
      <c r="I102" s="179" t="s">
        <v>54</v>
      </c>
      <c r="J102" s="179"/>
      <c r="K102" s="180">
        <f>$M$17/(2*SQRT(3))</f>
        <v>5.773502691896258E-3</v>
      </c>
      <c r="L102" s="180"/>
      <c r="M102" s="181" t="s">
        <v>72</v>
      </c>
      <c r="N102" s="181"/>
      <c r="O102" s="182" t="s">
        <v>76</v>
      </c>
      <c r="P102" s="182"/>
      <c r="Q102" s="183">
        <f>-1/U52</f>
        <v>-0.19989217895526021</v>
      </c>
      <c r="R102" s="183"/>
      <c r="S102" s="183"/>
      <c r="T102" s="176">
        <f>K102*Q102</f>
        <v>-1.1540780332872033E-3</v>
      </c>
      <c r="U102" s="176"/>
      <c r="V102" s="176"/>
      <c r="W102" s="11"/>
      <c r="X102" s="5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</row>
    <row r="103" spans="2:109" s="25" customFormat="1" ht="19.5" customHeight="1">
      <c r="B103" s="5"/>
      <c r="C103" s="11"/>
      <c r="D103" s="11"/>
      <c r="E103" s="141" t="s">
        <v>112</v>
      </c>
      <c r="F103" s="141"/>
      <c r="G103" s="141"/>
      <c r="H103" s="141"/>
      <c r="I103" s="186" t="s">
        <v>113</v>
      </c>
      <c r="J103" s="186"/>
      <c r="K103" s="176">
        <f>T99</f>
        <v>8.3507026970405351E-4</v>
      </c>
      <c r="L103" s="176"/>
      <c r="M103" s="177" t="s">
        <v>72</v>
      </c>
      <c r="N103" s="177"/>
      <c r="O103" s="139" t="s">
        <v>76</v>
      </c>
      <c r="P103" s="139"/>
      <c r="Q103" s="178">
        <f>AVERAGE(K53:S53)/POWER(K52,2)</f>
        <v>0.20214282068963335</v>
      </c>
      <c r="R103" s="178"/>
      <c r="S103" s="178"/>
      <c r="T103" s="168">
        <f>K103*Q103</f>
        <v>1.6880345979203024E-4</v>
      </c>
      <c r="U103" s="168"/>
      <c r="V103" s="168"/>
      <c r="W103" s="11"/>
      <c r="X103" s="5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</row>
    <row r="104" spans="2:109" s="25" customFormat="1" ht="24.75" customHeight="1">
      <c r="B104" s="5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88" t="s">
        <v>114</v>
      </c>
      <c r="R104" s="188"/>
      <c r="S104" s="188"/>
      <c r="T104" s="164">
        <f>SQRT(SUMSQ(T101:V103))</f>
        <v>1.6408189485345047E-3</v>
      </c>
      <c r="U104" s="164"/>
      <c r="V104" s="164"/>
      <c r="W104" s="11"/>
      <c r="X104" s="5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</row>
    <row r="105" spans="2:109" s="25" customFormat="1" ht="20.25">
      <c r="B105" s="5"/>
      <c r="C105" s="11"/>
      <c r="D105" s="11"/>
      <c r="E105" s="174" t="s">
        <v>115</v>
      </c>
      <c r="F105" s="174"/>
      <c r="G105" s="174"/>
      <c r="H105" s="174"/>
      <c r="I105" s="174"/>
      <c r="J105" s="174"/>
      <c r="K105" s="174"/>
      <c r="L105" s="174"/>
      <c r="M105" s="174"/>
      <c r="N105" s="174"/>
      <c r="O105" s="174"/>
      <c r="P105" s="174"/>
      <c r="Q105" s="174"/>
      <c r="R105" s="174"/>
      <c r="S105" s="174"/>
      <c r="T105" s="174"/>
      <c r="U105" s="174"/>
      <c r="V105" s="174"/>
      <c r="W105" s="11"/>
      <c r="X105" s="5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</row>
    <row r="106" spans="2:109" s="25" customFormat="1" ht="19.5" customHeight="1">
      <c r="B106" s="5"/>
      <c r="C106" s="11"/>
      <c r="D106" s="11"/>
      <c r="E106" s="141" t="s">
        <v>55</v>
      </c>
      <c r="F106" s="141"/>
      <c r="G106" s="141"/>
      <c r="H106" s="141"/>
      <c r="I106" s="189" t="s">
        <v>116</v>
      </c>
      <c r="J106" s="189"/>
      <c r="K106" s="190">
        <f>IF(D21=2,STDEV(K58:N58),IF(D21=3,STDEV(K58:P58),IF(D21=4,STDEV(K58:R58),IF(D21=5,STDEV(K58:T58),IF(D21=6,STDEV(K58:V58))))))/SQRT(D21)</f>
        <v>6.9241795424493672E-4</v>
      </c>
      <c r="L106" s="190"/>
      <c r="M106" s="139">
        <v>2</v>
      </c>
      <c r="N106" s="139"/>
      <c r="O106" s="139" t="s">
        <v>117</v>
      </c>
      <c r="P106" s="139"/>
      <c r="Q106" s="184">
        <v>1</v>
      </c>
      <c r="R106" s="184"/>
      <c r="S106" s="184"/>
      <c r="T106" s="185">
        <f>K106*Q106</f>
        <v>6.9241795424493672E-4</v>
      </c>
      <c r="U106" s="185"/>
      <c r="V106" s="185"/>
      <c r="W106" s="11"/>
      <c r="X106" s="5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</row>
    <row r="107" spans="2:109" s="25" customFormat="1" ht="19.5" customHeight="1">
      <c r="B107" s="5"/>
      <c r="C107" s="11"/>
      <c r="D107" s="11"/>
      <c r="E107" s="111" t="s">
        <v>57</v>
      </c>
      <c r="F107" s="111"/>
      <c r="G107" s="111"/>
      <c r="H107" s="111"/>
      <c r="I107" s="133" t="s">
        <v>58</v>
      </c>
      <c r="J107" s="133"/>
      <c r="K107" s="180">
        <f>T104</f>
        <v>1.6408189485345047E-3</v>
      </c>
      <c r="L107" s="180"/>
      <c r="M107" s="181" t="s">
        <v>72</v>
      </c>
      <c r="N107" s="181"/>
      <c r="O107" s="182" t="s">
        <v>117</v>
      </c>
      <c r="P107" s="182"/>
      <c r="Q107" s="187">
        <v>1</v>
      </c>
      <c r="R107" s="187"/>
      <c r="S107" s="187"/>
      <c r="T107" s="191">
        <f>K107*Q107</f>
        <v>1.6408189485345047E-3</v>
      </c>
      <c r="U107" s="191"/>
      <c r="V107" s="191"/>
      <c r="W107" s="11"/>
      <c r="X107" s="5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</row>
    <row r="108" spans="2:109" s="25" customFormat="1" ht="21.75" customHeight="1">
      <c r="B108" s="5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92" t="s">
        <v>118</v>
      </c>
      <c r="R108" s="192"/>
      <c r="S108" s="192"/>
      <c r="T108" s="164">
        <f>SQRT(SUMSQ(T106:V107))</f>
        <v>1.7809349918597873E-3</v>
      </c>
      <c r="U108" s="164"/>
      <c r="V108" s="164"/>
      <c r="W108" s="11"/>
      <c r="X108" s="5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</row>
    <row r="109" spans="2:109" s="25" customFormat="1" ht="4.5" customHeight="1">
      <c r="B109" s="5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5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</row>
    <row r="110" spans="2:109" s="25" customFormat="1" ht="18.75" customHeight="1">
      <c r="B110" s="5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93">
        <v>2</v>
      </c>
      <c r="N110" s="193"/>
      <c r="O110" s="194">
        <f>T108*M110</f>
        <v>3.5618699837195746E-3</v>
      </c>
      <c r="P110" s="194"/>
      <c r="Q110" s="194"/>
      <c r="R110" s="194"/>
      <c r="S110" s="195">
        <f>O110</f>
        <v>3.5618699837195746E-3</v>
      </c>
      <c r="T110" s="195"/>
      <c r="U110" s="195"/>
      <c r="V110" s="195"/>
      <c r="W110" s="11"/>
      <c r="X110" s="5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</row>
    <row r="111" spans="2:109" s="3" customFormat="1" ht="19.5" customHeight="1">
      <c r="B111" s="5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5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</row>
    <row r="112" spans="2:109" s="3" customFormat="1" ht="11.25" customHeight="1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</row>
    <row r="113" spans="1:115" s="3" customFormat="1" ht="18">
      <c r="B113" s="5"/>
      <c r="C113" s="137" t="s">
        <v>62</v>
      </c>
      <c r="D113" s="137"/>
      <c r="E113" s="137"/>
      <c r="F113" s="137"/>
      <c r="G113" s="137"/>
      <c r="H113" s="137"/>
      <c r="I113" s="137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5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</row>
    <row r="114" spans="1:115" s="3" customFormat="1" ht="9.75" customHeight="1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</row>
    <row r="115" spans="1:115" s="3" customFormat="1" ht="3.75" customHeight="1"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</row>
    <row r="116" spans="1:115" s="26" customFormat="1" ht="1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</row>
    <row r="117" spans="1:115" s="3" customFormat="1"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</row>
    <row r="118" spans="1:115" s="3" customFormat="1"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</row>
    <row r="119" spans="1:115" s="27" customFormat="1">
      <c r="A119" s="3"/>
      <c r="B119" s="3"/>
      <c r="C119" s="25">
        <v>1</v>
      </c>
      <c r="D119" s="25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</row>
    <row r="120" spans="1:115" s="3" customFormat="1">
      <c r="C120" s="25">
        <v>2</v>
      </c>
      <c r="D120" s="25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</row>
    <row r="121" spans="1:115">
      <c r="A121" s="3"/>
      <c r="B121" s="3"/>
      <c r="C121" s="25">
        <v>3</v>
      </c>
      <c r="D121" s="25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</row>
    <row r="122" spans="1:115">
      <c r="A122" s="3"/>
      <c r="B122" s="3"/>
      <c r="C122" s="25">
        <v>4</v>
      </c>
      <c r="D122" s="25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</row>
    <row r="123" spans="1:115">
      <c r="A123" s="3"/>
      <c r="B123" s="3"/>
      <c r="C123" s="25">
        <v>5</v>
      </c>
      <c r="D123" s="25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</row>
    <row r="124" spans="1:115">
      <c r="A124" s="3"/>
      <c r="B124" s="3"/>
      <c r="C124" s="25">
        <v>6</v>
      </c>
      <c r="D124" s="25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</row>
    <row r="125" spans="1:115">
      <c r="A125" s="3"/>
      <c r="B125" s="3"/>
      <c r="C125" s="25"/>
      <c r="D125" s="25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</row>
    <row r="126" spans="1:115" ht="5.25" customHeight="1">
      <c r="B126" s="3"/>
      <c r="C126" s="3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</row>
    <row r="127" spans="1:115" ht="18" customHeight="1">
      <c r="B127" s="3"/>
      <c r="C127" s="3"/>
      <c r="D127" s="15"/>
      <c r="E127" s="103" t="s">
        <v>24</v>
      </c>
      <c r="F127" s="103"/>
      <c r="G127" s="15"/>
      <c r="H127" s="103" t="s">
        <v>16</v>
      </c>
      <c r="I127" s="103"/>
      <c r="J127" s="15"/>
      <c r="K127" s="16" t="s">
        <v>17</v>
      </c>
      <c r="L127" s="15"/>
      <c r="M127" s="16" t="s">
        <v>25</v>
      </c>
      <c r="N127" s="15"/>
      <c r="O127" s="16" t="s">
        <v>26</v>
      </c>
      <c r="P127" s="15"/>
      <c r="Q127" s="17" t="s">
        <v>27</v>
      </c>
      <c r="R127" s="15"/>
      <c r="S127" s="16" t="s">
        <v>28</v>
      </c>
      <c r="T127" s="15"/>
      <c r="U127" s="17" t="s">
        <v>29</v>
      </c>
      <c r="V127" s="15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</row>
    <row r="128" spans="1:115" ht="5.25" customHeight="1">
      <c r="B128" s="3"/>
      <c r="C128" s="3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</row>
    <row r="129" spans="1:115" ht="18" customHeight="1">
      <c r="B129" s="3"/>
      <c r="C129" s="3"/>
      <c r="D129" s="15"/>
      <c r="E129" s="104">
        <f>IF(D21=2,AVERAGE(K53:N53),IF(D21=3,AVERAGE(K53:P53),IF(D21=4,AVERAGE(K53:R53),IF(D21=5,AVERAGE(K53:T53),IF(D21=6,AVERAGE(K53:V53))))))</f>
        <v>5.0566666666666533</v>
      </c>
      <c r="F129" s="104"/>
      <c r="G129" s="15"/>
      <c r="H129" s="105">
        <f>IF(D21=2,AVERAGE(K52:N52),IF(D21=3,AVERAGE(K52:P52),IF(D21=4,AVERAGE(K52:R52),IF(D21=5,AVERAGE(K52:T52),IF(D21=6,AVERAGE(K52:V52))))))</f>
        <v>5.0017773309660543</v>
      </c>
      <c r="I129" s="105"/>
      <c r="J129" s="15"/>
      <c r="K129" s="18">
        <f>IF(D21=2,AVERAGE(K25:N25),IF(D21=3,AVERAGE(K25:P25),IF(D21=4,AVERAGE(K25:R25),IF(D21=5,AVERAGE(K25:T25),IF(D21=6,AVERAGE(K25:V25))))))</f>
        <v>5.6057098765432099E-3</v>
      </c>
      <c r="L129" s="15"/>
      <c r="M129" s="19">
        <f>(H37/((((HOUR(K37)*3600)+(MINUTE(K37)*60)+(SECOND(K37))))/60))*60</f>
        <v>37.203302461730978</v>
      </c>
      <c r="N129" s="15"/>
      <c r="O129" s="20" t="e">
        <f ca="1">ROUND(K133,LEN(O133)-IF(ISERROR(FIND(",",K133)),LEN(K133),FIND(",",K133)))</f>
        <v>#NAME?</v>
      </c>
      <c r="P129" s="15"/>
      <c r="Q129" s="28" t="e">
        <f ca="1">CIFRAS2(Q133,2)</f>
        <v>#NAME?</v>
      </c>
      <c r="R129" s="15"/>
      <c r="S129" s="28" t="e">
        <f ca="1">ROUND(M133,LEN(U133)-IF(ISERROR(FIND(",",U133)),LEN(U133),FIND(",",U133)))</f>
        <v>#NAME?</v>
      </c>
      <c r="T129" s="15"/>
      <c r="U129" s="23" t="e">
        <f ca="1">CIFRAS3(S133,2)</f>
        <v>#NAME?</v>
      </c>
      <c r="V129" s="15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</row>
    <row r="130" spans="1:115" ht="5.25" customHeight="1">
      <c r="B130" s="3"/>
      <c r="C130" s="3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</row>
    <row r="131" spans="1:115" ht="18" customHeight="1">
      <c r="B131" s="3"/>
      <c r="C131" s="3"/>
      <c r="D131" s="3"/>
      <c r="E131" s="3"/>
      <c r="F131" s="3"/>
      <c r="G131" s="3"/>
      <c r="H131" s="3"/>
      <c r="I131" s="3"/>
      <c r="J131" s="15"/>
      <c r="K131" s="16" t="s">
        <v>26</v>
      </c>
      <c r="L131" s="15"/>
      <c r="M131" s="16" t="s">
        <v>28</v>
      </c>
      <c r="N131" s="15"/>
      <c r="O131" s="17" t="s">
        <v>29</v>
      </c>
      <c r="P131" s="15"/>
      <c r="Q131" s="17" t="s">
        <v>29</v>
      </c>
      <c r="R131" s="15"/>
      <c r="S131" s="17" t="s">
        <v>29</v>
      </c>
      <c r="T131" s="15"/>
      <c r="U131" s="17" t="s">
        <v>29</v>
      </c>
      <c r="V131" s="15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</row>
    <row r="132" spans="1:115" ht="5.25" customHeight="1">
      <c r="B132" s="3"/>
      <c r="C132" s="3"/>
      <c r="D132" s="3"/>
      <c r="E132" s="3"/>
      <c r="F132" s="3"/>
      <c r="G132" s="3"/>
      <c r="H132" s="3"/>
      <c r="I132" s="3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</row>
    <row r="133" spans="1:115" ht="18" customHeight="1">
      <c r="B133" s="3"/>
      <c r="C133" s="3"/>
      <c r="D133" s="3"/>
      <c r="E133" s="3"/>
      <c r="F133" s="3"/>
      <c r="G133" s="3"/>
      <c r="H133" s="3"/>
      <c r="I133" s="3"/>
      <c r="J133" s="15"/>
      <c r="K133" s="69">
        <f>IF(D21=2,AVERAGE(K59:N59),IF(D21=3,AVERAGE(K59:P59),IF(D21=4,AVERAGE(K59:R59),IF(D21=5,AVERAGE(K59:T59),IF(D21=6,AVERAGE(K59:V59))))))*100</f>
        <v>1.0974002069083908</v>
      </c>
      <c r="L133" s="15"/>
      <c r="M133" s="28">
        <f>AVERAGE(ABS(K52-K53),ABS(M52-M53),ABS(O52-O53))</f>
        <v>5.4889335700598174E-2</v>
      </c>
      <c r="N133" s="15"/>
      <c r="O133" s="28" t="e">
        <f ca="1">CIFRAS1(Q133,2)</f>
        <v>#NAME?</v>
      </c>
      <c r="P133" s="15"/>
      <c r="Q133" s="29">
        <f>IF((S110*100)&lt;VLOOKUP(O20,CMC_2,9,FALSE),VLOOKUP(O20,CMC_2,9,FALSE),S110*100)</f>
        <v>0.35618699837195744</v>
      </c>
      <c r="R133" s="15"/>
      <c r="S133" s="28">
        <f>O110</f>
        <v>3.5618699837195746E-3</v>
      </c>
      <c r="T133" s="15"/>
      <c r="U133" s="23" t="e">
        <f ca="1">CIFRAS1(S133,2)</f>
        <v>#NAME?</v>
      </c>
      <c r="V133" s="15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</row>
    <row r="134" spans="1:115" ht="18">
      <c r="B134" s="3"/>
      <c r="C134" s="3"/>
      <c r="D134" s="3"/>
      <c r="E134" s="3"/>
      <c r="F134" s="3"/>
      <c r="G134" s="3"/>
      <c r="H134" s="3"/>
      <c r="I134" s="3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</row>
    <row r="137" spans="1:115" ht="6.75" customHeight="1"/>
    <row r="138" spans="1:115" ht="18" customHeight="1">
      <c r="A138" s="196" t="s">
        <v>160</v>
      </c>
      <c r="B138" s="197"/>
      <c r="C138" s="197"/>
      <c r="D138" s="197"/>
      <c r="E138" s="197"/>
      <c r="F138" s="197"/>
      <c r="G138" s="197"/>
      <c r="H138" s="198"/>
      <c r="I138" s="212" t="s">
        <v>161</v>
      </c>
      <c r="J138" s="213"/>
      <c r="K138" s="213"/>
      <c r="L138" s="213"/>
      <c r="M138" s="213"/>
      <c r="N138" s="214"/>
      <c r="O138" s="212" t="s">
        <v>162</v>
      </c>
      <c r="P138" s="213"/>
      <c r="Q138" s="213"/>
      <c r="R138" s="213"/>
      <c r="S138" s="213"/>
      <c r="T138" s="214"/>
      <c r="U138" s="196" t="s">
        <v>163</v>
      </c>
      <c r="V138" s="197"/>
      <c r="W138" s="197"/>
      <c r="X138" s="198"/>
    </row>
    <row r="139" spans="1:115" ht="15" customHeight="1">
      <c r="A139" s="199" t="s">
        <v>164</v>
      </c>
      <c r="B139" s="200"/>
      <c r="C139" s="200"/>
      <c r="D139" s="200"/>
      <c r="E139" s="200"/>
      <c r="F139" s="200"/>
      <c r="G139" s="200"/>
      <c r="H139" s="201"/>
      <c r="I139" s="215" t="s">
        <v>165</v>
      </c>
      <c r="J139" s="216"/>
      <c r="K139" s="216"/>
      <c r="L139" s="216"/>
      <c r="M139" s="216"/>
      <c r="N139" s="217"/>
      <c r="O139" s="215" t="s">
        <v>166</v>
      </c>
      <c r="P139" s="216"/>
      <c r="Q139" s="216"/>
      <c r="R139" s="216"/>
      <c r="S139" s="216"/>
      <c r="T139" s="217"/>
      <c r="U139" s="199">
        <v>1</v>
      </c>
      <c r="V139" s="200"/>
      <c r="W139" s="200"/>
      <c r="X139" s="201"/>
    </row>
    <row r="140" spans="1:115" ht="15" customHeight="1">
      <c r="A140" s="202"/>
      <c r="B140" s="203"/>
      <c r="C140" s="203"/>
      <c r="D140" s="203"/>
      <c r="E140" s="203"/>
      <c r="F140" s="203"/>
      <c r="G140" s="203"/>
      <c r="H140" s="204"/>
      <c r="I140" s="218"/>
      <c r="J140" s="219"/>
      <c r="K140" s="219"/>
      <c r="L140" s="219"/>
      <c r="M140" s="219"/>
      <c r="N140" s="220"/>
      <c r="O140" s="218"/>
      <c r="P140" s="219"/>
      <c r="Q140" s="219"/>
      <c r="R140" s="219"/>
      <c r="S140" s="219"/>
      <c r="T140" s="220"/>
      <c r="U140" s="202"/>
      <c r="V140" s="203"/>
      <c r="W140" s="203"/>
      <c r="X140" s="204"/>
    </row>
    <row r="141" spans="1:115" ht="15" customHeight="1">
      <c r="A141" s="205"/>
      <c r="B141" s="206"/>
      <c r="C141" s="206"/>
      <c r="D141" s="206"/>
      <c r="E141" s="206"/>
      <c r="F141" s="206"/>
      <c r="G141" s="206"/>
      <c r="H141" s="207"/>
      <c r="I141" s="221"/>
      <c r="J141" s="222"/>
      <c r="K141" s="222"/>
      <c r="L141" s="222"/>
      <c r="M141" s="222"/>
      <c r="N141" s="223"/>
      <c r="O141" s="221"/>
      <c r="P141" s="222"/>
      <c r="Q141" s="222"/>
      <c r="R141" s="222"/>
      <c r="S141" s="222"/>
      <c r="T141" s="223"/>
      <c r="U141" s="202"/>
      <c r="V141" s="203"/>
      <c r="W141" s="203"/>
      <c r="X141" s="204"/>
    </row>
    <row r="142" spans="1:115" ht="15" customHeight="1">
      <c r="A142" s="199" t="s">
        <v>167</v>
      </c>
      <c r="B142" s="200"/>
      <c r="C142" s="200"/>
      <c r="D142" s="200"/>
      <c r="E142" s="200"/>
      <c r="F142" s="200"/>
      <c r="G142" s="200"/>
      <c r="H142" s="201"/>
      <c r="I142" s="199" t="s">
        <v>168</v>
      </c>
      <c r="J142" s="200"/>
      <c r="K142" s="200"/>
      <c r="L142" s="200"/>
      <c r="M142" s="200"/>
      <c r="N142" s="201"/>
      <c r="O142" s="199" t="s">
        <v>169</v>
      </c>
      <c r="P142" s="200"/>
      <c r="Q142" s="200"/>
      <c r="R142" s="200"/>
      <c r="S142" s="200"/>
      <c r="T142" s="201"/>
      <c r="U142" s="202"/>
      <c r="V142" s="203"/>
      <c r="W142" s="203"/>
      <c r="X142" s="204"/>
    </row>
    <row r="143" spans="1:115" ht="15" customHeight="1">
      <c r="A143" s="205"/>
      <c r="B143" s="206"/>
      <c r="C143" s="206"/>
      <c r="D143" s="206"/>
      <c r="E143" s="206"/>
      <c r="F143" s="206"/>
      <c r="G143" s="206"/>
      <c r="H143" s="207"/>
      <c r="I143" s="205"/>
      <c r="J143" s="206"/>
      <c r="K143" s="206"/>
      <c r="L143" s="206"/>
      <c r="M143" s="206"/>
      <c r="N143" s="207"/>
      <c r="O143" s="205"/>
      <c r="P143" s="206"/>
      <c r="Q143" s="206"/>
      <c r="R143" s="206"/>
      <c r="S143" s="206"/>
      <c r="T143" s="207"/>
      <c r="U143" s="205"/>
      <c r="V143" s="206"/>
      <c r="W143" s="206"/>
      <c r="X143" s="207"/>
    </row>
    <row r="146" ht="6.75" customHeight="1"/>
    <row r="147" ht="6.75" customHeight="1"/>
    <row r="148" ht="42.75" customHeight="1"/>
    <row r="149" ht="19.5" customHeight="1"/>
    <row r="153" ht="18" customHeight="1"/>
    <row r="155" ht="18" customHeight="1"/>
    <row r="159" ht="6.75" customHeight="1"/>
    <row r="160" ht="10.5" customHeight="1"/>
    <row r="161" ht="15" customHeight="1"/>
    <row r="162" ht="13.5" customHeight="1"/>
    <row r="164" ht="12" customHeight="1"/>
    <row r="165" ht="17.25" customHeight="1"/>
    <row r="167" ht="15.75" customHeight="1"/>
    <row r="168" ht="19.5" customHeight="1"/>
    <row r="169" ht="5.25" customHeight="1"/>
    <row r="170" ht="10.5" customHeight="1"/>
    <row r="171" ht="5.25" customHeight="1"/>
    <row r="172" ht="11.25" customHeight="1"/>
    <row r="173" ht="9" customHeight="1"/>
    <row r="174" ht="7.5" customHeight="1"/>
    <row r="175" ht="15" customHeight="1"/>
    <row r="176" ht="21" customHeight="1"/>
    <row r="182" ht="22.5" customHeight="1"/>
    <row r="183" ht="18" customHeight="1"/>
    <row r="186" ht="10.5" customHeight="1"/>
    <row r="189" ht="17.25" customHeight="1"/>
    <row r="190" ht="36.75" customHeight="1"/>
    <row r="191" ht="3" customHeight="1"/>
    <row r="192" ht="15.75" customHeight="1"/>
    <row r="193" ht="15.75" customHeight="1"/>
    <row r="194" ht="15.75" customHeight="1"/>
    <row r="195" ht="15" customHeight="1"/>
    <row r="197" ht="18" customHeight="1"/>
    <row r="200" ht="9" customHeight="1"/>
    <row r="201" ht="15" customHeight="1"/>
    <row r="203" ht="6.75" customHeight="1"/>
    <row r="204" ht="12.75" customHeight="1"/>
    <row r="206" ht="10.5" customHeight="1"/>
    <row r="207" ht="12.75" customHeight="1"/>
    <row r="208" ht="17.25" customHeight="1"/>
    <row r="211" ht="16.5" customHeight="1"/>
    <row r="213" ht="18.75" customHeight="1"/>
    <row r="214" ht="18.75" customHeight="1"/>
    <row r="215" ht="14.25" customHeight="1"/>
    <row r="216" ht="15" customHeight="1"/>
    <row r="219" ht="29.25" customHeight="1"/>
    <row r="220" ht="3" customHeight="1"/>
    <row r="221" ht="15.75" customHeight="1"/>
    <row r="222" ht="15.75" customHeight="1"/>
    <row r="223" ht="15.75" customHeight="1"/>
    <row r="225" ht="11.25" customHeight="1"/>
    <row r="227" ht="15.75" customHeight="1"/>
    <row r="228" ht="14.25" customHeight="1"/>
    <row r="229" ht="15" customHeight="1"/>
    <row r="230" ht="13.5" customHeight="1"/>
    <row r="231" ht="14.25" customHeight="1"/>
    <row r="232" ht="14.25" customHeight="1"/>
    <row r="233" ht="14.25" customHeight="1"/>
    <row r="236" ht="10.5" customHeight="1"/>
    <row r="237" ht="15" customHeight="1"/>
    <row r="238" ht="21.75" customHeight="1"/>
    <row r="239" ht="20.25" customHeight="1"/>
    <row r="240" ht="21" customHeight="1"/>
    <row r="241" ht="21" customHeight="1"/>
    <row r="242" ht="18" customHeight="1"/>
    <row r="243" ht="18" customHeight="1"/>
    <row r="245" ht="16.5" customHeight="1"/>
    <row r="246" ht="9" customHeight="1"/>
    <row r="247" ht="17.25" customHeight="1"/>
    <row r="248" ht="9" customHeight="1"/>
  </sheetData>
  <sheetProtection selectLockedCells="1" selectUnlockedCells="1"/>
  <mergeCells count="482">
    <mergeCell ref="U138:X138"/>
    <mergeCell ref="U139:X143"/>
    <mergeCell ref="P3:X4"/>
    <mergeCell ref="G1:O4"/>
    <mergeCell ref="A1:F4"/>
    <mergeCell ref="P1:X1"/>
    <mergeCell ref="P2:X2"/>
    <mergeCell ref="C113:I113"/>
    <mergeCell ref="E127:F127"/>
    <mergeCell ref="H127:I127"/>
    <mergeCell ref="O142:T143"/>
    <mergeCell ref="O138:T138"/>
    <mergeCell ref="I138:N138"/>
    <mergeCell ref="A138:H138"/>
    <mergeCell ref="A139:H141"/>
    <mergeCell ref="A142:H143"/>
    <mergeCell ref="I139:N141"/>
    <mergeCell ref="O139:T141"/>
    <mergeCell ref="I142:N143"/>
    <mergeCell ref="E129:F129"/>
    <mergeCell ref="H129:I129"/>
    <mergeCell ref="T107:V107"/>
    <mergeCell ref="Q108:S108"/>
    <mergeCell ref="T108:V108"/>
    <mergeCell ref="M110:N110"/>
    <mergeCell ref="O110:R110"/>
    <mergeCell ref="S110:V110"/>
    <mergeCell ref="E107:H107"/>
    <mergeCell ref="I107:J107"/>
    <mergeCell ref="K107:L107"/>
    <mergeCell ref="M107:N107"/>
    <mergeCell ref="O107:P107"/>
    <mergeCell ref="Q107:S107"/>
    <mergeCell ref="Q104:S104"/>
    <mergeCell ref="T104:V104"/>
    <mergeCell ref="E105:V105"/>
    <mergeCell ref="E106:H106"/>
    <mergeCell ref="I106:J106"/>
    <mergeCell ref="K106:L106"/>
    <mergeCell ref="Q103:S103"/>
    <mergeCell ref="T103:V103"/>
    <mergeCell ref="E102:H102"/>
    <mergeCell ref="I102:J102"/>
    <mergeCell ref="K102:L102"/>
    <mergeCell ref="M102:N102"/>
    <mergeCell ref="O102:P102"/>
    <mergeCell ref="Q102:S102"/>
    <mergeCell ref="M106:N106"/>
    <mergeCell ref="O106:P106"/>
    <mergeCell ref="Q106:S106"/>
    <mergeCell ref="T106:V106"/>
    <mergeCell ref="T102:V102"/>
    <mergeCell ref="E103:H103"/>
    <mergeCell ref="I103:J103"/>
    <mergeCell ref="K103:L103"/>
    <mergeCell ref="M103:N103"/>
    <mergeCell ref="O103:P103"/>
    <mergeCell ref="Q99:S99"/>
    <mergeCell ref="T99:V99"/>
    <mergeCell ref="E100:V100"/>
    <mergeCell ref="E101:H101"/>
    <mergeCell ref="I101:J101"/>
    <mergeCell ref="K101:L101"/>
    <mergeCell ref="M101:N101"/>
    <mergeCell ref="O101:P101"/>
    <mergeCell ref="Q101:S101"/>
    <mergeCell ref="T101:V101"/>
    <mergeCell ref="E98:H98"/>
    <mergeCell ref="I98:J98"/>
    <mergeCell ref="K98:L98"/>
    <mergeCell ref="M98:N98"/>
    <mergeCell ref="O98:P98"/>
    <mergeCell ref="Q98:S98"/>
    <mergeCell ref="T98:V98"/>
    <mergeCell ref="E97:H97"/>
    <mergeCell ref="I97:J97"/>
    <mergeCell ref="Q96:S96"/>
    <mergeCell ref="T96:V96"/>
    <mergeCell ref="E95:H95"/>
    <mergeCell ref="I95:J95"/>
    <mergeCell ref="K95:L95"/>
    <mergeCell ref="M95:N95"/>
    <mergeCell ref="O95:P95"/>
    <mergeCell ref="Q95:S95"/>
    <mergeCell ref="K97:L97"/>
    <mergeCell ref="M97:N97"/>
    <mergeCell ref="O97:P97"/>
    <mergeCell ref="Q97:S97"/>
    <mergeCell ref="T95:V95"/>
    <mergeCell ref="E96:H96"/>
    <mergeCell ref="I96:J96"/>
    <mergeCell ref="K96:L96"/>
    <mergeCell ref="M96:N96"/>
    <mergeCell ref="O96:P96"/>
    <mergeCell ref="T97:V97"/>
    <mergeCell ref="E94:H94"/>
    <mergeCell ref="I94:J94"/>
    <mergeCell ref="K94:L94"/>
    <mergeCell ref="M94:N94"/>
    <mergeCell ref="O94:P94"/>
    <mergeCell ref="Q94:S94"/>
    <mergeCell ref="T94:V94"/>
    <mergeCell ref="E93:H93"/>
    <mergeCell ref="I93:J93"/>
    <mergeCell ref="Q92:S92"/>
    <mergeCell ref="T92:V92"/>
    <mergeCell ref="E91:H91"/>
    <mergeCell ref="I91:J91"/>
    <mergeCell ref="K91:L91"/>
    <mergeCell ref="M91:N91"/>
    <mergeCell ref="O91:P91"/>
    <mergeCell ref="Q91:S91"/>
    <mergeCell ref="K93:L93"/>
    <mergeCell ref="M93:N93"/>
    <mergeCell ref="O93:P93"/>
    <mergeCell ref="Q93:S93"/>
    <mergeCell ref="T91:V91"/>
    <mergeCell ref="E92:H92"/>
    <mergeCell ref="I92:J92"/>
    <mergeCell ref="K92:L92"/>
    <mergeCell ref="M92:N92"/>
    <mergeCell ref="O92:P92"/>
    <mergeCell ref="T93:V93"/>
    <mergeCell ref="Q88:S88"/>
    <mergeCell ref="T88:V88"/>
    <mergeCell ref="E89:V89"/>
    <mergeCell ref="E90:H90"/>
    <mergeCell ref="I90:J90"/>
    <mergeCell ref="K90:L90"/>
    <mergeCell ref="M90:N90"/>
    <mergeCell ref="O90:P90"/>
    <mergeCell ref="Q90:S90"/>
    <mergeCell ref="T90:V90"/>
    <mergeCell ref="E87:H87"/>
    <mergeCell ref="I87:J87"/>
    <mergeCell ref="K87:L87"/>
    <mergeCell ref="M87:N87"/>
    <mergeCell ref="O87:P87"/>
    <mergeCell ref="Q87:S87"/>
    <mergeCell ref="T87:V87"/>
    <mergeCell ref="E86:H86"/>
    <mergeCell ref="I86:J86"/>
    <mergeCell ref="K86:L86"/>
    <mergeCell ref="M86:N86"/>
    <mergeCell ref="O86:P86"/>
    <mergeCell ref="Q86:S86"/>
    <mergeCell ref="T84:V84"/>
    <mergeCell ref="E85:H85"/>
    <mergeCell ref="I85:J85"/>
    <mergeCell ref="K85:L85"/>
    <mergeCell ref="M85:N85"/>
    <mergeCell ref="O85:P85"/>
    <mergeCell ref="T86:V86"/>
    <mergeCell ref="T85:V85"/>
    <mergeCell ref="T81:V81"/>
    <mergeCell ref="Q82:S82"/>
    <mergeCell ref="T82:V82"/>
    <mergeCell ref="E83:V83"/>
    <mergeCell ref="E84:H84"/>
    <mergeCell ref="I84:J84"/>
    <mergeCell ref="K84:L84"/>
    <mergeCell ref="M84:N84"/>
    <mergeCell ref="O84:P84"/>
    <mergeCell ref="Q84:S84"/>
    <mergeCell ref="E81:H81"/>
    <mergeCell ref="I81:J81"/>
    <mergeCell ref="K81:L81"/>
    <mergeCell ref="M81:N81"/>
    <mergeCell ref="O81:P81"/>
    <mergeCell ref="Q81:S81"/>
    <mergeCell ref="Q85:S85"/>
    <mergeCell ref="E80:H80"/>
    <mergeCell ref="I80:J80"/>
    <mergeCell ref="K80:L80"/>
    <mergeCell ref="M80:N80"/>
    <mergeCell ref="O80:P80"/>
    <mergeCell ref="Q80:S80"/>
    <mergeCell ref="T80:V80"/>
    <mergeCell ref="E79:H79"/>
    <mergeCell ref="I79:J79"/>
    <mergeCell ref="K79:L79"/>
    <mergeCell ref="M79:N79"/>
    <mergeCell ref="O79:P79"/>
    <mergeCell ref="Q79:S79"/>
    <mergeCell ref="Q76:S76"/>
    <mergeCell ref="T76:V76"/>
    <mergeCell ref="E77:V77"/>
    <mergeCell ref="E78:H78"/>
    <mergeCell ref="I78:J78"/>
    <mergeCell ref="K78:L78"/>
    <mergeCell ref="T79:V79"/>
    <mergeCell ref="M78:N78"/>
    <mergeCell ref="O78:P78"/>
    <mergeCell ref="Q78:S78"/>
    <mergeCell ref="T78:V78"/>
    <mergeCell ref="T74:V74"/>
    <mergeCell ref="E75:H75"/>
    <mergeCell ref="I75:J75"/>
    <mergeCell ref="K75:L75"/>
    <mergeCell ref="M75:N75"/>
    <mergeCell ref="O75:P75"/>
    <mergeCell ref="E73:H73"/>
    <mergeCell ref="I73:J73"/>
    <mergeCell ref="K73:L73"/>
    <mergeCell ref="M73:N73"/>
    <mergeCell ref="O73:P73"/>
    <mergeCell ref="Q73:S73"/>
    <mergeCell ref="T73:V73"/>
    <mergeCell ref="Q75:S75"/>
    <mergeCell ref="T75:V75"/>
    <mergeCell ref="E74:H74"/>
    <mergeCell ref="I74:J74"/>
    <mergeCell ref="K74:L74"/>
    <mergeCell ref="M74:N74"/>
    <mergeCell ref="O74:P74"/>
    <mergeCell ref="Q74:S74"/>
    <mergeCell ref="Q70:S70"/>
    <mergeCell ref="T70:V70"/>
    <mergeCell ref="E71:V71"/>
    <mergeCell ref="E72:H72"/>
    <mergeCell ref="I72:J72"/>
    <mergeCell ref="K72:L72"/>
    <mergeCell ref="M72:N72"/>
    <mergeCell ref="O72:P72"/>
    <mergeCell ref="Q72:S72"/>
    <mergeCell ref="T72:V72"/>
    <mergeCell ref="E68:H68"/>
    <mergeCell ref="I68:J68"/>
    <mergeCell ref="K68:L68"/>
    <mergeCell ref="M68:N68"/>
    <mergeCell ref="O68:P68"/>
    <mergeCell ref="Q68:S68"/>
    <mergeCell ref="T68:V68"/>
    <mergeCell ref="E69:H69"/>
    <mergeCell ref="I69:J69"/>
    <mergeCell ref="K69:L69"/>
    <mergeCell ref="M69:N69"/>
    <mergeCell ref="O69:P69"/>
    <mergeCell ref="Q69:S69"/>
    <mergeCell ref="T69:V69"/>
    <mergeCell ref="C62:I62"/>
    <mergeCell ref="E65:V65"/>
    <mergeCell ref="E66:J66"/>
    <mergeCell ref="K66:L66"/>
    <mergeCell ref="M66:N66"/>
    <mergeCell ref="O66:P66"/>
    <mergeCell ref="Q66:S66"/>
    <mergeCell ref="T66:V66"/>
    <mergeCell ref="E67:V67"/>
    <mergeCell ref="U58:V58"/>
    <mergeCell ref="E59:H59"/>
    <mergeCell ref="K59:L59"/>
    <mergeCell ref="M59:N59"/>
    <mergeCell ref="O59:P59"/>
    <mergeCell ref="Q59:R59"/>
    <mergeCell ref="S59:T59"/>
    <mergeCell ref="U59:V59"/>
    <mergeCell ref="E58:H58"/>
    <mergeCell ref="I58:J59"/>
    <mergeCell ref="K58:L58"/>
    <mergeCell ref="M58:N58"/>
    <mergeCell ref="O58:P58"/>
    <mergeCell ref="Q58:R58"/>
    <mergeCell ref="S56:T56"/>
    <mergeCell ref="I56:J56"/>
    <mergeCell ref="K56:L56"/>
    <mergeCell ref="M56:N56"/>
    <mergeCell ref="O56:P56"/>
    <mergeCell ref="S58:T58"/>
    <mergeCell ref="E57:H57"/>
    <mergeCell ref="I57:J57"/>
    <mergeCell ref="K57:L57"/>
    <mergeCell ref="M57:N57"/>
    <mergeCell ref="O57:P57"/>
    <mergeCell ref="Q57:R57"/>
    <mergeCell ref="S57:T57"/>
    <mergeCell ref="U57:V57"/>
    <mergeCell ref="E56:H56"/>
    <mergeCell ref="U55:V55"/>
    <mergeCell ref="E54:H54"/>
    <mergeCell ref="I54:J54"/>
    <mergeCell ref="K54:L54"/>
    <mergeCell ref="M54:N54"/>
    <mergeCell ref="O54:P54"/>
    <mergeCell ref="Q54:R54"/>
    <mergeCell ref="Q56:R56"/>
    <mergeCell ref="S54:T54"/>
    <mergeCell ref="U54:V54"/>
    <mergeCell ref="E55:H55"/>
    <mergeCell ref="I55:J55"/>
    <mergeCell ref="K55:L55"/>
    <mergeCell ref="M55:N55"/>
    <mergeCell ref="O55:P55"/>
    <mergeCell ref="Q55:R55"/>
    <mergeCell ref="S55:T55"/>
    <mergeCell ref="U56:V56"/>
    <mergeCell ref="E52:H52"/>
    <mergeCell ref="I52:J52"/>
    <mergeCell ref="K52:L52"/>
    <mergeCell ref="M52:N52"/>
    <mergeCell ref="O52:P52"/>
    <mergeCell ref="Q52:R52"/>
    <mergeCell ref="S52:T52"/>
    <mergeCell ref="U52:V52"/>
    <mergeCell ref="E53:H53"/>
    <mergeCell ref="I53:J53"/>
    <mergeCell ref="K53:L53"/>
    <mergeCell ref="M53:N53"/>
    <mergeCell ref="O53:P53"/>
    <mergeCell ref="Q53:R53"/>
    <mergeCell ref="S53:T53"/>
    <mergeCell ref="U53:V53"/>
    <mergeCell ref="E50:H50"/>
    <mergeCell ref="I50:J50"/>
    <mergeCell ref="K50:L50"/>
    <mergeCell ref="M50:N50"/>
    <mergeCell ref="O50:P50"/>
    <mergeCell ref="Q50:R50"/>
    <mergeCell ref="S50:T50"/>
    <mergeCell ref="U50:V50"/>
    <mergeCell ref="E51:H51"/>
    <mergeCell ref="I51:J51"/>
    <mergeCell ref="K51:L51"/>
    <mergeCell ref="M51:N51"/>
    <mergeCell ref="O51:P51"/>
    <mergeCell ref="Q51:R51"/>
    <mergeCell ref="S51:T51"/>
    <mergeCell ref="U51:V51"/>
    <mergeCell ref="E48:H48"/>
    <mergeCell ref="I48:J48"/>
    <mergeCell ref="K48:L48"/>
    <mergeCell ref="M48:N48"/>
    <mergeCell ref="O48:P48"/>
    <mergeCell ref="Q48:R48"/>
    <mergeCell ref="S48:T48"/>
    <mergeCell ref="U48:V48"/>
    <mergeCell ref="E49:H49"/>
    <mergeCell ref="I49:J49"/>
    <mergeCell ref="K49:L49"/>
    <mergeCell ref="M49:N49"/>
    <mergeCell ref="O49:P49"/>
    <mergeCell ref="Q49:R49"/>
    <mergeCell ref="S49:T49"/>
    <mergeCell ref="U49:V49"/>
    <mergeCell ref="E46:H46"/>
    <mergeCell ref="I46:J46"/>
    <mergeCell ref="K46:L46"/>
    <mergeCell ref="M46:N46"/>
    <mergeCell ref="O46:P46"/>
    <mergeCell ref="Q46:R46"/>
    <mergeCell ref="S46:T46"/>
    <mergeCell ref="U46:V46"/>
    <mergeCell ref="E47:H47"/>
    <mergeCell ref="I47:J47"/>
    <mergeCell ref="K47:L47"/>
    <mergeCell ref="M47:N47"/>
    <mergeCell ref="O47:P47"/>
    <mergeCell ref="Q47:R47"/>
    <mergeCell ref="S47:T47"/>
    <mergeCell ref="U47:V47"/>
    <mergeCell ref="E44:H44"/>
    <mergeCell ref="I44:J44"/>
    <mergeCell ref="K44:L44"/>
    <mergeCell ref="M44:N44"/>
    <mergeCell ref="O44:P44"/>
    <mergeCell ref="Q44:R44"/>
    <mergeCell ref="S44:T44"/>
    <mergeCell ref="U44:V44"/>
    <mergeCell ref="E45:H45"/>
    <mergeCell ref="I45:J45"/>
    <mergeCell ref="K45:L45"/>
    <mergeCell ref="M45:N45"/>
    <mergeCell ref="O45:P45"/>
    <mergeCell ref="Q45:R45"/>
    <mergeCell ref="S45:T45"/>
    <mergeCell ref="U45:V45"/>
    <mergeCell ref="E42:V42"/>
    <mergeCell ref="E43:H43"/>
    <mergeCell ref="I43:J43"/>
    <mergeCell ref="K43:L43"/>
    <mergeCell ref="M43:N43"/>
    <mergeCell ref="O43:P43"/>
    <mergeCell ref="Q43:R43"/>
    <mergeCell ref="S43:T43"/>
    <mergeCell ref="U43:V43"/>
    <mergeCell ref="E33:U33"/>
    <mergeCell ref="E35:F35"/>
    <mergeCell ref="H35:I35"/>
    <mergeCell ref="E37:F37"/>
    <mergeCell ref="H37:I37"/>
    <mergeCell ref="F30:J30"/>
    <mergeCell ref="K30:L30"/>
    <mergeCell ref="M30:N30"/>
    <mergeCell ref="O30:P30"/>
    <mergeCell ref="S28:T28"/>
    <mergeCell ref="Q30:R30"/>
    <mergeCell ref="S30:T30"/>
    <mergeCell ref="U28:V28"/>
    <mergeCell ref="F29:J29"/>
    <mergeCell ref="K29:L29"/>
    <mergeCell ref="M29:N29"/>
    <mergeCell ref="O29:P29"/>
    <mergeCell ref="Q29:R29"/>
    <mergeCell ref="S29:T29"/>
    <mergeCell ref="U29:V29"/>
    <mergeCell ref="U30:V30"/>
    <mergeCell ref="S26:T26"/>
    <mergeCell ref="U24:V24"/>
    <mergeCell ref="F25:J25"/>
    <mergeCell ref="K25:L25"/>
    <mergeCell ref="M25:N25"/>
    <mergeCell ref="O25:P25"/>
    <mergeCell ref="U26:V26"/>
    <mergeCell ref="F27:J27"/>
    <mergeCell ref="K27:L27"/>
    <mergeCell ref="M27:N27"/>
    <mergeCell ref="O27:P27"/>
    <mergeCell ref="Q27:R27"/>
    <mergeCell ref="S27:T27"/>
    <mergeCell ref="U27:V27"/>
    <mergeCell ref="F26:J26"/>
    <mergeCell ref="K26:L26"/>
    <mergeCell ref="S23:T23"/>
    <mergeCell ref="S21:T21"/>
    <mergeCell ref="U23:V23"/>
    <mergeCell ref="U21:V21"/>
    <mergeCell ref="S22:T22"/>
    <mergeCell ref="U22:V22"/>
    <mergeCell ref="S25:T25"/>
    <mergeCell ref="U25:V25"/>
    <mergeCell ref="F24:J24"/>
    <mergeCell ref="K24:L24"/>
    <mergeCell ref="M24:N24"/>
    <mergeCell ref="O24:P24"/>
    <mergeCell ref="Q24:R24"/>
    <mergeCell ref="S24:T24"/>
    <mergeCell ref="Q25:R25"/>
    <mergeCell ref="F23:J23"/>
    <mergeCell ref="D22:E30"/>
    <mergeCell ref="F22:J22"/>
    <mergeCell ref="K22:L22"/>
    <mergeCell ref="M22:N22"/>
    <mergeCell ref="O22:P22"/>
    <mergeCell ref="Q22:R22"/>
    <mergeCell ref="K23:L23"/>
    <mergeCell ref="M23:N23"/>
    <mergeCell ref="O23:P23"/>
    <mergeCell ref="Q23:R23"/>
    <mergeCell ref="M26:N26"/>
    <mergeCell ref="O26:P26"/>
    <mergeCell ref="Q26:R26"/>
    <mergeCell ref="F28:J28"/>
    <mergeCell ref="K28:L28"/>
    <mergeCell ref="M28:N28"/>
    <mergeCell ref="O28:P28"/>
    <mergeCell ref="Q28:R28"/>
    <mergeCell ref="D19:V19"/>
    <mergeCell ref="D20:J20"/>
    <mergeCell ref="K20:N20"/>
    <mergeCell ref="O20:P20"/>
    <mergeCell ref="D17:F17"/>
    <mergeCell ref="G17:J17"/>
    <mergeCell ref="K17:L17"/>
    <mergeCell ref="M17:N17"/>
    <mergeCell ref="D21:J21"/>
    <mergeCell ref="K21:L21"/>
    <mergeCell ref="M21:N21"/>
    <mergeCell ref="O21:P21"/>
    <mergeCell ref="Q21:R21"/>
    <mergeCell ref="U16:V16"/>
    <mergeCell ref="O17:P17"/>
    <mergeCell ref="Q17:R17"/>
    <mergeCell ref="C10:W10"/>
    <mergeCell ref="D15:V15"/>
    <mergeCell ref="D16:F16"/>
    <mergeCell ref="G16:I16"/>
    <mergeCell ref="M16:N16"/>
    <mergeCell ref="O16:P16"/>
    <mergeCell ref="Q16:R16"/>
    <mergeCell ref="S16:T16"/>
    <mergeCell ref="S17:T17"/>
    <mergeCell ref="U17:V17"/>
  </mergeCells>
  <conditionalFormatting sqref="O20 K17 U17 M17 O17">
    <cfRule type="cellIs" dxfId="3" priority="1" stopIfTrue="1" operator="equal">
      <formula>""</formula>
    </cfRule>
  </conditionalFormatting>
  <conditionalFormatting sqref="U22:U30 S22:S30 Q22:Q30 K22:K30 M22:M30 O22:O30">
    <cfRule type="cellIs" dxfId="2" priority="2" stopIfTrue="1" operator="equal">
      <formula>""</formula>
    </cfRule>
  </conditionalFormatting>
  <conditionalFormatting sqref="D17">
    <cfRule type="cellIs" dxfId="1" priority="3" stopIfTrue="1" operator="equal">
      <formula>""</formula>
    </cfRule>
  </conditionalFormatting>
  <conditionalFormatting sqref="D17">
    <cfRule type="cellIs" dxfId="0" priority="4" stopIfTrue="1" operator="equal">
      <formula>""</formula>
    </cfRule>
  </conditionalFormatting>
  <dataValidations count="2">
    <dataValidation type="list" errorStyle="information" allowBlank="1" showInputMessage="1" showErrorMessage="1" errorTitle="Seleccionar" promptTitle="Seleccionar" prompt="Seleccionar el numero de ensayos realizados" sqref="D21" xr:uid="{00000000-0002-0000-0000-000000000000}">
      <formula1>$C$120:$C$124</formula1>
      <formula2>0</formula2>
    </dataValidation>
    <dataValidation allowBlank="1" showInputMessage="1" showErrorMessage="1" promptTitle="Seleccionar" prompt="Seleccionar el RVM, utilizado durante la prueba." sqref="O20:P20" xr:uid="{00000000-0002-0000-0000-000001000000}">
      <formula1>0</formula1>
      <formula2>0</formula2>
    </dataValidation>
  </dataValidations>
  <hyperlinks>
    <hyperlink ref="C62" location="'LMA-FO-001 V7'!A1" display="Volver Arriba ►" xr:uid="{00000000-0004-0000-0000-000000000000}"/>
    <hyperlink ref="C113" location="'LMA-FO-001 V7'!A1" display="Volver Arriba ►" xr:uid="{00000000-0004-0000-0000-000001000000}"/>
  </hyperlinks>
  <printOptions horizontalCentered="1"/>
  <pageMargins left="0.19652777777777777" right="0.19652777777777777" top="0.19652777777777777" bottom="0.19652777777777777" header="0.51180555555555551" footer="0.19652777777777777"/>
  <pageSetup scale="59" firstPageNumber="0" orientation="portrait" horizontalDpi="300" verticalDpi="300" r:id="rId1"/>
  <headerFooter alignWithMargins="0">
    <oddFooter>&amp;R&amp;11Página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tabColor indexed="10"/>
  </sheetPr>
  <dimension ref="B1:T174"/>
  <sheetViews>
    <sheetView showGridLines="0" topLeftCell="A13" zoomScaleNormal="100" workbookViewId="0">
      <selection activeCell="N18" sqref="N18"/>
    </sheetView>
  </sheetViews>
  <sheetFormatPr baseColWidth="10" defaultRowHeight="12.75"/>
  <cols>
    <col min="1" max="1" width="7.28515625" style="30" customWidth="1"/>
    <col min="2" max="2" width="6.42578125" style="30" customWidth="1"/>
    <col min="3" max="3" width="7.85546875" style="30" customWidth="1"/>
    <col min="4" max="4" width="6.42578125" style="30" customWidth="1"/>
    <col min="5" max="5" width="1" style="30" customWidth="1"/>
    <col min="6" max="6" width="17.7109375" style="30" customWidth="1"/>
    <col min="7" max="7" width="1" style="30" customWidth="1"/>
    <col min="8" max="8" width="19.85546875" style="30" customWidth="1"/>
    <col min="9" max="9" width="1" style="30" customWidth="1"/>
    <col min="10" max="10" width="16.140625" style="30" customWidth="1"/>
    <col min="11" max="11" width="1" style="30" customWidth="1"/>
    <col min="12" max="12" width="24.28515625" style="30" customWidth="1"/>
    <col min="13" max="13" width="1" style="30" customWidth="1"/>
    <col min="14" max="14" width="18" style="30" customWidth="1"/>
    <col min="15" max="15" width="1" style="30" customWidth="1"/>
    <col min="16" max="16" width="18.140625" style="30" customWidth="1"/>
    <col min="17" max="17" width="1.140625" style="30" customWidth="1"/>
    <col min="18" max="18" width="7.28515625" style="30" customWidth="1"/>
    <col min="19" max="19" width="7" style="30" customWidth="1"/>
    <col min="20" max="20" width="6.42578125" style="30" customWidth="1"/>
    <col min="21" max="16384" width="11.42578125" style="30"/>
  </cols>
  <sheetData>
    <row r="1" spans="2:20" ht="15" customHeight="1" thickTop="1" thickBot="1">
      <c r="B1" s="243"/>
      <c r="C1" s="244"/>
      <c r="D1" s="244"/>
      <c r="E1" s="244"/>
      <c r="F1" s="245"/>
      <c r="G1" s="62"/>
      <c r="H1" s="252" t="s">
        <v>170</v>
      </c>
      <c r="I1" s="252"/>
      <c r="J1" s="252"/>
      <c r="K1" s="252"/>
      <c r="L1" s="252"/>
      <c r="M1" s="252"/>
      <c r="N1" s="253"/>
      <c r="O1" s="64" t="s">
        <v>171</v>
      </c>
      <c r="P1" s="65"/>
      <c r="Q1" s="66"/>
      <c r="R1" s="66"/>
      <c r="S1" s="66"/>
      <c r="T1" s="67"/>
    </row>
    <row r="2" spans="2:20" ht="15" customHeight="1" thickTop="1" thickBot="1">
      <c r="B2" s="246"/>
      <c r="C2" s="247"/>
      <c r="D2" s="247"/>
      <c r="E2" s="247"/>
      <c r="F2" s="248"/>
      <c r="G2" s="63"/>
      <c r="H2" s="254"/>
      <c r="I2" s="254"/>
      <c r="J2" s="254"/>
      <c r="K2" s="254"/>
      <c r="L2" s="254"/>
      <c r="M2" s="254"/>
      <c r="N2" s="255"/>
      <c r="O2" s="64" t="s">
        <v>158</v>
      </c>
      <c r="P2" s="65"/>
      <c r="Q2" s="66"/>
      <c r="R2" s="66"/>
      <c r="S2" s="66"/>
      <c r="T2" s="67"/>
    </row>
    <row r="3" spans="2:20" ht="15" customHeight="1" thickTop="1">
      <c r="B3" s="246"/>
      <c r="C3" s="247"/>
      <c r="D3" s="247"/>
      <c r="E3" s="247"/>
      <c r="F3" s="248"/>
      <c r="G3" s="63"/>
      <c r="H3" s="254"/>
      <c r="I3" s="254"/>
      <c r="J3" s="254"/>
      <c r="K3" s="254"/>
      <c r="L3" s="254"/>
      <c r="M3" s="254"/>
      <c r="N3" s="255"/>
      <c r="O3" s="258" t="s">
        <v>159</v>
      </c>
      <c r="P3" s="259"/>
      <c r="Q3" s="259"/>
      <c r="R3" s="259"/>
      <c r="S3" s="259"/>
      <c r="T3" s="260"/>
    </row>
    <row r="4" spans="2:20" ht="15" customHeight="1" thickBot="1">
      <c r="B4" s="249"/>
      <c r="C4" s="250"/>
      <c r="D4" s="250"/>
      <c r="E4" s="250"/>
      <c r="F4" s="251"/>
      <c r="G4" s="68"/>
      <c r="H4" s="256"/>
      <c r="I4" s="256"/>
      <c r="J4" s="256"/>
      <c r="K4" s="256"/>
      <c r="L4" s="256"/>
      <c r="M4" s="256"/>
      <c r="N4" s="257"/>
      <c r="O4" s="261"/>
      <c r="P4" s="262"/>
      <c r="Q4" s="262"/>
      <c r="R4" s="262"/>
      <c r="S4" s="262"/>
      <c r="T4" s="263"/>
    </row>
    <row r="5" spans="2:20" ht="15" customHeight="1" thickTop="1"/>
    <row r="6" spans="2:20" ht="15" customHeight="1"/>
    <row r="7" spans="2:20" ht="26.25" customHeight="1"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</row>
    <row r="8" spans="2:20" ht="38.25" customHeight="1">
      <c r="B8" s="3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31"/>
    </row>
    <row r="9" spans="2:20" ht="27" customHeight="1">
      <c r="B9" s="31"/>
      <c r="C9" s="11"/>
      <c r="D9" s="32"/>
      <c r="E9" s="32"/>
      <c r="F9" s="32"/>
      <c r="G9" s="32"/>
      <c r="H9" s="32"/>
      <c r="I9" s="32"/>
      <c r="J9" s="33"/>
      <c r="K9" s="32"/>
      <c r="L9" s="32"/>
      <c r="M9" s="32"/>
      <c r="N9" s="32"/>
      <c r="O9" s="32"/>
      <c r="P9" s="32"/>
      <c r="Q9" s="32"/>
      <c r="R9" s="32"/>
      <c r="S9" s="11"/>
      <c r="T9" s="31"/>
    </row>
    <row r="10" spans="2:20" ht="6" customHeight="1">
      <c r="B10" s="31"/>
      <c r="C10" s="11"/>
      <c r="D10" s="32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2"/>
      <c r="S10" s="11"/>
      <c r="T10" s="31"/>
    </row>
    <row r="11" spans="2:20" ht="18">
      <c r="B11" s="31"/>
      <c r="C11" s="11"/>
      <c r="D11" s="32"/>
      <c r="E11" s="34"/>
      <c r="F11" s="102" t="s">
        <v>119</v>
      </c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34"/>
      <c r="R11" s="32"/>
      <c r="S11" s="11"/>
      <c r="T11" s="31"/>
    </row>
    <row r="12" spans="2:20" ht="6" customHeight="1">
      <c r="B12" s="31"/>
      <c r="C12" s="11"/>
      <c r="D12" s="32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2"/>
      <c r="S12" s="11"/>
      <c r="T12" s="31"/>
    </row>
    <row r="13" spans="2:20" ht="6" customHeight="1">
      <c r="B13" s="31"/>
      <c r="C13" s="11"/>
      <c r="D13" s="32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2"/>
      <c r="S13" s="11"/>
      <c r="T13" s="31"/>
    </row>
    <row r="14" spans="2:20" ht="20.25" customHeight="1">
      <c r="B14" s="31"/>
      <c r="C14" s="11"/>
      <c r="D14" s="32"/>
      <c r="E14" s="35"/>
      <c r="F14" s="224" t="s">
        <v>120</v>
      </c>
      <c r="G14" s="224"/>
      <c r="H14" s="224"/>
      <c r="I14" s="35"/>
      <c r="J14" s="36">
        <v>5</v>
      </c>
      <c r="K14" s="35"/>
      <c r="L14" s="37" t="s">
        <v>121</v>
      </c>
      <c r="M14" s="35"/>
      <c r="N14" s="225" t="s">
        <v>122</v>
      </c>
      <c r="O14" s="225"/>
      <c r="P14" s="225"/>
      <c r="Q14" s="35"/>
      <c r="R14" s="32"/>
      <c r="S14" s="11"/>
      <c r="T14" s="31"/>
    </row>
    <row r="15" spans="2:20" ht="6" customHeight="1">
      <c r="B15" s="31"/>
      <c r="C15" s="11"/>
      <c r="D15" s="32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2"/>
      <c r="S15" s="11"/>
      <c r="T15" s="31"/>
    </row>
    <row r="16" spans="2:20" ht="18">
      <c r="B16" s="31"/>
      <c r="C16" s="11"/>
      <c r="D16" s="32"/>
      <c r="E16" s="35"/>
      <c r="F16" s="38" t="s">
        <v>123</v>
      </c>
      <c r="G16" s="39"/>
      <c r="H16" s="38" t="s">
        <v>124</v>
      </c>
      <c r="I16" s="39"/>
      <c r="J16" s="38" t="s">
        <v>125</v>
      </c>
      <c r="K16" s="39"/>
      <c r="L16" s="38" t="s">
        <v>5</v>
      </c>
      <c r="M16" s="39"/>
      <c r="N16" s="38" t="s">
        <v>126</v>
      </c>
      <c r="O16" s="39"/>
      <c r="P16" s="40" t="s">
        <v>127</v>
      </c>
      <c r="Q16" s="35"/>
      <c r="R16" s="32"/>
      <c r="S16" s="11"/>
      <c r="T16" s="31"/>
    </row>
    <row r="17" spans="2:20" ht="6" customHeight="1">
      <c r="B17" s="31"/>
      <c r="C17" s="11"/>
      <c r="D17" s="32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2"/>
      <c r="S17" s="11"/>
      <c r="T17" s="31"/>
    </row>
    <row r="18" spans="2:20" ht="18">
      <c r="B18" s="31"/>
      <c r="C18" s="11"/>
      <c r="D18" s="32"/>
      <c r="E18" s="35"/>
      <c r="F18" s="41">
        <v>5</v>
      </c>
      <c r="G18" s="35"/>
      <c r="H18" s="42">
        <v>0</v>
      </c>
      <c r="I18" s="35"/>
      <c r="J18" s="43">
        <v>1.2999999999999999E-3</v>
      </c>
      <c r="K18" s="35"/>
      <c r="L18" s="43">
        <v>2E-3</v>
      </c>
      <c r="M18" s="35"/>
      <c r="N18" s="42">
        <v>0</v>
      </c>
      <c r="O18" s="35"/>
      <c r="P18" s="43">
        <v>0</v>
      </c>
      <c r="Q18" s="35"/>
      <c r="R18" s="32"/>
      <c r="S18" s="11"/>
      <c r="T18" s="31"/>
    </row>
    <row r="19" spans="2:20" ht="6" customHeight="1">
      <c r="B19" s="31"/>
      <c r="C19" s="11"/>
      <c r="D19" s="32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2"/>
      <c r="S19" s="11"/>
      <c r="T19" s="31"/>
    </row>
    <row r="20" spans="2:20" ht="14.25" customHeight="1">
      <c r="B20" s="31"/>
      <c r="C20" s="11"/>
      <c r="D20" s="32"/>
      <c r="E20" s="35"/>
      <c r="F20" s="38" t="s">
        <v>128</v>
      </c>
      <c r="G20" s="35"/>
      <c r="H20" s="38" t="s">
        <v>129</v>
      </c>
      <c r="I20" s="35"/>
      <c r="J20" s="226" t="s">
        <v>130</v>
      </c>
      <c r="K20" s="35"/>
      <c r="L20" s="227">
        <f>IF(N14="Primera",0,(ABS(P22-N22)))</f>
        <v>1E-3</v>
      </c>
      <c r="M20" s="35"/>
      <c r="N20" s="44" t="s">
        <v>131</v>
      </c>
      <c r="O20" s="35"/>
      <c r="P20" s="44" t="s">
        <v>132</v>
      </c>
      <c r="Q20" s="35"/>
      <c r="R20" s="32"/>
      <c r="S20" s="11"/>
      <c r="T20" s="31"/>
    </row>
    <row r="21" spans="2:20" ht="6" customHeight="1">
      <c r="B21" s="31"/>
      <c r="C21" s="11"/>
      <c r="D21" s="32"/>
      <c r="E21" s="35"/>
      <c r="F21" s="35"/>
      <c r="G21" s="35"/>
      <c r="H21" s="35"/>
      <c r="I21" s="35"/>
      <c r="J21" s="226"/>
      <c r="K21" s="35"/>
      <c r="L21" s="227"/>
      <c r="M21" s="35"/>
      <c r="N21" s="35"/>
      <c r="O21" s="35"/>
      <c r="P21" s="35"/>
      <c r="Q21" s="35"/>
      <c r="R21" s="32"/>
      <c r="S21" s="11"/>
      <c r="T21" s="31"/>
    </row>
    <row r="22" spans="2:20" ht="18">
      <c r="B22" s="31"/>
      <c r="C22" s="11"/>
      <c r="D22" s="32"/>
      <c r="E22" s="35"/>
      <c r="F22" s="45">
        <v>2</v>
      </c>
      <c r="G22" s="35"/>
      <c r="H22" s="45">
        <v>20</v>
      </c>
      <c r="I22" s="35"/>
      <c r="J22" s="226"/>
      <c r="K22" s="35"/>
      <c r="L22" s="227"/>
      <c r="M22" s="35"/>
      <c r="N22" s="42">
        <v>2E-3</v>
      </c>
      <c r="O22" s="35"/>
      <c r="P22" s="42">
        <v>1E-3</v>
      </c>
      <c r="Q22" s="35"/>
      <c r="R22" s="32"/>
      <c r="S22" s="11"/>
      <c r="T22" s="31"/>
    </row>
    <row r="23" spans="2:20" ht="15" customHeight="1">
      <c r="B23" s="31"/>
      <c r="C23" s="11"/>
      <c r="D23" s="32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2"/>
      <c r="S23" s="11"/>
      <c r="T23" s="31"/>
    </row>
    <row r="24" spans="2:20" ht="6" customHeight="1">
      <c r="B24" s="31"/>
      <c r="C24" s="11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11"/>
      <c r="T24" s="31"/>
    </row>
    <row r="25" spans="2:20" ht="6" customHeight="1">
      <c r="B25" s="31"/>
      <c r="C25" s="11"/>
      <c r="D25" s="32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2"/>
      <c r="S25" s="11"/>
      <c r="T25" s="31"/>
    </row>
    <row r="26" spans="2:20" ht="18">
      <c r="B26" s="31"/>
      <c r="C26" s="11"/>
      <c r="D26" s="32"/>
      <c r="E26" s="34"/>
      <c r="F26" s="102" t="s">
        <v>133</v>
      </c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34"/>
      <c r="R26" s="32"/>
      <c r="S26" s="11"/>
      <c r="T26" s="31"/>
    </row>
    <row r="27" spans="2:20" ht="6" customHeight="1">
      <c r="B27" s="31"/>
      <c r="C27" s="11"/>
      <c r="D27" s="32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2"/>
      <c r="S27" s="11"/>
      <c r="T27" s="31"/>
    </row>
    <row r="28" spans="2:20" ht="6" customHeight="1">
      <c r="B28" s="31"/>
      <c r="C28" s="11"/>
      <c r="D28" s="32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2"/>
      <c r="S28" s="11"/>
      <c r="T28" s="31"/>
    </row>
    <row r="29" spans="2:20" ht="20.25" customHeight="1">
      <c r="B29" s="31"/>
      <c r="C29" s="11"/>
      <c r="D29" s="32"/>
      <c r="E29" s="35"/>
      <c r="F29" s="224" t="s">
        <v>120</v>
      </c>
      <c r="G29" s="224"/>
      <c r="H29" s="224"/>
      <c r="I29" s="35"/>
      <c r="J29" s="36">
        <v>10</v>
      </c>
      <c r="K29" s="35"/>
      <c r="L29" s="37" t="s">
        <v>121</v>
      </c>
      <c r="M29" s="35"/>
      <c r="N29" s="225" t="s">
        <v>122</v>
      </c>
      <c r="O29" s="225"/>
      <c r="P29" s="225"/>
      <c r="Q29" s="35"/>
      <c r="R29" s="32"/>
      <c r="S29" s="11"/>
      <c r="T29" s="31"/>
    </row>
    <row r="30" spans="2:20" ht="6" customHeight="1">
      <c r="B30" s="31"/>
      <c r="C30" s="11"/>
      <c r="D30" s="32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2"/>
      <c r="S30" s="11"/>
      <c r="T30" s="31"/>
    </row>
    <row r="31" spans="2:20" ht="18" customHeight="1">
      <c r="B31" s="31"/>
      <c r="C31" s="11"/>
      <c r="D31" s="32"/>
      <c r="E31" s="35"/>
      <c r="F31" s="38" t="s">
        <v>123</v>
      </c>
      <c r="G31" s="39"/>
      <c r="H31" s="38" t="s">
        <v>134</v>
      </c>
      <c r="I31" s="39"/>
      <c r="J31" s="38" t="s">
        <v>125</v>
      </c>
      <c r="K31" s="39"/>
      <c r="L31" s="38" t="s">
        <v>5</v>
      </c>
      <c r="M31" s="39"/>
      <c r="N31" s="38" t="s">
        <v>126</v>
      </c>
      <c r="O31" s="39"/>
      <c r="P31" s="40" t="s">
        <v>127</v>
      </c>
      <c r="Q31" s="35"/>
      <c r="R31" s="32"/>
      <c r="S31" s="11"/>
      <c r="T31" s="31"/>
    </row>
    <row r="32" spans="2:20" ht="6" customHeight="1">
      <c r="B32" s="31"/>
      <c r="C32" s="11"/>
      <c r="D32" s="32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2"/>
      <c r="S32" s="11"/>
      <c r="T32" s="31"/>
    </row>
    <row r="33" spans="2:20" ht="18">
      <c r="B33" s="31"/>
      <c r="C33" s="11"/>
      <c r="D33" s="32"/>
      <c r="E33" s="35"/>
      <c r="F33" s="41">
        <v>10</v>
      </c>
      <c r="G33" s="35"/>
      <c r="H33" s="42">
        <v>0</v>
      </c>
      <c r="I33" s="35"/>
      <c r="J33" s="43">
        <v>2.7E-2</v>
      </c>
      <c r="K33" s="35"/>
      <c r="L33" s="43">
        <v>0.01</v>
      </c>
      <c r="M33" s="35"/>
      <c r="N33" s="42">
        <v>0</v>
      </c>
      <c r="O33" s="35"/>
      <c r="P33" s="43">
        <v>0</v>
      </c>
      <c r="Q33" s="35"/>
      <c r="R33" s="32"/>
      <c r="S33" s="11"/>
      <c r="T33" s="31"/>
    </row>
    <row r="34" spans="2:20" ht="6" customHeight="1">
      <c r="B34" s="31"/>
      <c r="C34" s="11"/>
      <c r="D34" s="32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2"/>
      <c r="S34" s="11"/>
      <c r="T34" s="31"/>
    </row>
    <row r="35" spans="2:20" ht="14.25" customHeight="1">
      <c r="B35" s="31"/>
      <c r="C35" s="11"/>
      <c r="D35" s="32"/>
      <c r="E35" s="35"/>
      <c r="F35" s="38" t="s">
        <v>128</v>
      </c>
      <c r="G35" s="35"/>
      <c r="H35" s="38" t="s">
        <v>129</v>
      </c>
      <c r="I35" s="35"/>
      <c r="J35" s="226" t="s">
        <v>130</v>
      </c>
      <c r="K35" s="35"/>
      <c r="L35" s="227">
        <f>IF(N29="Primera",0,(ABS(P37-N37)))</f>
        <v>7.0000000000000001E-3</v>
      </c>
      <c r="M35" s="35"/>
      <c r="N35" s="44" t="s">
        <v>131</v>
      </c>
      <c r="O35" s="35"/>
      <c r="P35" s="44" t="s">
        <v>132</v>
      </c>
      <c r="Q35" s="35"/>
      <c r="R35" s="32"/>
      <c r="S35" s="11"/>
      <c r="T35" s="31"/>
    </row>
    <row r="36" spans="2:20" ht="6" customHeight="1">
      <c r="B36" s="31"/>
      <c r="C36" s="11"/>
      <c r="D36" s="32"/>
      <c r="E36" s="35"/>
      <c r="F36" s="35"/>
      <c r="G36" s="35"/>
      <c r="H36" s="35"/>
      <c r="I36" s="35"/>
      <c r="J36" s="226"/>
      <c r="K36" s="35"/>
      <c r="L36" s="227"/>
      <c r="M36" s="35"/>
      <c r="N36" s="35"/>
      <c r="O36" s="35"/>
      <c r="P36" s="35"/>
      <c r="Q36" s="35"/>
      <c r="R36" s="32"/>
      <c r="S36" s="11"/>
      <c r="T36" s="31"/>
    </row>
    <row r="37" spans="2:20" ht="18">
      <c r="B37" s="31"/>
      <c r="C37" s="11"/>
      <c r="D37" s="32"/>
      <c r="E37" s="35"/>
      <c r="F37" s="45">
        <v>2</v>
      </c>
      <c r="G37" s="35"/>
      <c r="H37" s="45">
        <v>20</v>
      </c>
      <c r="I37" s="35"/>
      <c r="J37" s="226"/>
      <c r="K37" s="35"/>
      <c r="L37" s="227"/>
      <c r="M37" s="35"/>
      <c r="N37" s="46">
        <v>7.0000000000000001E-3</v>
      </c>
      <c r="O37" s="35"/>
      <c r="P37" s="46">
        <v>0</v>
      </c>
      <c r="Q37" s="35"/>
      <c r="R37" s="32"/>
      <c r="S37" s="11"/>
      <c r="T37" s="31"/>
    </row>
    <row r="38" spans="2:20" ht="6" customHeight="1">
      <c r="B38" s="31"/>
      <c r="C38" s="11"/>
      <c r="D38" s="32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2"/>
      <c r="S38" s="11"/>
      <c r="T38" s="31"/>
    </row>
    <row r="39" spans="2:20" ht="6" customHeight="1">
      <c r="B39" s="31"/>
      <c r="C39" s="11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11"/>
      <c r="T39" s="31"/>
    </row>
    <row r="40" spans="2:20" ht="6" customHeight="1">
      <c r="B40" s="31"/>
      <c r="C40" s="11"/>
      <c r="D40" s="32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2"/>
      <c r="S40" s="11"/>
      <c r="T40" s="31"/>
    </row>
    <row r="41" spans="2:20" ht="18">
      <c r="B41" s="31"/>
      <c r="C41" s="11"/>
      <c r="D41" s="32"/>
      <c r="E41" s="34"/>
      <c r="F41" s="102" t="s">
        <v>135</v>
      </c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34"/>
      <c r="R41" s="32"/>
      <c r="S41" s="11"/>
      <c r="T41" s="31"/>
    </row>
    <row r="42" spans="2:20" ht="6" customHeight="1">
      <c r="B42" s="31"/>
      <c r="C42" s="11"/>
      <c r="D42" s="32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2"/>
      <c r="S42" s="11"/>
      <c r="T42" s="31"/>
    </row>
    <row r="43" spans="2:20" ht="6" customHeight="1">
      <c r="B43" s="31"/>
      <c r="C43" s="11"/>
      <c r="D43" s="32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2"/>
      <c r="S43" s="11"/>
      <c r="T43" s="31"/>
    </row>
    <row r="44" spans="2:20" ht="20.25" customHeight="1">
      <c r="B44" s="31"/>
      <c r="C44" s="11"/>
      <c r="D44" s="32"/>
      <c r="E44" s="35"/>
      <c r="F44" s="224" t="s">
        <v>120</v>
      </c>
      <c r="G44" s="224"/>
      <c r="H44" s="224"/>
      <c r="I44" s="35"/>
      <c r="J44" s="36">
        <v>50</v>
      </c>
      <c r="K44" s="35"/>
      <c r="L44" s="37" t="s">
        <v>121</v>
      </c>
      <c r="M44" s="35"/>
      <c r="N44" s="228" t="s">
        <v>122</v>
      </c>
      <c r="O44" s="228"/>
      <c r="P44" s="228"/>
      <c r="Q44" s="35"/>
      <c r="R44" s="32"/>
      <c r="S44" s="11"/>
      <c r="T44" s="31"/>
    </row>
    <row r="45" spans="2:20" ht="6" customHeight="1">
      <c r="B45" s="31"/>
      <c r="C45" s="11"/>
      <c r="D45" s="32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2"/>
      <c r="S45" s="11"/>
      <c r="T45" s="31"/>
    </row>
    <row r="46" spans="2:20" ht="18" customHeight="1">
      <c r="B46" s="31"/>
      <c r="C46" s="11"/>
      <c r="D46" s="32"/>
      <c r="E46" s="35"/>
      <c r="F46" s="38" t="s">
        <v>123</v>
      </c>
      <c r="G46" s="39"/>
      <c r="H46" s="38" t="s">
        <v>134</v>
      </c>
      <c r="I46" s="39"/>
      <c r="J46" s="38" t="s">
        <v>125</v>
      </c>
      <c r="K46" s="39"/>
      <c r="L46" s="38" t="s">
        <v>5</v>
      </c>
      <c r="M46" s="39"/>
      <c r="N46" s="38" t="s">
        <v>126</v>
      </c>
      <c r="O46" s="39"/>
      <c r="P46" s="40" t="s">
        <v>127</v>
      </c>
      <c r="Q46" s="35"/>
      <c r="R46" s="32"/>
      <c r="S46" s="11"/>
      <c r="T46" s="31"/>
    </row>
    <row r="47" spans="2:20" ht="6" customHeight="1">
      <c r="B47" s="31"/>
      <c r="C47" s="11"/>
      <c r="D47" s="32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2"/>
      <c r="S47" s="11"/>
      <c r="T47" s="31"/>
    </row>
    <row r="48" spans="2:20" ht="18">
      <c r="B48" s="31"/>
      <c r="C48" s="11"/>
      <c r="D48" s="32"/>
      <c r="E48" s="35"/>
      <c r="F48" s="41">
        <v>50</v>
      </c>
      <c r="G48" s="35"/>
      <c r="H48" s="42">
        <v>0</v>
      </c>
      <c r="I48" s="35"/>
      <c r="J48" s="47">
        <v>1.0999999999999999E-2</v>
      </c>
      <c r="K48" s="35"/>
      <c r="L48" s="46">
        <v>0.05</v>
      </c>
      <c r="M48" s="35"/>
      <c r="N48" s="48">
        <v>0</v>
      </c>
      <c r="O48" s="35"/>
      <c r="P48" s="48">
        <v>0</v>
      </c>
      <c r="Q48" s="35"/>
      <c r="R48" s="32"/>
      <c r="S48" s="11"/>
      <c r="T48" s="31"/>
    </row>
    <row r="49" spans="2:20" ht="6" customHeight="1">
      <c r="B49" s="31"/>
      <c r="C49" s="11"/>
      <c r="D49" s="32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2"/>
      <c r="S49" s="11"/>
      <c r="T49" s="31"/>
    </row>
    <row r="50" spans="2:20" ht="14.25" customHeight="1">
      <c r="B50" s="31"/>
      <c r="C50" s="11"/>
      <c r="D50" s="32"/>
      <c r="E50" s="35"/>
      <c r="F50" s="38" t="s">
        <v>128</v>
      </c>
      <c r="G50" s="35"/>
      <c r="H50" s="38" t="s">
        <v>129</v>
      </c>
      <c r="I50" s="35"/>
      <c r="J50" s="226" t="s">
        <v>130</v>
      </c>
      <c r="K50" s="35"/>
      <c r="L50" s="227">
        <f>IF(N44="Primera",0,(ABS(P52-N52)))</f>
        <v>3.2000000000000001E-2</v>
      </c>
      <c r="M50" s="35"/>
      <c r="N50" s="44" t="s">
        <v>131</v>
      </c>
      <c r="O50" s="35"/>
      <c r="P50" s="44" t="s">
        <v>132</v>
      </c>
      <c r="Q50" s="35"/>
      <c r="R50" s="32"/>
      <c r="S50" s="11"/>
      <c r="T50" s="31"/>
    </row>
    <row r="51" spans="2:20" ht="6" customHeight="1">
      <c r="B51" s="31"/>
      <c r="C51" s="11"/>
      <c r="D51" s="32"/>
      <c r="E51" s="35"/>
      <c r="F51" s="35"/>
      <c r="G51" s="35"/>
      <c r="H51" s="35"/>
      <c r="I51" s="35"/>
      <c r="J51" s="226"/>
      <c r="K51" s="35"/>
      <c r="L51" s="227"/>
      <c r="M51" s="35"/>
      <c r="N51" s="35"/>
      <c r="O51" s="35"/>
      <c r="P51" s="35"/>
      <c r="Q51" s="35"/>
      <c r="R51" s="32"/>
      <c r="S51" s="11"/>
      <c r="T51" s="31"/>
    </row>
    <row r="52" spans="2:20" ht="18">
      <c r="B52" s="31"/>
      <c r="C52" s="11"/>
      <c r="D52" s="32"/>
      <c r="E52" s="35"/>
      <c r="F52" s="45">
        <v>2</v>
      </c>
      <c r="G52" s="35"/>
      <c r="H52" s="45">
        <v>20</v>
      </c>
      <c r="I52" s="35"/>
      <c r="J52" s="226"/>
      <c r="K52" s="35"/>
      <c r="L52" s="227"/>
      <c r="M52" s="35"/>
      <c r="N52" s="42">
        <v>3.3000000000000002E-2</v>
      </c>
      <c r="O52" s="35"/>
      <c r="P52" s="48">
        <v>1E-3</v>
      </c>
      <c r="Q52" s="35"/>
      <c r="R52" s="32"/>
      <c r="S52" s="11"/>
      <c r="T52" s="31"/>
    </row>
    <row r="53" spans="2:20" ht="6" customHeight="1">
      <c r="B53" s="31"/>
      <c r="C53" s="11"/>
      <c r="D53" s="32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2"/>
      <c r="S53" s="11"/>
      <c r="T53" s="31"/>
    </row>
    <row r="54" spans="2:20" ht="18">
      <c r="B54" s="31"/>
      <c r="C54" s="11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11"/>
      <c r="T54" s="31"/>
    </row>
    <row r="55" spans="2:20" ht="6" customHeight="1">
      <c r="B55" s="31"/>
      <c r="C55" s="11"/>
      <c r="D55" s="32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2"/>
      <c r="S55" s="11"/>
      <c r="T55" s="31"/>
    </row>
    <row r="56" spans="2:20" ht="20.25" customHeight="1">
      <c r="B56" s="31"/>
      <c r="C56" s="11"/>
      <c r="D56" s="32"/>
      <c r="E56" s="34"/>
      <c r="F56" s="102" t="s">
        <v>136</v>
      </c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34"/>
      <c r="R56" s="32"/>
      <c r="S56" s="11"/>
      <c r="T56" s="31"/>
    </row>
    <row r="57" spans="2:20" ht="6" customHeight="1">
      <c r="B57" s="31"/>
      <c r="C57" s="11"/>
      <c r="D57" s="32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2"/>
      <c r="S57" s="11"/>
      <c r="T57" s="31"/>
    </row>
    <row r="58" spans="2:20" ht="6" customHeight="1">
      <c r="B58" s="31"/>
      <c r="C58" s="11"/>
      <c r="D58" s="32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2"/>
      <c r="S58" s="11"/>
      <c r="T58" s="31"/>
    </row>
    <row r="59" spans="2:20" ht="18.75" customHeight="1">
      <c r="B59" s="31"/>
      <c r="C59" s="11"/>
      <c r="D59" s="32"/>
      <c r="E59" s="35"/>
      <c r="F59" s="229" t="s">
        <v>121</v>
      </c>
      <c r="G59" s="229"/>
      <c r="H59" s="229"/>
      <c r="I59" s="229"/>
      <c r="J59" s="229"/>
      <c r="K59" s="229"/>
      <c r="L59" s="229"/>
      <c r="M59" s="35"/>
      <c r="N59" s="225" t="s">
        <v>122</v>
      </c>
      <c r="O59" s="225"/>
      <c r="P59" s="225"/>
      <c r="Q59" s="35"/>
      <c r="R59" s="32"/>
      <c r="S59" s="11"/>
      <c r="T59" s="31"/>
    </row>
    <row r="60" spans="2:20" ht="6" customHeight="1">
      <c r="B60" s="31"/>
      <c r="C60" s="11"/>
      <c r="D60" s="32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2"/>
      <c r="S60" s="11"/>
      <c r="T60" s="31"/>
    </row>
    <row r="61" spans="2:20" ht="19.5" customHeight="1">
      <c r="B61" s="31"/>
      <c r="C61" s="11"/>
      <c r="D61" s="32"/>
      <c r="E61" s="35"/>
      <c r="F61" s="229" t="s">
        <v>137</v>
      </c>
      <c r="G61" s="229"/>
      <c r="H61" s="229"/>
      <c r="I61" s="229"/>
      <c r="J61" s="229"/>
      <c r="K61" s="229"/>
      <c r="L61" s="229"/>
      <c r="M61" s="35"/>
      <c r="N61" s="230">
        <v>7.0999999999999994E-2</v>
      </c>
      <c r="O61" s="230"/>
      <c r="P61" s="230"/>
      <c r="Q61" s="35"/>
      <c r="R61" s="32"/>
      <c r="S61" s="11"/>
      <c r="T61" s="31"/>
    </row>
    <row r="62" spans="2:20" ht="6" customHeight="1">
      <c r="B62" s="31"/>
      <c r="C62" s="11"/>
      <c r="D62" s="32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2"/>
      <c r="S62" s="11"/>
      <c r="T62" s="31"/>
    </row>
    <row r="63" spans="2:20" ht="19.5" customHeight="1">
      <c r="B63" s="31"/>
      <c r="C63" s="11"/>
      <c r="D63" s="32"/>
      <c r="E63" s="35"/>
      <c r="F63" s="229" t="s">
        <v>138</v>
      </c>
      <c r="G63" s="229"/>
      <c r="H63" s="229"/>
      <c r="I63" s="229"/>
      <c r="J63" s="229"/>
      <c r="K63" s="229"/>
      <c r="L63" s="229"/>
      <c r="M63" s="35"/>
      <c r="N63" s="231">
        <f>0.01/2</f>
        <v>5.0000000000000001E-3</v>
      </c>
      <c r="O63" s="231"/>
      <c r="P63" s="231"/>
      <c r="Q63" s="35"/>
      <c r="R63" s="32"/>
      <c r="S63" s="11"/>
      <c r="T63" s="31"/>
    </row>
    <row r="64" spans="2:20" ht="6" customHeight="1">
      <c r="B64" s="31"/>
      <c r="C64" s="11"/>
      <c r="D64" s="32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2"/>
      <c r="S64" s="11"/>
      <c r="T64" s="31"/>
    </row>
    <row r="65" spans="2:20" ht="14.25" customHeight="1">
      <c r="B65" s="31"/>
      <c r="C65" s="11"/>
      <c r="D65" s="32"/>
      <c r="E65" s="35"/>
      <c r="F65" s="38" t="s">
        <v>128</v>
      </c>
      <c r="G65" s="35"/>
      <c r="H65" s="35"/>
      <c r="I65" s="49"/>
      <c r="J65" s="226" t="s">
        <v>130</v>
      </c>
      <c r="K65" s="35"/>
      <c r="L65" s="232">
        <f>IF(N59="Primera",0,(ABS(P67-N67)))</f>
        <v>1.2359999999999998</v>
      </c>
      <c r="M65" s="35"/>
      <c r="N65" s="44" t="s">
        <v>131</v>
      </c>
      <c r="O65" s="35"/>
      <c r="P65" s="44" t="s">
        <v>132</v>
      </c>
      <c r="Q65" s="35"/>
      <c r="R65" s="32"/>
      <c r="S65" s="11"/>
      <c r="T65" s="31"/>
    </row>
    <row r="66" spans="2:20" ht="6" customHeight="1">
      <c r="B66" s="31"/>
      <c r="C66" s="11"/>
      <c r="D66" s="32"/>
      <c r="E66" s="35"/>
      <c r="F66" s="35"/>
      <c r="G66" s="35"/>
      <c r="H66" s="35"/>
      <c r="I66" s="50"/>
      <c r="J66" s="226"/>
      <c r="K66" s="35"/>
      <c r="L66" s="232"/>
      <c r="M66" s="35"/>
      <c r="N66" s="35"/>
      <c r="O66" s="35"/>
      <c r="P66" s="35"/>
      <c r="Q66" s="35"/>
      <c r="R66" s="32"/>
      <c r="S66" s="11"/>
      <c r="T66" s="31"/>
    </row>
    <row r="67" spans="2:20" ht="18">
      <c r="B67" s="31"/>
      <c r="C67" s="11"/>
      <c r="D67" s="32"/>
      <c r="E67" s="35"/>
      <c r="F67" s="45">
        <v>2</v>
      </c>
      <c r="G67" s="35"/>
      <c r="H67" s="35"/>
      <c r="I67" s="51"/>
      <c r="J67" s="226"/>
      <c r="K67" s="35"/>
      <c r="L67" s="232"/>
      <c r="M67" s="35"/>
      <c r="N67" s="52">
        <v>3.0779999999999998</v>
      </c>
      <c r="O67" s="35"/>
      <c r="P67" s="53">
        <v>1.8420000000000001</v>
      </c>
      <c r="Q67" s="35"/>
      <c r="R67" s="32"/>
      <c r="S67" s="11"/>
      <c r="T67" s="31"/>
    </row>
    <row r="68" spans="2:20" ht="6" customHeight="1">
      <c r="B68" s="31"/>
      <c r="C68" s="11"/>
      <c r="D68" s="32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2"/>
      <c r="S68" s="11"/>
      <c r="T68" s="31"/>
    </row>
    <row r="69" spans="2:20" ht="18" customHeight="1">
      <c r="B69" s="31"/>
      <c r="C69" s="11"/>
      <c r="D69" s="32"/>
      <c r="E69" s="35"/>
      <c r="F69" s="233" t="s">
        <v>139</v>
      </c>
      <c r="G69" s="233"/>
      <c r="H69" s="233"/>
      <c r="I69" s="233"/>
      <c r="J69" s="233"/>
      <c r="K69" s="35"/>
      <c r="L69" s="44" t="s">
        <v>140</v>
      </c>
      <c r="M69" s="35"/>
      <c r="N69" s="44" t="s">
        <v>141</v>
      </c>
      <c r="O69" s="35"/>
      <c r="P69" s="54" t="s">
        <v>142</v>
      </c>
      <c r="Q69" s="35"/>
      <c r="R69" s="32"/>
      <c r="S69" s="11"/>
      <c r="T69" s="31"/>
    </row>
    <row r="70" spans="2:20" ht="6" customHeight="1">
      <c r="B70" s="31"/>
      <c r="C70" s="11"/>
      <c r="D70" s="32"/>
      <c r="E70" s="35"/>
      <c r="F70" s="233"/>
      <c r="G70" s="233"/>
      <c r="H70" s="233"/>
      <c r="I70" s="233"/>
      <c r="J70" s="233"/>
      <c r="K70" s="35"/>
      <c r="L70" s="35"/>
      <c r="M70" s="35"/>
      <c r="N70" s="35"/>
      <c r="O70" s="35"/>
      <c r="P70" s="35"/>
      <c r="Q70" s="35"/>
      <c r="R70" s="32"/>
      <c r="S70" s="11"/>
      <c r="T70" s="31"/>
    </row>
    <row r="71" spans="2:20" ht="18">
      <c r="B71" s="31"/>
      <c r="C71" s="11"/>
      <c r="D71" s="32"/>
      <c r="E71" s="35"/>
      <c r="F71" s="233"/>
      <c r="G71" s="233"/>
      <c r="H71" s="233"/>
      <c r="I71" s="233"/>
      <c r="J71" s="233"/>
      <c r="K71" s="35"/>
      <c r="L71" s="55">
        <v>21.52</v>
      </c>
      <c r="M71" s="35"/>
      <c r="N71" s="55">
        <v>21.02</v>
      </c>
      <c r="O71" s="35"/>
      <c r="P71" s="56">
        <f>L71-N71</f>
        <v>0.5</v>
      </c>
      <c r="Q71" s="35"/>
      <c r="R71" s="32"/>
      <c r="S71" s="11"/>
      <c r="T71" s="31"/>
    </row>
    <row r="72" spans="2:20" ht="4.5" customHeight="1">
      <c r="B72" s="31"/>
      <c r="C72" s="11"/>
      <c r="D72" s="32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2"/>
      <c r="S72" s="11"/>
      <c r="T72" s="31"/>
    </row>
    <row r="73" spans="2:20" ht="18" customHeight="1">
      <c r="B73" s="31"/>
      <c r="C73" s="11"/>
      <c r="D73" s="32"/>
      <c r="E73" s="35"/>
      <c r="F73" s="233" t="s">
        <v>143</v>
      </c>
      <c r="G73" s="233"/>
      <c r="H73" s="233"/>
      <c r="I73" s="233"/>
      <c r="J73" s="233"/>
      <c r="K73" s="35"/>
      <c r="L73" s="44" t="s">
        <v>140</v>
      </c>
      <c r="M73" s="35"/>
      <c r="N73" s="44" t="s">
        <v>141</v>
      </c>
      <c r="O73" s="35"/>
      <c r="P73" s="54" t="s">
        <v>142</v>
      </c>
      <c r="Q73" s="35"/>
      <c r="R73" s="32"/>
      <c r="S73" s="11"/>
      <c r="T73" s="31"/>
    </row>
    <row r="74" spans="2:20" ht="6" customHeight="1">
      <c r="B74" s="31"/>
      <c r="C74" s="11"/>
      <c r="D74" s="32"/>
      <c r="E74" s="35"/>
      <c r="F74" s="233"/>
      <c r="G74" s="233"/>
      <c r="H74" s="233"/>
      <c r="I74" s="233"/>
      <c r="J74" s="233"/>
      <c r="K74" s="35"/>
      <c r="L74" s="35"/>
      <c r="M74" s="35"/>
      <c r="N74" s="35"/>
      <c r="O74" s="35"/>
      <c r="P74" s="35"/>
      <c r="Q74" s="35"/>
      <c r="R74" s="32"/>
      <c r="S74" s="11"/>
      <c r="T74" s="31"/>
    </row>
    <row r="75" spans="2:20" ht="18">
      <c r="B75" s="31"/>
      <c r="C75" s="11"/>
      <c r="D75" s="32"/>
      <c r="E75" s="35"/>
      <c r="F75" s="233"/>
      <c r="G75" s="233"/>
      <c r="H75" s="233"/>
      <c r="I75" s="233"/>
      <c r="J75" s="233"/>
      <c r="K75" s="35"/>
      <c r="L75" s="56" t="e">
        <f>MAX(#REF!)</f>
        <v>#REF!</v>
      </c>
      <c r="M75" s="35"/>
      <c r="N75" s="56" t="e">
        <f>MIN(#REF!)</f>
        <v>#REF!</v>
      </c>
      <c r="O75" s="35"/>
      <c r="P75" s="56" t="e">
        <f>L75-N75</f>
        <v>#REF!</v>
      </c>
      <c r="Q75" s="35"/>
      <c r="R75" s="32"/>
      <c r="S75" s="11"/>
      <c r="T75" s="31"/>
    </row>
    <row r="76" spans="2:20" ht="4.5" customHeight="1">
      <c r="B76" s="31"/>
      <c r="C76" s="11"/>
      <c r="D76" s="32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2"/>
      <c r="S76" s="11"/>
      <c r="T76" s="31"/>
    </row>
    <row r="77" spans="2:20" ht="18" customHeight="1">
      <c r="B77" s="31"/>
      <c r="C77" s="11"/>
      <c r="D77" s="32"/>
      <c r="E77" s="35"/>
      <c r="F77" s="233" t="s">
        <v>144</v>
      </c>
      <c r="G77" s="233"/>
      <c r="H77" s="233"/>
      <c r="I77" s="233"/>
      <c r="J77" s="233"/>
      <c r="K77" s="35"/>
      <c r="L77" s="44" t="s">
        <v>140</v>
      </c>
      <c r="M77" s="35"/>
      <c r="N77" s="44" t="s">
        <v>141</v>
      </c>
      <c r="O77" s="35"/>
      <c r="P77" s="54" t="s">
        <v>142</v>
      </c>
      <c r="Q77" s="35"/>
      <c r="R77" s="32"/>
      <c r="S77" s="11"/>
      <c r="T77" s="31"/>
    </row>
    <row r="78" spans="2:20" ht="6" customHeight="1">
      <c r="B78" s="31"/>
      <c r="C78" s="11"/>
      <c r="D78" s="32"/>
      <c r="E78" s="35"/>
      <c r="F78" s="233"/>
      <c r="G78" s="233"/>
      <c r="H78" s="233"/>
      <c r="I78" s="233"/>
      <c r="J78" s="233"/>
      <c r="K78" s="35"/>
      <c r="L78" s="35"/>
      <c r="M78" s="35"/>
      <c r="N78" s="35"/>
      <c r="O78" s="35"/>
      <c r="P78" s="35"/>
      <c r="Q78" s="35"/>
      <c r="R78" s="32"/>
      <c r="S78" s="11"/>
      <c r="T78" s="31"/>
    </row>
    <row r="79" spans="2:20" ht="18">
      <c r="B79" s="31"/>
      <c r="C79" s="11"/>
      <c r="D79" s="32"/>
      <c r="E79" s="35"/>
      <c r="F79" s="233"/>
      <c r="G79" s="233"/>
      <c r="H79" s="233"/>
      <c r="I79" s="233"/>
      <c r="J79" s="233"/>
      <c r="K79" s="35"/>
      <c r="L79" s="56" t="e">
        <f>MAX(#REF!)</f>
        <v>#REF!</v>
      </c>
      <c r="M79" s="35"/>
      <c r="N79" s="56" t="e">
        <f>MIN(#REF!)</f>
        <v>#REF!</v>
      </c>
      <c r="O79" s="35"/>
      <c r="P79" s="56" t="e">
        <f>L79-N79</f>
        <v>#REF!</v>
      </c>
      <c r="Q79" s="35"/>
      <c r="R79" s="32"/>
      <c r="S79" s="11"/>
      <c r="T79" s="31"/>
    </row>
    <row r="80" spans="2:20" ht="4.5" customHeight="1">
      <c r="B80" s="31"/>
      <c r="C80" s="11"/>
      <c r="D80" s="32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2"/>
      <c r="S80" s="11"/>
      <c r="T80" s="31"/>
    </row>
    <row r="81" spans="2:20" ht="18">
      <c r="B81" s="31"/>
      <c r="C81" s="11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11"/>
      <c r="T81" s="31"/>
    </row>
    <row r="82" spans="2:20" ht="6" customHeight="1">
      <c r="B82" s="31"/>
      <c r="C82" s="11"/>
      <c r="D82" s="32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2"/>
      <c r="S82" s="11"/>
      <c r="T82" s="31"/>
    </row>
    <row r="83" spans="2:20" ht="20.25" customHeight="1">
      <c r="B83" s="31"/>
      <c r="C83" s="11"/>
      <c r="D83" s="32"/>
      <c r="E83" s="34"/>
      <c r="F83" s="102" t="s">
        <v>145</v>
      </c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34"/>
      <c r="R83" s="32"/>
      <c r="S83" s="11"/>
      <c r="T83" s="31"/>
    </row>
    <row r="84" spans="2:20" ht="6" customHeight="1">
      <c r="B84" s="31"/>
      <c r="C84" s="11"/>
      <c r="D84" s="32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2"/>
      <c r="S84" s="11"/>
      <c r="T84" s="31"/>
    </row>
    <row r="85" spans="2:20" ht="6" customHeight="1">
      <c r="B85" s="31"/>
      <c r="C85" s="11"/>
      <c r="D85" s="32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2"/>
      <c r="S85" s="11"/>
      <c r="T85" s="31"/>
    </row>
    <row r="86" spans="2:20" ht="18.75" customHeight="1">
      <c r="B86" s="31"/>
      <c r="C86" s="11"/>
      <c r="D86" s="32"/>
      <c r="E86" s="35"/>
      <c r="F86" s="229" t="s">
        <v>121</v>
      </c>
      <c r="G86" s="229"/>
      <c r="H86" s="229"/>
      <c r="I86" s="229"/>
      <c r="J86" s="229"/>
      <c r="K86" s="229"/>
      <c r="L86" s="229"/>
      <c r="M86" s="35"/>
      <c r="N86" s="225" t="s">
        <v>122</v>
      </c>
      <c r="O86" s="225"/>
      <c r="P86" s="225"/>
      <c r="Q86" s="35"/>
      <c r="R86" s="32"/>
      <c r="S86" s="11"/>
      <c r="T86" s="31"/>
    </row>
    <row r="87" spans="2:20" ht="6" customHeight="1">
      <c r="B87" s="31"/>
      <c r="C87" s="11"/>
      <c r="D87" s="32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2"/>
      <c r="S87" s="11"/>
      <c r="T87" s="31"/>
    </row>
    <row r="88" spans="2:20" ht="19.5" customHeight="1">
      <c r="B88" s="31"/>
      <c r="C88" s="11"/>
      <c r="D88" s="32"/>
      <c r="E88" s="35"/>
      <c r="F88" s="229" t="s">
        <v>137</v>
      </c>
      <c r="G88" s="229"/>
      <c r="H88" s="229"/>
      <c r="I88" s="229"/>
      <c r="J88" s="229"/>
      <c r="K88" s="229"/>
      <c r="L88" s="229"/>
      <c r="M88" s="35"/>
      <c r="N88" s="234">
        <v>0.23</v>
      </c>
      <c r="O88" s="234"/>
      <c r="P88" s="234"/>
      <c r="Q88" s="35"/>
      <c r="R88" s="32"/>
      <c r="S88" s="11"/>
      <c r="T88" s="31"/>
    </row>
    <row r="89" spans="2:20" ht="6" customHeight="1">
      <c r="B89" s="31"/>
      <c r="C89" s="11"/>
      <c r="D89" s="32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2"/>
      <c r="S89" s="11"/>
      <c r="T89" s="31"/>
    </row>
    <row r="90" spans="2:20" ht="19.5" customHeight="1">
      <c r="B90" s="31"/>
      <c r="C90" s="11"/>
      <c r="D90" s="32"/>
      <c r="E90" s="35"/>
      <c r="F90" s="229" t="s">
        <v>138</v>
      </c>
      <c r="G90" s="229"/>
      <c r="H90" s="229"/>
      <c r="I90" s="229"/>
      <c r="J90" s="229"/>
      <c r="K90" s="229"/>
      <c r="L90" s="229"/>
      <c r="M90" s="35"/>
      <c r="N90" s="231">
        <f>0.01/2</f>
        <v>5.0000000000000001E-3</v>
      </c>
      <c r="O90" s="231"/>
      <c r="P90" s="231"/>
      <c r="Q90" s="35"/>
      <c r="R90" s="32"/>
      <c r="S90" s="11"/>
      <c r="T90" s="31"/>
    </row>
    <row r="91" spans="2:20" ht="6" customHeight="1">
      <c r="B91" s="31"/>
      <c r="C91" s="11"/>
      <c r="D91" s="32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2"/>
      <c r="S91" s="11"/>
      <c r="T91" s="31"/>
    </row>
    <row r="92" spans="2:20" ht="14.25" customHeight="1">
      <c r="B92" s="31"/>
      <c r="C92" s="11"/>
      <c r="D92" s="32"/>
      <c r="E92" s="35"/>
      <c r="F92" s="38" t="s">
        <v>128</v>
      </c>
      <c r="G92" s="35"/>
      <c r="H92" s="35"/>
      <c r="I92" s="49"/>
      <c r="J92" s="226" t="s">
        <v>130</v>
      </c>
      <c r="K92" s="35"/>
      <c r="L92" s="232">
        <f>IF(N86="Primera",0,(ABS(P94-N94)))</f>
        <v>0.22300000000000009</v>
      </c>
      <c r="M92" s="35"/>
      <c r="N92" s="44" t="s">
        <v>131</v>
      </c>
      <c r="O92" s="35"/>
      <c r="P92" s="44" t="s">
        <v>132</v>
      </c>
      <c r="Q92" s="35"/>
      <c r="R92" s="32"/>
      <c r="S92" s="11"/>
      <c r="T92" s="31"/>
    </row>
    <row r="93" spans="2:20" ht="6" customHeight="1">
      <c r="B93" s="31"/>
      <c r="C93" s="11"/>
      <c r="D93" s="32"/>
      <c r="E93" s="35"/>
      <c r="F93" s="35"/>
      <c r="G93" s="35"/>
      <c r="H93" s="35"/>
      <c r="I93" s="50"/>
      <c r="J93" s="226"/>
      <c r="K93" s="35"/>
      <c r="L93" s="232"/>
      <c r="M93" s="35"/>
      <c r="N93" s="35"/>
      <c r="O93" s="35"/>
      <c r="P93" s="35"/>
      <c r="Q93" s="35"/>
      <c r="R93" s="32"/>
      <c r="S93" s="11"/>
      <c r="T93" s="31"/>
    </row>
    <row r="94" spans="2:20" ht="18">
      <c r="B94" s="31"/>
      <c r="C94" s="11"/>
      <c r="D94" s="32"/>
      <c r="E94" s="35"/>
      <c r="F94" s="45">
        <v>2</v>
      </c>
      <c r="G94" s="35"/>
      <c r="H94" s="35"/>
      <c r="I94" s="51"/>
      <c r="J94" s="226"/>
      <c r="K94" s="35"/>
      <c r="L94" s="232"/>
      <c r="M94" s="35"/>
      <c r="N94" s="52">
        <v>-1.1930000000000001</v>
      </c>
      <c r="O94" s="35"/>
      <c r="P94" s="57">
        <v>-0.97</v>
      </c>
      <c r="Q94" s="35"/>
      <c r="R94" s="32"/>
      <c r="S94" s="11"/>
      <c r="T94" s="31"/>
    </row>
    <row r="95" spans="2:20" ht="6" customHeight="1">
      <c r="B95" s="31"/>
      <c r="C95" s="11"/>
      <c r="D95" s="32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2"/>
      <c r="S95" s="11"/>
      <c r="T95" s="31"/>
    </row>
    <row r="96" spans="2:20" ht="19.5" customHeight="1">
      <c r="B96" s="31"/>
      <c r="C96" s="11"/>
      <c r="D96" s="32"/>
      <c r="E96" s="35"/>
      <c r="F96" s="233" t="s">
        <v>139</v>
      </c>
      <c r="G96" s="233"/>
      <c r="H96" s="233"/>
      <c r="I96" s="233"/>
      <c r="J96" s="233"/>
      <c r="K96" s="35"/>
      <c r="L96" s="44" t="s">
        <v>140</v>
      </c>
      <c r="M96" s="35"/>
      <c r="N96" s="44" t="s">
        <v>141</v>
      </c>
      <c r="O96" s="35"/>
      <c r="P96" s="54" t="s">
        <v>142</v>
      </c>
      <c r="Q96" s="35"/>
      <c r="R96" s="32"/>
      <c r="S96" s="11"/>
      <c r="T96" s="31"/>
    </row>
    <row r="97" spans="2:20" ht="6" customHeight="1">
      <c r="B97" s="31"/>
      <c r="C97" s="11"/>
      <c r="D97" s="32"/>
      <c r="E97" s="35"/>
      <c r="F97" s="233"/>
      <c r="G97" s="233"/>
      <c r="H97" s="233"/>
      <c r="I97" s="233"/>
      <c r="J97" s="233"/>
      <c r="K97" s="35"/>
      <c r="L97" s="35"/>
      <c r="M97" s="35"/>
      <c r="N97" s="35"/>
      <c r="O97" s="35"/>
      <c r="P97" s="35"/>
      <c r="Q97" s="35"/>
      <c r="R97" s="32"/>
      <c r="S97" s="11"/>
      <c r="T97" s="31"/>
    </row>
    <row r="98" spans="2:20" ht="18">
      <c r="B98" s="31"/>
      <c r="C98" s="11"/>
      <c r="D98" s="32"/>
      <c r="E98" s="35"/>
      <c r="F98" s="233"/>
      <c r="G98" s="233"/>
      <c r="H98" s="233"/>
      <c r="I98" s="233"/>
      <c r="J98" s="233"/>
      <c r="K98" s="35"/>
      <c r="L98" s="56">
        <v>23.77</v>
      </c>
      <c r="M98" s="35"/>
      <c r="N98" s="56">
        <v>23.56</v>
      </c>
      <c r="O98" s="35"/>
      <c r="P98" s="56">
        <f>L98-N98</f>
        <v>0.21000000000000085</v>
      </c>
      <c r="Q98" s="35"/>
      <c r="R98" s="32"/>
      <c r="S98" s="11"/>
      <c r="T98" s="31"/>
    </row>
    <row r="99" spans="2:20" ht="4.5" customHeight="1">
      <c r="B99" s="31"/>
      <c r="C99" s="11"/>
      <c r="D99" s="32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2"/>
      <c r="S99" s="11"/>
      <c r="T99" s="31"/>
    </row>
    <row r="100" spans="2:20" ht="18" customHeight="1">
      <c r="B100" s="31"/>
      <c r="C100" s="11"/>
      <c r="D100" s="32"/>
      <c r="E100" s="35"/>
      <c r="F100" s="233" t="s">
        <v>143</v>
      </c>
      <c r="G100" s="233"/>
      <c r="H100" s="233"/>
      <c r="I100" s="233"/>
      <c r="J100" s="233"/>
      <c r="K100" s="35"/>
      <c r="L100" s="44" t="s">
        <v>140</v>
      </c>
      <c r="M100" s="35"/>
      <c r="N100" s="44" t="s">
        <v>141</v>
      </c>
      <c r="O100" s="35"/>
      <c r="P100" s="54" t="s">
        <v>142</v>
      </c>
      <c r="Q100" s="35"/>
      <c r="R100" s="32"/>
      <c r="S100" s="11"/>
      <c r="T100" s="31"/>
    </row>
    <row r="101" spans="2:20" ht="6" customHeight="1">
      <c r="B101" s="31"/>
      <c r="C101" s="11"/>
      <c r="D101" s="32"/>
      <c r="E101" s="35"/>
      <c r="F101" s="233"/>
      <c r="G101" s="233"/>
      <c r="H101" s="233"/>
      <c r="I101" s="233"/>
      <c r="J101" s="233"/>
      <c r="K101" s="35"/>
      <c r="L101" s="35"/>
      <c r="M101" s="35"/>
      <c r="N101" s="35"/>
      <c r="O101" s="35"/>
      <c r="P101" s="35"/>
      <c r="Q101" s="35"/>
      <c r="R101" s="32"/>
      <c r="S101" s="11"/>
      <c r="T101" s="31"/>
    </row>
    <row r="102" spans="2:20" ht="18">
      <c r="B102" s="31"/>
      <c r="C102" s="11"/>
      <c r="D102" s="32"/>
      <c r="E102" s="35"/>
      <c r="F102" s="233"/>
      <c r="G102" s="233"/>
      <c r="H102" s="233"/>
      <c r="I102" s="233"/>
      <c r="J102" s="233"/>
      <c r="K102" s="35"/>
      <c r="L102" s="56" t="e">
        <f>MAX(#REF!)</f>
        <v>#REF!</v>
      </c>
      <c r="M102" s="35"/>
      <c r="N102" s="56" t="e">
        <f>MIN(#REF!)</f>
        <v>#REF!</v>
      </c>
      <c r="O102" s="35"/>
      <c r="P102" s="56" t="e">
        <f>L102-N102</f>
        <v>#REF!</v>
      </c>
      <c r="Q102" s="35"/>
      <c r="R102" s="32"/>
      <c r="S102" s="11"/>
      <c r="T102" s="31"/>
    </row>
    <row r="103" spans="2:20" ht="4.5" customHeight="1">
      <c r="B103" s="31"/>
      <c r="C103" s="11"/>
      <c r="D103" s="32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2"/>
      <c r="S103" s="11"/>
      <c r="T103" s="31"/>
    </row>
    <row r="104" spans="2:20" ht="18" customHeight="1">
      <c r="B104" s="31"/>
      <c r="C104" s="11"/>
      <c r="D104" s="32"/>
      <c r="E104" s="35"/>
      <c r="F104" s="233" t="s">
        <v>144</v>
      </c>
      <c r="G104" s="233"/>
      <c r="H104" s="233"/>
      <c r="I104" s="233"/>
      <c r="J104" s="233"/>
      <c r="K104" s="35"/>
      <c r="L104" s="44" t="s">
        <v>140</v>
      </c>
      <c r="M104" s="35"/>
      <c r="N104" s="44" t="s">
        <v>141</v>
      </c>
      <c r="O104" s="35"/>
      <c r="P104" s="54" t="s">
        <v>142</v>
      </c>
      <c r="Q104" s="35"/>
      <c r="R104" s="32"/>
      <c r="S104" s="11"/>
      <c r="T104" s="31"/>
    </row>
    <row r="105" spans="2:20" ht="6" customHeight="1">
      <c r="B105" s="31"/>
      <c r="C105" s="11"/>
      <c r="D105" s="32"/>
      <c r="E105" s="35"/>
      <c r="F105" s="233"/>
      <c r="G105" s="233"/>
      <c r="H105" s="233"/>
      <c r="I105" s="233"/>
      <c r="J105" s="233"/>
      <c r="K105" s="35"/>
      <c r="L105" s="35"/>
      <c r="M105" s="35"/>
      <c r="N105" s="35"/>
      <c r="O105" s="35"/>
      <c r="P105" s="35"/>
      <c r="Q105" s="35"/>
      <c r="R105" s="32"/>
      <c r="S105" s="11"/>
      <c r="T105" s="31"/>
    </row>
    <row r="106" spans="2:20" ht="18">
      <c r="B106" s="31"/>
      <c r="C106" s="11"/>
      <c r="D106" s="32"/>
      <c r="E106" s="35"/>
      <c r="F106" s="233"/>
      <c r="G106" s="233"/>
      <c r="H106" s="233"/>
      <c r="I106" s="233"/>
      <c r="J106" s="233"/>
      <c r="K106" s="35"/>
      <c r="L106" s="56" t="e">
        <f>MAX(#REF!)</f>
        <v>#REF!</v>
      </c>
      <c r="M106" s="35"/>
      <c r="N106" s="56" t="e">
        <f>MIN(#REF!)</f>
        <v>#REF!</v>
      </c>
      <c r="O106" s="35"/>
      <c r="P106" s="56" t="e">
        <f>L106-N106</f>
        <v>#REF!</v>
      </c>
      <c r="Q106" s="35"/>
      <c r="R106" s="32"/>
      <c r="S106" s="11"/>
      <c r="T106" s="31"/>
    </row>
    <row r="107" spans="2:20" ht="4.5" customHeight="1">
      <c r="B107" s="31"/>
      <c r="C107" s="11"/>
      <c r="D107" s="32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2"/>
      <c r="S107" s="11"/>
      <c r="T107" s="31"/>
    </row>
    <row r="108" spans="2:20" ht="18">
      <c r="B108" s="31"/>
      <c r="C108" s="11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11"/>
      <c r="T108" s="31"/>
    </row>
    <row r="109" spans="2:20" ht="6" customHeight="1">
      <c r="B109" s="31"/>
      <c r="C109" s="11"/>
      <c r="D109" s="32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2"/>
      <c r="S109" s="11"/>
      <c r="T109" s="31"/>
    </row>
    <row r="110" spans="2:20" ht="20.25" customHeight="1">
      <c r="B110" s="31"/>
      <c r="C110" s="11"/>
      <c r="D110" s="32"/>
      <c r="E110" s="34"/>
      <c r="F110" s="102" t="s">
        <v>146</v>
      </c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34"/>
      <c r="R110" s="32"/>
      <c r="S110" s="11"/>
      <c r="T110" s="31"/>
    </row>
    <row r="111" spans="2:20" ht="6" customHeight="1">
      <c r="B111" s="31"/>
      <c r="C111" s="11"/>
      <c r="D111" s="32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2"/>
      <c r="S111" s="11"/>
      <c r="T111" s="31"/>
    </row>
    <row r="112" spans="2:20" ht="6" customHeight="1">
      <c r="B112" s="31"/>
      <c r="C112" s="11"/>
      <c r="D112" s="32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2"/>
      <c r="S112" s="11"/>
      <c r="T112" s="31"/>
    </row>
    <row r="113" spans="2:20" ht="18.75" customHeight="1">
      <c r="B113" s="31"/>
      <c r="C113" s="11"/>
      <c r="D113" s="32"/>
      <c r="E113" s="35"/>
      <c r="F113" s="229" t="s">
        <v>121</v>
      </c>
      <c r="G113" s="229"/>
      <c r="H113" s="229"/>
      <c r="I113" s="229"/>
      <c r="J113" s="229"/>
      <c r="K113" s="229"/>
      <c r="L113" s="229"/>
      <c r="M113" s="35"/>
      <c r="N113" s="225" t="s">
        <v>122</v>
      </c>
      <c r="O113" s="225"/>
      <c r="P113" s="225"/>
      <c r="Q113" s="35"/>
      <c r="R113" s="32"/>
      <c r="S113" s="11"/>
      <c r="T113" s="31"/>
    </row>
    <row r="114" spans="2:20" ht="6" customHeight="1">
      <c r="B114" s="31"/>
      <c r="C114" s="11"/>
      <c r="D114" s="32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2"/>
      <c r="S114" s="11"/>
      <c r="T114" s="31"/>
    </row>
    <row r="115" spans="2:20" ht="19.5" customHeight="1">
      <c r="B115" s="31"/>
      <c r="C115" s="11"/>
      <c r="D115" s="32"/>
      <c r="E115" s="35"/>
      <c r="F115" s="229" t="s">
        <v>137</v>
      </c>
      <c r="G115" s="229"/>
      <c r="H115" s="229"/>
      <c r="I115" s="229"/>
      <c r="J115" s="229"/>
      <c r="K115" s="229"/>
      <c r="L115" s="229"/>
      <c r="M115" s="35"/>
      <c r="N115" s="235">
        <v>1.6</v>
      </c>
      <c r="O115" s="235"/>
      <c r="P115" s="235"/>
      <c r="Q115" s="35"/>
      <c r="R115" s="32"/>
      <c r="S115" s="11"/>
      <c r="T115" s="31"/>
    </row>
    <row r="116" spans="2:20" ht="6" customHeight="1">
      <c r="B116" s="31"/>
      <c r="C116" s="11"/>
      <c r="D116" s="32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2"/>
      <c r="S116" s="11"/>
      <c r="T116" s="31"/>
    </row>
    <row r="117" spans="2:20" ht="19.5" customHeight="1">
      <c r="B117" s="31"/>
      <c r="C117" s="11"/>
      <c r="D117" s="32"/>
      <c r="E117" s="35"/>
      <c r="F117" s="229" t="s">
        <v>138</v>
      </c>
      <c r="G117" s="229"/>
      <c r="H117" s="229"/>
      <c r="I117" s="229"/>
      <c r="J117" s="229"/>
      <c r="K117" s="229"/>
      <c r="L117" s="229"/>
      <c r="M117" s="35"/>
      <c r="N117" s="236">
        <v>0.05</v>
      </c>
      <c r="O117" s="236"/>
      <c r="P117" s="236"/>
      <c r="Q117" s="35"/>
      <c r="R117" s="32"/>
      <c r="S117" s="11"/>
      <c r="T117" s="31"/>
    </row>
    <row r="118" spans="2:20" ht="6" customHeight="1">
      <c r="B118" s="31"/>
      <c r="C118" s="11"/>
      <c r="D118" s="32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2"/>
      <c r="S118" s="11"/>
      <c r="T118" s="31"/>
    </row>
    <row r="119" spans="2:20" ht="14.25" customHeight="1">
      <c r="B119" s="31"/>
      <c r="C119" s="11"/>
      <c r="D119" s="32"/>
      <c r="E119" s="35"/>
      <c r="F119" s="38" t="s">
        <v>128</v>
      </c>
      <c r="G119" s="35"/>
      <c r="H119" s="35"/>
      <c r="I119" s="49"/>
      <c r="J119" s="226" t="s">
        <v>130</v>
      </c>
      <c r="K119" s="35"/>
      <c r="L119" s="237">
        <f>IF(N113="Primera",0,(ABS(P121-N121)))</f>
        <v>0.39999999999999997</v>
      </c>
      <c r="M119" s="35"/>
      <c r="N119" s="44" t="s">
        <v>131</v>
      </c>
      <c r="O119" s="35"/>
      <c r="P119" s="44" t="s">
        <v>132</v>
      </c>
      <c r="Q119" s="35"/>
      <c r="R119" s="32"/>
      <c r="S119" s="11"/>
      <c r="T119" s="31"/>
    </row>
    <row r="120" spans="2:20" ht="6" customHeight="1">
      <c r="B120" s="31"/>
      <c r="C120" s="11"/>
      <c r="D120" s="32"/>
      <c r="E120" s="35"/>
      <c r="F120" s="35"/>
      <c r="G120" s="35"/>
      <c r="H120" s="35"/>
      <c r="I120" s="50"/>
      <c r="J120" s="226"/>
      <c r="K120" s="35"/>
      <c r="L120" s="237"/>
      <c r="M120" s="35"/>
      <c r="N120" s="35"/>
      <c r="O120" s="35"/>
      <c r="P120" s="35"/>
      <c r="Q120" s="35"/>
      <c r="R120" s="32"/>
      <c r="S120" s="11"/>
      <c r="T120" s="31"/>
    </row>
    <row r="121" spans="2:20" ht="18">
      <c r="B121" s="31"/>
      <c r="C121" s="11"/>
      <c r="D121" s="32"/>
      <c r="E121" s="35"/>
      <c r="F121" s="45">
        <v>1.65</v>
      </c>
      <c r="G121" s="35"/>
      <c r="H121" s="35"/>
      <c r="I121" s="51"/>
      <c r="J121" s="226"/>
      <c r="K121" s="35"/>
      <c r="L121" s="237"/>
      <c r="M121" s="35"/>
      <c r="N121" s="58">
        <v>-0.6</v>
      </c>
      <c r="O121" s="35"/>
      <c r="P121" s="58">
        <v>-0.2</v>
      </c>
      <c r="Q121" s="35"/>
      <c r="R121" s="32"/>
      <c r="S121" s="11"/>
      <c r="T121" s="31"/>
    </row>
    <row r="122" spans="2:20" ht="6" customHeight="1">
      <c r="B122" s="31"/>
      <c r="C122" s="11"/>
      <c r="D122" s="32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2"/>
      <c r="S122" s="11"/>
      <c r="T122" s="31"/>
    </row>
    <row r="123" spans="2:20" ht="19.5" customHeight="1">
      <c r="B123" s="31"/>
      <c r="C123" s="11"/>
      <c r="D123" s="32"/>
      <c r="E123" s="35"/>
      <c r="F123" s="233" t="s">
        <v>147</v>
      </c>
      <c r="G123" s="233"/>
      <c r="H123" s="233"/>
      <c r="I123" s="233"/>
      <c r="J123" s="233"/>
      <c r="K123" s="35"/>
      <c r="L123" s="44" t="s">
        <v>140</v>
      </c>
      <c r="M123" s="35"/>
      <c r="N123" s="44" t="s">
        <v>141</v>
      </c>
      <c r="O123" s="35"/>
      <c r="P123" s="54" t="s">
        <v>142</v>
      </c>
      <c r="Q123" s="35"/>
      <c r="R123" s="32"/>
      <c r="S123" s="11"/>
      <c r="T123" s="31"/>
    </row>
    <row r="124" spans="2:20" ht="6" customHeight="1">
      <c r="B124" s="31"/>
      <c r="C124" s="11"/>
      <c r="D124" s="32"/>
      <c r="E124" s="35"/>
      <c r="F124" s="233"/>
      <c r="G124" s="233"/>
      <c r="H124" s="233"/>
      <c r="I124" s="233"/>
      <c r="J124" s="233"/>
      <c r="K124" s="35"/>
      <c r="L124" s="35"/>
      <c r="M124" s="35"/>
      <c r="N124" s="35"/>
      <c r="O124" s="35"/>
      <c r="P124" s="35"/>
      <c r="Q124" s="35"/>
      <c r="R124" s="32"/>
      <c r="S124" s="11"/>
      <c r="T124" s="31"/>
    </row>
    <row r="125" spans="2:20" ht="18">
      <c r="B125" s="31"/>
      <c r="C125" s="11"/>
      <c r="D125" s="32"/>
      <c r="E125" s="35"/>
      <c r="F125" s="233"/>
      <c r="G125" s="233"/>
      <c r="H125" s="233"/>
      <c r="I125" s="233"/>
      <c r="J125" s="233"/>
      <c r="K125" s="35"/>
      <c r="L125" s="59">
        <f>MAX('Error e Incer Q1'!K29:U30)</f>
        <v>202.7</v>
      </c>
      <c r="M125" s="35"/>
      <c r="N125" s="59">
        <v>214.8</v>
      </c>
      <c r="O125" s="60"/>
      <c r="P125" s="59">
        <f>L125-N125</f>
        <v>-12.100000000000023</v>
      </c>
      <c r="Q125" s="35"/>
      <c r="R125" s="32"/>
      <c r="S125" s="11"/>
      <c r="T125" s="31"/>
    </row>
    <row r="126" spans="2:20" ht="4.5" customHeight="1">
      <c r="B126" s="31"/>
      <c r="C126" s="11"/>
      <c r="D126" s="32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2"/>
      <c r="S126" s="11"/>
      <c r="T126" s="31"/>
    </row>
    <row r="127" spans="2:20" ht="18" customHeight="1">
      <c r="B127" s="31"/>
      <c r="C127" s="11"/>
      <c r="D127" s="32"/>
      <c r="E127" s="35"/>
      <c r="F127" s="233" t="s">
        <v>148</v>
      </c>
      <c r="G127" s="233"/>
      <c r="H127" s="233"/>
      <c r="I127" s="233"/>
      <c r="J127" s="233"/>
      <c r="K127" s="35"/>
      <c r="L127" s="44" t="s">
        <v>140</v>
      </c>
      <c r="M127" s="35"/>
      <c r="N127" s="44" t="s">
        <v>141</v>
      </c>
      <c r="O127" s="35"/>
      <c r="P127" s="54" t="s">
        <v>142</v>
      </c>
      <c r="Q127" s="35"/>
      <c r="R127" s="32"/>
      <c r="S127" s="11"/>
      <c r="T127" s="31"/>
    </row>
    <row r="128" spans="2:20" ht="6" customHeight="1">
      <c r="B128" s="31"/>
      <c r="C128" s="11"/>
      <c r="D128" s="32"/>
      <c r="E128" s="35"/>
      <c r="F128" s="233"/>
      <c r="G128" s="233"/>
      <c r="H128" s="233"/>
      <c r="I128" s="233"/>
      <c r="J128" s="233"/>
      <c r="K128" s="35"/>
      <c r="L128" s="35"/>
      <c r="M128" s="35"/>
      <c r="N128" s="35"/>
      <c r="O128" s="35"/>
      <c r="P128" s="35"/>
      <c r="Q128" s="35"/>
      <c r="R128" s="32"/>
      <c r="S128" s="11"/>
      <c r="T128" s="31"/>
    </row>
    <row r="129" spans="2:20" ht="18">
      <c r="B129" s="31"/>
      <c r="C129" s="11"/>
      <c r="D129" s="32"/>
      <c r="E129" s="35"/>
      <c r="F129" s="233"/>
      <c r="G129" s="233"/>
      <c r="H129" s="233"/>
      <c r="I129" s="233"/>
      <c r="J129" s="233"/>
      <c r="K129" s="35"/>
      <c r="L129" s="59" t="e">
        <f>MAX(#REF!)</f>
        <v>#REF!</v>
      </c>
      <c r="M129" s="60"/>
      <c r="N129" s="59" t="e">
        <f>MIN(#REF!)</f>
        <v>#REF!</v>
      </c>
      <c r="O129" s="60"/>
      <c r="P129" s="59" t="e">
        <f>L129-N129</f>
        <v>#REF!</v>
      </c>
      <c r="Q129" s="35"/>
      <c r="R129" s="32"/>
      <c r="S129" s="11"/>
      <c r="T129" s="31"/>
    </row>
    <row r="130" spans="2:20" ht="4.5" customHeight="1">
      <c r="B130" s="31"/>
      <c r="C130" s="11"/>
      <c r="D130" s="32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2"/>
      <c r="S130" s="11"/>
      <c r="T130" s="31"/>
    </row>
    <row r="131" spans="2:20" ht="18" customHeight="1">
      <c r="B131" s="31"/>
      <c r="C131" s="11"/>
      <c r="D131" s="32"/>
      <c r="E131" s="35"/>
      <c r="F131" s="233" t="s">
        <v>149</v>
      </c>
      <c r="G131" s="233"/>
      <c r="H131" s="233"/>
      <c r="I131" s="233"/>
      <c r="J131" s="233"/>
      <c r="K131" s="35"/>
      <c r="L131" s="44" t="s">
        <v>140</v>
      </c>
      <c r="M131" s="35"/>
      <c r="N131" s="44" t="s">
        <v>141</v>
      </c>
      <c r="O131" s="35"/>
      <c r="P131" s="54" t="s">
        <v>142</v>
      </c>
      <c r="Q131" s="35"/>
      <c r="R131" s="32"/>
      <c r="S131" s="11"/>
      <c r="T131" s="31"/>
    </row>
    <row r="132" spans="2:20" ht="6" customHeight="1">
      <c r="B132" s="31"/>
      <c r="C132" s="11"/>
      <c r="D132" s="32"/>
      <c r="E132" s="35"/>
      <c r="F132" s="233"/>
      <c r="G132" s="233"/>
      <c r="H132" s="233"/>
      <c r="I132" s="233"/>
      <c r="J132" s="233"/>
      <c r="K132" s="35"/>
      <c r="L132" s="35"/>
      <c r="M132" s="35"/>
      <c r="N132" s="35"/>
      <c r="O132" s="35"/>
      <c r="P132" s="35"/>
      <c r="Q132" s="35"/>
      <c r="R132" s="32"/>
      <c r="S132" s="11"/>
      <c r="T132" s="31"/>
    </row>
    <row r="133" spans="2:20" ht="18">
      <c r="B133" s="31"/>
      <c r="C133" s="11"/>
      <c r="D133" s="32"/>
      <c r="E133" s="35"/>
      <c r="F133" s="233"/>
      <c r="G133" s="233"/>
      <c r="H133" s="233"/>
      <c r="I133" s="233"/>
      <c r="J133" s="233"/>
      <c r="K133" s="35"/>
      <c r="L133" s="59" t="e">
        <f>MAX(#REF!)</f>
        <v>#REF!</v>
      </c>
      <c r="M133" s="60"/>
      <c r="N133" s="59" t="e">
        <f>MIN(#REF!)</f>
        <v>#REF!</v>
      </c>
      <c r="O133" s="60"/>
      <c r="P133" s="59" t="e">
        <f>L133-N133</f>
        <v>#REF!</v>
      </c>
      <c r="Q133" s="35"/>
      <c r="R133" s="32"/>
      <c r="S133" s="11"/>
      <c r="T133" s="31"/>
    </row>
    <row r="134" spans="2:20" ht="4.5" customHeight="1">
      <c r="B134" s="31"/>
      <c r="C134" s="11"/>
      <c r="D134" s="32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2"/>
      <c r="S134" s="11"/>
      <c r="T134" s="31"/>
    </row>
    <row r="135" spans="2:20" ht="18" customHeight="1">
      <c r="B135" s="31"/>
      <c r="C135" s="11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11"/>
      <c r="T135" s="31"/>
    </row>
    <row r="136" spans="2:20" ht="6" customHeight="1">
      <c r="B136" s="31"/>
      <c r="C136" s="11"/>
      <c r="D136" s="32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2"/>
      <c r="S136" s="11"/>
      <c r="T136" s="31"/>
    </row>
    <row r="137" spans="2:20" ht="20.25" customHeight="1">
      <c r="B137" s="31"/>
      <c r="C137" s="11"/>
      <c r="D137" s="32"/>
      <c r="E137" s="34"/>
      <c r="F137" s="102" t="s">
        <v>150</v>
      </c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34"/>
      <c r="R137" s="32"/>
      <c r="S137" s="11"/>
      <c r="T137" s="31"/>
    </row>
    <row r="138" spans="2:20" ht="6" customHeight="1">
      <c r="B138" s="31"/>
      <c r="C138" s="11"/>
      <c r="D138" s="32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2"/>
      <c r="S138" s="11"/>
      <c r="T138" s="31"/>
    </row>
    <row r="139" spans="2:20" ht="6" customHeight="1">
      <c r="B139" s="31"/>
      <c r="C139" s="11"/>
      <c r="D139" s="32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2"/>
      <c r="S139" s="11"/>
      <c r="T139" s="31"/>
    </row>
    <row r="140" spans="2:20" ht="20.25" customHeight="1">
      <c r="B140" s="31"/>
      <c r="C140" s="11"/>
      <c r="D140" s="32"/>
      <c r="E140" s="35"/>
      <c r="F140" s="229" t="s">
        <v>151</v>
      </c>
      <c r="G140" s="229"/>
      <c r="H140" s="229"/>
      <c r="I140" s="229"/>
      <c r="J140" s="229"/>
      <c r="K140" s="229"/>
      <c r="L140" s="229"/>
      <c r="M140" s="35"/>
      <c r="N140" s="238">
        <v>4.9999999999999998E-7</v>
      </c>
      <c r="O140" s="238"/>
      <c r="P140" s="238"/>
      <c r="Q140" s="35"/>
      <c r="R140" s="32"/>
      <c r="S140" s="11"/>
      <c r="T140" s="31"/>
    </row>
    <row r="141" spans="2:20" ht="6" customHeight="1">
      <c r="B141" s="31"/>
      <c r="C141" s="11"/>
      <c r="D141" s="32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2"/>
      <c r="S141" s="11"/>
      <c r="T141" s="31"/>
    </row>
    <row r="142" spans="2:20" ht="20.25" customHeight="1">
      <c r="B142" s="31"/>
      <c r="C142" s="11"/>
      <c r="D142" s="32"/>
      <c r="E142" s="35"/>
      <c r="F142" s="229" t="s">
        <v>152</v>
      </c>
      <c r="G142" s="229"/>
      <c r="H142" s="229"/>
      <c r="I142" s="229"/>
      <c r="J142" s="229"/>
      <c r="K142" s="229"/>
      <c r="L142" s="229"/>
      <c r="M142" s="35"/>
      <c r="N142" s="238">
        <v>5.0000000000000002E-5</v>
      </c>
      <c r="O142" s="238"/>
      <c r="P142" s="238"/>
      <c r="Q142" s="35"/>
      <c r="R142" s="32"/>
      <c r="S142" s="11"/>
      <c r="T142" s="31"/>
    </row>
    <row r="143" spans="2:20" ht="6" customHeight="1">
      <c r="B143" s="31"/>
      <c r="C143" s="11"/>
      <c r="D143" s="32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2"/>
      <c r="S143" s="11"/>
      <c r="T143" s="31"/>
    </row>
    <row r="144" spans="2:20" ht="20.25" customHeight="1">
      <c r="B144" s="31"/>
      <c r="C144" s="11"/>
      <c r="D144" s="32"/>
      <c r="E144" s="35"/>
      <c r="F144" s="229" t="s">
        <v>153</v>
      </c>
      <c r="G144" s="229"/>
      <c r="H144" s="229"/>
      <c r="I144" s="229"/>
      <c r="J144" s="229"/>
      <c r="K144" s="229"/>
      <c r="L144" s="229"/>
      <c r="M144" s="35"/>
      <c r="N144" s="239">
        <v>5.0000000000000001E-9</v>
      </c>
      <c r="O144" s="239"/>
      <c r="P144" s="239"/>
      <c r="Q144" s="35"/>
      <c r="R144" s="32"/>
      <c r="S144" s="11"/>
      <c r="T144" s="31"/>
    </row>
    <row r="145" spans="2:20" ht="6" customHeight="1">
      <c r="B145" s="31"/>
      <c r="C145" s="11"/>
      <c r="D145" s="32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2"/>
      <c r="S145" s="11"/>
      <c r="T145" s="31"/>
    </row>
    <row r="146" spans="2:20" ht="18" customHeight="1">
      <c r="B146" s="31"/>
      <c r="C146" s="11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11"/>
      <c r="T146" s="31"/>
    </row>
    <row r="147" spans="2:20" ht="6" customHeight="1">
      <c r="B147" s="31"/>
      <c r="C147" s="11"/>
      <c r="D147" s="32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2"/>
      <c r="S147" s="11"/>
      <c r="T147" s="31"/>
    </row>
    <row r="148" spans="2:20" ht="20.25" customHeight="1">
      <c r="B148" s="31"/>
      <c r="C148" s="11"/>
      <c r="D148" s="32"/>
      <c r="E148" s="34"/>
      <c r="F148" s="102" t="s">
        <v>154</v>
      </c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34"/>
      <c r="R148" s="32"/>
      <c r="S148" s="11"/>
      <c r="T148" s="31"/>
    </row>
    <row r="149" spans="2:20" ht="6" customHeight="1">
      <c r="B149" s="31"/>
      <c r="C149" s="11"/>
      <c r="D149" s="32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2"/>
      <c r="S149" s="11"/>
      <c r="T149" s="31"/>
    </row>
    <row r="150" spans="2:20" ht="6" customHeight="1">
      <c r="B150" s="31"/>
      <c r="C150" s="11"/>
      <c r="D150" s="32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2"/>
      <c r="S150" s="11"/>
      <c r="T150" s="31"/>
    </row>
    <row r="151" spans="2:20" ht="20.25" customHeight="1">
      <c r="B151" s="31"/>
      <c r="C151" s="11"/>
      <c r="D151" s="32"/>
      <c r="E151" s="35"/>
      <c r="F151" s="240">
        <v>5</v>
      </c>
      <c r="G151" s="240"/>
      <c r="H151" s="240"/>
      <c r="I151" s="240"/>
      <c r="J151" s="240"/>
      <c r="K151" s="240"/>
      <c r="L151" s="240"/>
      <c r="M151" s="35"/>
      <c r="N151" s="241">
        <v>0.33</v>
      </c>
      <c r="O151" s="241"/>
      <c r="P151" s="241"/>
      <c r="Q151" s="35"/>
      <c r="R151" s="32"/>
      <c r="S151" s="11"/>
      <c r="T151" s="31"/>
    </row>
    <row r="152" spans="2:20" ht="6" customHeight="1">
      <c r="B152" s="31"/>
      <c r="C152" s="11"/>
      <c r="D152" s="32"/>
      <c r="E152" s="35"/>
      <c r="F152" s="35"/>
      <c r="G152" s="35"/>
      <c r="H152" s="35"/>
      <c r="I152" s="35"/>
      <c r="J152" s="35"/>
      <c r="K152" s="35"/>
      <c r="L152" s="35"/>
      <c r="M152" s="35"/>
      <c r="N152" s="61"/>
      <c r="O152" s="61"/>
      <c r="P152" s="61"/>
      <c r="Q152" s="35"/>
      <c r="R152" s="32"/>
      <c r="S152" s="11"/>
      <c r="T152" s="31"/>
    </row>
    <row r="153" spans="2:20" ht="20.25" customHeight="1">
      <c r="B153" s="31"/>
      <c r="C153" s="11"/>
      <c r="D153" s="32"/>
      <c r="E153" s="35"/>
      <c r="F153" s="240">
        <v>10</v>
      </c>
      <c r="G153" s="240"/>
      <c r="H153" s="240"/>
      <c r="I153" s="240"/>
      <c r="J153" s="240"/>
      <c r="K153" s="240"/>
      <c r="L153" s="240"/>
      <c r="M153" s="35"/>
      <c r="N153" s="241">
        <v>0.17</v>
      </c>
      <c r="O153" s="241"/>
      <c r="P153" s="241"/>
      <c r="Q153" s="35"/>
      <c r="R153" s="32"/>
      <c r="S153" s="11"/>
      <c r="T153" s="31"/>
    </row>
    <row r="154" spans="2:20" ht="6" customHeight="1">
      <c r="B154" s="31"/>
      <c r="C154" s="11"/>
      <c r="D154" s="32"/>
      <c r="E154" s="35"/>
      <c r="F154" s="35"/>
      <c r="G154" s="35"/>
      <c r="H154" s="35"/>
      <c r="I154" s="35"/>
      <c r="J154" s="35"/>
      <c r="K154" s="35"/>
      <c r="L154" s="35"/>
      <c r="M154" s="35"/>
      <c r="N154" s="61"/>
      <c r="O154" s="61"/>
      <c r="P154" s="61"/>
      <c r="Q154" s="35"/>
      <c r="R154" s="32"/>
      <c r="S154" s="11"/>
      <c r="T154" s="31"/>
    </row>
    <row r="155" spans="2:20" ht="20.25" customHeight="1">
      <c r="B155" s="31"/>
      <c r="C155" s="11"/>
      <c r="D155" s="32"/>
      <c r="E155" s="35"/>
      <c r="F155" s="240">
        <v>20</v>
      </c>
      <c r="G155" s="240"/>
      <c r="H155" s="240"/>
      <c r="I155" s="240"/>
      <c r="J155" s="240"/>
      <c r="K155" s="240"/>
      <c r="L155" s="240"/>
      <c r="M155" s="35"/>
      <c r="N155" s="264" t="s">
        <v>155</v>
      </c>
      <c r="O155" s="264"/>
      <c r="P155" s="264"/>
      <c r="Q155" s="35"/>
      <c r="R155" s="32"/>
      <c r="S155" s="11"/>
      <c r="T155" s="31"/>
    </row>
    <row r="156" spans="2:20" ht="6" customHeight="1">
      <c r="B156" s="31"/>
      <c r="C156" s="11"/>
      <c r="D156" s="32"/>
      <c r="E156" s="35"/>
      <c r="F156" s="35"/>
      <c r="G156" s="35"/>
      <c r="H156" s="35"/>
      <c r="I156" s="35"/>
      <c r="J156" s="35"/>
      <c r="K156" s="35"/>
      <c r="L156" s="35"/>
      <c r="M156" s="35"/>
      <c r="N156" s="61"/>
      <c r="O156" s="61"/>
      <c r="P156" s="61"/>
      <c r="Q156" s="35"/>
      <c r="R156" s="32"/>
      <c r="S156" s="11"/>
      <c r="T156" s="31"/>
    </row>
    <row r="157" spans="2:20" ht="20.25" customHeight="1">
      <c r="B157" s="31"/>
      <c r="C157" s="11"/>
      <c r="D157" s="32"/>
      <c r="E157" s="35"/>
      <c r="F157" s="240">
        <v>50</v>
      </c>
      <c r="G157" s="240"/>
      <c r="H157" s="240"/>
      <c r="I157" s="240"/>
      <c r="J157" s="240"/>
      <c r="K157" s="240"/>
      <c r="L157" s="240"/>
      <c r="M157" s="35"/>
      <c r="N157" s="264">
        <v>0.05</v>
      </c>
      <c r="O157" s="264"/>
      <c r="P157" s="264"/>
      <c r="Q157" s="35"/>
      <c r="R157" s="32"/>
      <c r="S157" s="11"/>
      <c r="T157" s="31"/>
    </row>
    <row r="158" spans="2:20" ht="6" customHeight="1">
      <c r="B158" s="31"/>
      <c r="C158" s="11"/>
      <c r="D158" s="32"/>
      <c r="E158" s="35"/>
      <c r="F158" s="35"/>
      <c r="G158" s="35"/>
      <c r="H158" s="35"/>
      <c r="I158" s="35"/>
      <c r="J158" s="35"/>
      <c r="K158" s="35"/>
      <c r="L158" s="35"/>
      <c r="M158" s="35"/>
      <c r="N158" s="61"/>
      <c r="O158" s="61"/>
      <c r="P158" s="61"/>
      <c r="Q158" s="35"/>
      <c r="R158" s="32"/>
      <c r="S158" s="11"/>
      <c r="T158" s="31"/>
    </row>
    <row r="159" spans="2:20" ht="20.25" customHeight="1">
      <c r="B159" s="31"/>
      <c r="C159" s="11"/>
      <c r="D159" s="32"/>
      <c r="E159" s="35"/>
      <c r="F159" s="240">
        <v>100</v>
      </c>
      <c r="G159" s="240"/>
      <c r="H159" s="240"/>
      <c r="I159" s="240"/>
      <c r="J159" s="240"/>
      <c r="K159" s="240"/>
      <c r="L159" s="240"/>
      <c r="M159" s="35"/>
      <c r="N159" s="264">
        <v>4.2999999999999997E-2</v>
      </c>
      <c r="O159" s="264"/>
      <c r="P159" s="264"/>
      <c r="Q159" s="35"/>
      <c r="R159" s="32"/>
      <c r="S159" s="11"/>
      <c r="T159" s="31"/>
    </row>
    <row r="160" spans="2:20" ht="6" customHeight="1">
      <c r="B160" s="31"/>
      <c r="C160" s="11"/>
      <c r="D160" s="32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2"/>
      <c r="S160" s="11"/>
      <c r="T160" s="31"/>
    </row>
    <row r="161" spans="2:20" ht="27" customHeight="1">
      <c r="B161" s="31"/>
      <c r="C161" s="11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11"/>
      <c r="T161" s="31"/>
    </row>
    <row r="162" spans="2:20" ht="38.25" customHeight="1">
      <c r="B162" s="3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31"/>
    </row>
    <row r="163" spans="2:20" ht="26.25" customHeight="1"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</row>
    <row r="167" spans="2:20" ht="13.5" thickBot="1"/>
    <row r="168" spans="2:20" ht="16.5" thickTop="1" thickBot="1">
      <c r="B168" s="265" t="s">
        <v>160</v>
      </c>
      <c r="C168" s="266"/>
      <c r="D168" s="266"/>
      <c r="E168" s="266"/>
      <c r="F168" s="266"/>
      <c r="G168" s="267"/>
      <c r="H168" s="268" t="s">
        <v>161</v>
      </c>
      <c r="I168" s="268"/>
      <c r="J168" s="268"/>
      <c r="K168" s="265" t="s">
        <v>162</v>
      </c>
      <c r="L168" s="266"/>
      <c r="M168" s="266"/>
      <c r="N168" s="266"/>
      <c r="O168" s="266"/>
      <c r="P168" s="267"/>
      <c r="Q168" s="268" t="s">
        <v>163</v>
      </c>
      <c r="R168" s="268"/>
      <c r="S168" s="268"/>
      <c r="T168" s="268"/>
    </row>
    <row r="169" spans="2:20" ht="14.25" thickTop="1" thickBot="1">
      <c r="B169" s="269" t="s">
        <v>164</v>
      </c>
      <c r="C169" s="270"/>
      <c r="D169" s="270"/>
      <c r="E169" s="270"/>
      <c r="F169" s="270"/>
      <c r="G169" s="271"/>
      <c r="H169" s="278" t="s">
        <v>165</v>
      </c>
      <c r="I169" s="279"/>
      <c r="J169" s="280"/>
      <c r="K169" s="242" t="s">
        <v>166</v>
      </c>
      <c r="L169" s="242"/>
      <c r="M169" s="242"/>
      <c r="N169" s="242"/>
      <c r="O169" s="242"/>
      <c r="P169" s="242"/>
      <c r="Q169" s="242">
        <v>1</v>
      </c>
      <c r="R169" s="242"/>
      <c r="S169" s="242"/>
      <c r="T169" s="242"/>
    </row>
    <row r="170" spans="2:20" ht="12" customHeight="1" thickTop="1" thickBot="1">
      <c r="B170" s="272"/>
      <c r="C170" s="273"/>
      <c r="D170" s="273"/>
      <c r="E170" s="273"/>
      <c r="F170" s="273"/>
      <c r="G170" s="274"/>
      <c r="H170" s="281"/>
      <c r="I170" s="282"/>
      <c r="J170" s="283"/>
      <c r="K170" s="242"/>
      <c r="L170" s="242"/>
      <c r="M170" s="242"/>
      <c r="N170" s="242"/>
      <c r="O170" s="242"/>
      <c r="P170" s="242"/>
      <c r="Q170" s="242"/>
      <c r="R170" s="242"/>
      <c r="S170" s="242"/>
      <c r="T170" s="242"/>
    </row>
    <row r="171" spans="2:20" ht="14.25" thickTop="1" thickBot="1">
      <c r="B171" s="275"/>
      <c r="C171" s="276"/>
      <c r="D171" s="276"/>
      <c r="E171" s="276"/>
      <c r="F171" s="276"/>
      <c r="G171" s="277"/>
      <c r="H171" s="284"/>
      <c r="I171" s="285"/>
      <c r="J171" s="286"/>
      <c r="K171" s="242"/>
      <c r="L171" s="242"/>
      <c r="M171" s="242"/>
      <c r="N171" s="242"/>
      <c r="O171" s="242"/>
      <c r="P171" s="242"/>
      <c r="Q171" s="242"/>
      <c r="R171" s="242"/>
      <c r="S171" s="242"/>
      <c r="T171" s="242"/>
    </row>
    <row r="172" spans="2:20" ht="16.5" customHeight="1" thickTop="1" thickBot="1">
      <c r="B172" s="269" t="s">
        <v>167</v>
      </c>
      <c r="C172" s="270"/>
      <c r="D172" s="270"/>
      <c r="E172" s="270"/>
      <c r="F172" s="270"/>
      <c r="G172" s="271"/>
      <c r="H172" s="242" t="s">
        <v>168</v>
      </c>
      <c r="I172" s="242"/>
      <c r="J172" s="242"/>
      <c r="K172" s="242" t="s">
        <v>169</v>
      </c>
      <c r="L172" s="242"/>
      <c r="M172" s="242"/>
      <c r="N172" s="242"/>
      <c r="O172" s="242"/>
      <c r="P172" s="242"/>
      <c r="Q172" s="242"/>
      <c r="R172" s="242"/>
      <c r="S172" s="242"/>
      <c r="T172" s="242"/>
    </row>
    <row r="173" spans="2:20" ht="14.25" customHeight="1" thickTop="1" thickBot="1">
      <c r="B173" s="275"/>
      <c r="C173" s="276"/>
      <c r="D173" s="276"/>
      <c r="E173" s="276"/>
      <c r="F173" s="276"/>
      <c r="G173" s="277"/>
      <c r="H173" s="242"/>
      <c r="I173" s="242"/>
      <c r="J173" s="242"/>
      <c r="K173" s="242"/>
      <c r="L173" s="242"/>
      <c r="M173" s="242"/>
      <c r="N173" s="242"/>
      <c r="O173" s="242"/>
      <c r="P173" s="242"/>
      <c r="Q173" s="242"/>
      <c r="R173" s="242"/>
      <c r="S173" s="242"/>
      <c r="T173" s="242"/>
    </row>
    <row r="174" spans="2:20" ht="15.75" customHeight="1" thickTop="1"/>
  </sheetData>
  <sheetProtection selectLockedCells="1" selectUnlockedCells="1"/>
  <mergeCells count="83">
    <mergeCell ref="Q168:T168"/>
    <mergeCell ref="B169:G171"/>
    <mergeCell ref="H169:J171"/>
    <mergeCell ref="K169:P171"/>
    <mergeCell ref="Q169:T173"/>
    <mergeCell ref="B172:G173"/>
    <mergeCell ref="H172:J173"/>
    <mergeCell ref="B1:F4"/>
    <mergeCell ref="H1:N4"/>
    <mergeCell ref="O3:T4"/>
    <mergeCell ref="F155:L155"/>
    <mergeCell ref="N155:P155"/>
    <mergeCell ref="F151:L151"/>
    <mergeCell ref="N151:P151"/>
    <mergeCell ref="F153:L153"/>
    <mergeCell ref="N153:P153"/>
    <mergeCell ref="K172:P173"/>
    <mergeCell ref="F157:L157"/>
    <mergeCell ref="N157:P157"/>
    <mergeCell ref="F159:L159"/>
    <mergeCell ref="N159:P159"/>
    <mergeCell ref="B168:G168"/>
    <mergeCell ref="H168:J168"/>
    <mergeCell ref="K168:P168"/>
    <mergeCell ref="F142:L142"/>
    <mergeCell ref="N142:P142"/>
    <mergeCell ref="F144:L144"/>
    <mergeCell ref="N144:P144"/>
    <mergeCell ref="F148:P148"/>
    <mergeCell ref="F123:J125"/>
    <mergeCell ref="F127:J129"/>
    <mergeCell ref="F131:J133"/>
    <mergeCell ref="F137:P137"/>
    <mergeCell ref="F140:L140"/>
    <mergeCell ref="N140:P140"/>
    <mergeCell ref="F115:L115"/>
    <mergeCell ref="N115:P115"/>
    <mergeCell ref="F117:L117"/>
    <mergeCell ref="N117:P117"/>
    <mergeCell ref="J119:J121"/>
    <mergeCell ref="L119:L121"/>
    <mergeCell ref="F96:J98"/>
    <mergeCell ref="F100:J102"/>
    <mergeCell ref="F104:J106"/>
    <mergeCell ref="F110:P110"/>
    <mergeCell ref="F113:L113"/>
    <mergeCell ref="N113:P113"/>
    <mergeCell ref="F88:L88"/>
    <mergeCell ref="N88:P88"/>
    <mergeCell ref="F90:L90"/>
    <mergeCell ref="N90:P90"/>
    <mergeCell ref="J92:J94"/>
    <mergeCell ref="L92:L94"/>
    <mergeCell ref="F73:J75"/>
    <mergeCell ref="F77:J79"/>
    <mergeCell ref="F83:P83"/>
    <mergeCell ref="F86:L86"/>
    <mergeCell ref="N86:P86"/>
    <mergeCell ref="F63:L63"/>
    <mergeCell ref="N63:P63"/>
    <mergeCell ref="J65:J67"/>
    <mergeCell ref="L65:L67"/>
    <mergeCell ref="F69:J71"/>
    <mergeCell ref="F56:P56"/>
    <mergeCell ref="F59:L59"/>
    <mergeCell ref="N59:P59"/>
    <mergeCell ref="F61:L61"/>
    <mergeCell ref="N61:P61"/>
    <mergeCell ref="F41:P41"/>
    <mergeCell ref="F44:H44"/>
    <mergeCell ref="N44:P44"/>
    <mergeCell ref="J50:J52"/>
    <mergeCell ref="L50:L52"/>
    <mergeCell ref="F26:P26"/>
    <mergeCell ref="F29:H29"/>
    <mergeCell ref="N29:P29"/>
    <mergeCell ref="J35:J37"/>
    <mergeCell ref="L35:L37"/>
    <mergeCell ref="F11:P11"/>
    <mergeCell ref="F14:H14"/>
    <mergeCell ref="N14:P14"/>
    <mergeCell ref="J20:J22"/>
    <mergeCell ref="L20:L22"/>
  </mergeCells>
  <dataValidations count="1">
    <dataValidation type="list" allowBlank="1" showErrorMessage="1" sqref="N14:P14 N29:P29 N44:P44 N59:P59 N86:P86 N113:P113" xr:uid="{00000000-0002-0000-0100-000000000000}">
      <formula1>$F$172:$F$173</formula1>
      <formula2>0</formula2>
    </dataValidation>
  </dataValidations>
  <pageMargins left="0.7" right="0.7" top="0.75" bottom="0.75" header="0.51180555555555551" footer="0.51180555555555551"/>
  <pageSetup firstPageNumber="0" orientation="portrait" horizontalDpi="300" verticalDpi="300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8</vt:i4>
      </vt:variant>
    </vt:vector>
  </HeadingPairs>
  <TitlesOfParts>
    <vt:vector size="10" baseType="lpstr">
      <vt:lpstr>Error e Incer Q1</vt:lpstr>
      <vt:lpstr>Constantes y Trazabilidad</vt:lpstr>
      <vt:lpstr>'Error e Incer Q1'!Área_de_impresión</vt:lpstr>
      <vt:lpstr>CMC_2</vt:lpstr>
      <vt:lpstr>'Error e Incer Q1'!Títulos_a_imprimir</vt:lpstr>
      <vt:lpstr>'Error e Incer Q1'!Z_454BB076_C9CB_4D45_9CEE_12C12D8EB887__wvu_PrintTitles</vt:lpstr>
      <vt:lpstr>'Error e Incer Q1'!Z_9BA0BB8A_07EA_4416_9146_818AD1CE01E3__wvu_PrintTitles</vt:lpstr>
      <vt:lpstr>'Error e Incer Q1'!Z_D1943692_0A5A_44B1_9D88_C81004AF3758__wvu_PrintTitles</vt:lpstr>
      <vt:lpstr>'Error e Incer Q1'!Z_EF15CB4F_156D_4025_963F_1D8988A89211__wvu_PrintTitles</vt:lpstr>
      <vt:lpstr>'Error e Incer Q1'!Z_F926F444_6485_4FEB_B085_C1D1BCD61DF8__wvu_PrintTitles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Cordero</dc:creator>
  <cp:lastModifiedBy>Javier Cordero</cp:lastModifiedBy>
  <dcterms:created xsi:type="dcterms:W3CDTF">2020-04-02T09:55:23Z</dcterms:created>
  <dcterms:modified xsi:type="dcterms:W3CDTF">2020-04-09T12:52:24Z</dcterms:modified>
</cp:coreProperties>
</file>