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25" windowWidth="19815" windowHeight="7365" activeTab="7"/>
  </bookViews>
  <sheets>
    <sheet name="Master" sheetId="1" r:id="rId1"/>
    <sheet name="Master Kawser" sheetId="2" r:id="rId2"/>
    <sheet name="HYBRID" sheetId="3" r:id="rId3"/>
    <sheet name="ON GRID" sheetId="4" r:id="rId4"/>
    <sheet name="4.8" sheetId="5" r:id="rId5"/>
    <sheet name="Flood " sheetId="6" r:id="rId6"/>
    <sheet name="OFF GRIID" sheetId="7" r:id="rId7"/>
    <sheet name="OFF GRID- Kawser" sheetId="8" r:id="rId8"/>
    <sheet name="Off Grid MOulobibazar" sheetId="9" r:id="rId9"/>
    <sheet name="ESS" sheetId="10" r:id="rId10"/>
    <sheet name="Charging Station" sheetId="11" r:id="rId11"/>
    <sheet name="CCTV 12 24" sheetId="12" r:id="rId12"/>
    <sheet name="DC AC 01" sheetId="13" r:id="rId13"/>
    <sheet name="Copy of DC AC 02" sheetId="14" r:id="rId14"/>
    <sheet name="Copy of OFF GRIID" sheetId="15" r:id="rId15"/>
    <sheet name="Tender" sheetId="16" r:id="rId16"/>
    <sheet name="Sheet4" sheetId="17" r:id="rId17"/>
  </sheets>
  <calcPr calcId="124519"/>
</workbook>
</file>

<file path=xl/calcChain.xml><?xml version="1.0" encoding="utf-8"?>
<calcChain xmlns="http://schemas.openxmlformats.org/spreadsheetml/2006/main">
  <c r="K65" i="17"/>
  <c r="K64"/>
  <c r="D64"/>
  <c r="D61"/>
  <c r="J60"/>
  <c r="C60"/>
  <c r="J59"/>
  <c r="D59"/>
  <c r="C59"/>
  <c r="B59"/>
  <c r="I58"/>
  <c r="B58"/>
  <c r="K55"/>
  <c r="D54"/>
  <c r="D53"/>
  <c r="D55" s="1"/>
  <c r="D52"/>
  <c r="D42"/>
  <c r="K41"/>
  <c r="D41"/>
  <c r="D62" s="1"/>
  <c r="K40"/>
  <c r="D40"/>
  <c r="I39"/>
  <c r="K39" s="1"/>
  <c r="K60" s="1"/>
  <c r="D39"/>
  <c r="D60" s="1"/>
  <c r="D38"/>
  <c r="C38"/>
  <c r="J37"/>
  <c r="J38" s="1"/>
  <c r="K38" s="1"/>
  <c r="D37"/>
  <c r="I36"/>
  <c r="K36" s="1"/>
  <c r="K61" s="1"/>
  <c r="D36"/>
  <c r="K35"/>
  <c r="D35"/>
  <c r="K33"/>
  <c r="D33"/>
  <c r="K32"/>
  <c r="D32"/>
  <c r="O31"/>
  <c r="L31"/>
  <c r="J31"/>
  <c r="C31"/>
  <c r="C34" s="1"/>
  <c r="D34" s="1"/>
  <c r="D63" s="1"/>
  <c r="K24"/>
  <c r="I24"/>
  <c r="K22"/>
  <c r="I22"/>
  <c r="C20"/>
  <c r="F18"/>
  <c r="E18"/>
  <c r="E17"/>
  <c r="F17" s="1"/>
  <c r="F16"/>
  <c r="E16"/>
  <c r="E15"/>
  <c r="F15" s="1"/>
  <c r="F14"/>
  <c r="E14"/>
  <c r="M13"/>
  <c r="I37" s="1"/>
  <c r="F13"/>
  <c r="E13"/>
  <c r="E12"/>
  <c r="F12" s="1"/>
  <c r="F11"/>
  <c r="E11"/>
  <c r="E10"/>
  <c r="F10" s="1"/>
  <c r="F9"/>
  <c r="E9"/>
  <c r="E8"/>
  <c r="F8" s="1"/>
  <c r="F7"/>
  <c r="E7"/>
  <c r="E6"/>
  <c r="F6" s="1"/>
  <c r="F5"/>
  <c r="E5"/>
  <c r="E4"/>
  <c r="F4" s="1"/>
  <c r="F3"/>
  <c r="E3"/>
  <c r="K64" i="16"/>
  <c r="K63"/>
  <c r="D62"/>
  <c r="K60"/>
  <c r="J59"/>
  <c r="D59"/>
  <c r="C59"/>
  <c r="I58"/>
  <c r="I57"/>
  <c r="C57"/>
  <c r="B57"/>
  <c r="K54"/>
  <c r="D53"/>
  <c r="D52"/>
  <c r="D64" s="1"/>
  <c r="D51"/>
  <c r="D63" s="1"/>
  <c r="K41"/>
  <c r="K61" s="1"/>
  <c r="D41"/>
  <c r="D61" s="1"/>
  <c r="K40"/>
  <c r="D40"/>
  <c r="K39"/>
  <c r="K59" s="1"/>
  <c r="I39"/>
  <c r="D39"/>
  <c r="B39"/>
  <c r="K38"/>
  <c r="J38"/>
  <c r="K37"/>
  <c r="K58" s="1"/>
  <c r="J37"/>
  <c r="J58" s="1"/>
  <c r="I37"/>
  <c r="C37"/>
  <c r="B37"/>
  <c r="K36"/>
  <c r="I36"/>
  <c r="D36"/>
  <c r="D60" s="1"/>
  <c r="B36"/>
  <c r="K35"/>
  <c r="D35"/>
  <c r="D34"/>
  <c r="C34"/>
  <c r="K33"/>
  <c r="D33"/>
  <c r="K32"/>
  <c r="D32"/>
  <c r="O31"/>
  <c r="L31"/>
  <c r="J31"/>
  <c r="D31"/>
  <c r="D57" s="1"/>
  <c r="C31"/>
  <c r="K24"/>
  <c r="K18"/>
  <c r="K22" s="1"/>
  <c r="I18"/>
  <c r="I24" s="1"/>
  <c r="F18"/>
  <c r="E18"/>
  <c r="E17"/>
  <c r="F17" s="1"/>
  <c r="F16"/>
  <c r="E16"/>
  <c r="E15"/>
  <c r="F15" s="1"/>
  <c r="F14"/>
  <c r="E14"/>
  <c r="F13"/>
  <c r="E13"/>
  <c r="F12"/>
  <c r="E12"/>
  <c r="F11"/>
  <c r="E11"/>
  <c r="F10"/>
  <c r="E10"/>
  <c r="F9"/>
  <c r="E9"/>
  <c r="F8"/>
  <c r="E8"/>
  <c r="F7"/>
  <c r="E7"/>
  <c r="E6"/>
  <c r="F6" s="1"/>
  <c r="F5"/>
  <c r="E5"/>
  <c r="E4"/>
  <c r="F3"/>
  <c r="E3"/>
  <c r="K64" i="15"/>
  <c r="K63"/>
  <c r="K62"/>
  <c r="D60"/>
  <c r="J59"/>
  <c r="D59"/>
  <c r="C59"/>
  <c r="J58"/>
  <c r="I58"/>
  <c r="J57"/>
  <c r="I57"/>
  <c r="C57"/>
  <c r="B57"/>
  <c r="K54"/>
  <c r="D53"/>
  <c r="D52"/>
  <c r="D51"/>
  <c r="D63" s="1"/>
  <c r="K41"/>
  <c r="D41"/>
  <c r="K40"/>
  <c r="D40"/>
  <c r="K39"/>
  <c r="K59" s="1"/>
  <c r="I39"/>
  <c r="D39"/>
  <c r="B39"/>
  <c r="K38"/>
  <c r="J38"/>
  <c r="K37"/>
  <c r="K58" s="1"/>
  <c r="D37"/>
  <c r="D58" s="1"/>
  <c r="C37"/>
  <c r="C58" s="1"/>
  <c r="B37"/>
  <c r="B58" s="1"/>
  <c r="I36"/>
  <c r="K36" s="1"/>
  <c r="K60" s="1"/>
  <c r="D36"/>
  <c r="B36"/>
  <c r="K35"/>
  <c r="D35"/>
  <c r="D34"/>
  <c r="D62" s="1"/>
  <c r="C34"/>
  <c r="K33"/>
  <c r="D33"/>
  <c r="K32"/>
  <c r="D32"/>
  <c r="L31"/>
  <c r="O31" s="1"/>
  <c r="K31"/>
  <c r="J31"/>
  <c r="J34" s="1"/>
  <c r="K34" s="1"/>
  <c r="D31"/>
  <c r="C31"/>
  <c r="I24"/>
  <c r="K22"/>
  <c r="K18"/>
  <c r="K24" s="1"/>
  <c r="I18"/>
  <c r="I22" s="1"/>
  <c r="E18"/>
  <c r="F18" s="1"/>
  <c r="F17"/>
  <c r="E17"/>
  <c r="E16"/>
  <c r="F16" s="1"/>
  <c r="F15"/>
  <c r="E15"/>
  <c r="E14"/>
  <c r="F14" s="1"/>
  <c r="F13"/>
  <c r="E13"/>
  <c r="E12"/>
  <c r="F12" s="1"/>
  <c r="F11"/>
  <c r="E11"/>
  <c r="E10"/>
  <c r="F10" s="1"/>
  <c r="F9"/>
  <c r="E9"/>
  <c r="E8"/>
  <c r="F8" s="1"/>
  <c r="F7"/>
  <c r="E7"/>
  <c r="F6"/>
  <c r="E6"/>
  <c r="E5"/>
  <c r="F5" s="1"/>
  <c r="F4"/>
  <c r="E4"/>
  <c r="F3"/>
  <c r="E3"/>
  <c r="K64" i="14"/>
  <c r="K63"/>
  <c r="D63"/>
  <c r="K61"/>
  <c r="K59"/>
  <c r="J59"/>
  <c r="C59"/>
  <c r="J58"/>
  <c r="C58"/>
  <c r="B58"/>
  <c r="I57"/>
  <c r="B57"/>
  <c r="K54"/>
  <c r="D53"/>
  <c r="D52"/>
  <c r="D64" s="1"/>
  <c r="D51"/>
  <c r="D54" s="1"/>
  <c r="K41"/>
  <c r="D41"/>
  <c r="K40"/>
  <c r="D40"/>
  <c r="D61" s="1"/>
  <c r="K39"/>
  <c r="I39"/>
  <c r="B39"/>
  <c r="D39" s="1"/>
  <c r="D59" s="1"/>
  <c r="D38"/>
  <c r="C38"/>
  <c r="J37"/>
  <c r="J38" s="1"/>
  <c r="K38" s="1"/>
  <c r="I37"/>
  <c r="D37"/>
  <c r="D58" s="1"/>
  <c r="C37"/>
  <c r="B37"/>
  <c r="K36"/>
  <c r="K60" s="1"/>
  <c r="I36"/>
  <c r="D36"/>
  <c r="D60" s="1"/>
  <c r="B36"/>
  <c r="K35"/>
  <c r="D35"/>
  <c r="D34"/>
  <c r="D62" s="1"/>
  <c r="C34"/>
  <c r="K33"/>
  <c r="D33"/>
  <c r="K32"/>
  <c r="D32"/>
  <c r="L31"/>
  <c r="O31" s="1"/>
  <c r="K31"/>
  <c r="K57" s="1"/>
  <c r="J31"/>
  <c r="J57" s="1"/>
  <c r="C31"/>
  <c r="I24"/>
  <c r="K18"/>
  <c r="I18"/>
  <c r="I22" s="1"/>
  <c r="E18"/>
  <c r="F18" s="1"/>
  <c r="F17"/>
  <c r="E17"/>
  <c r="E16"/>
  <c r="F16" s="1"/>
  <c r="F15"/>
  <c r="E15"/>
  <c r="E14"/>
  <c r="F14" s="1"/>
  <c r="F13"/>
  <c r="E13"/>
  <c r="F12"/>
  <c r="E12"/>
  <c r="F11"/>
  <c r="E11"/>
  <c r="F10"/>
  <c r="E10"/>
  <c r="F9"/>
  <c r="E9"/>
  <c r="F8"/>
  <c r="E8"/>
  <c r="F7"/>
  <c r="E7"/>
  <c r="F6"/>
  <c r="E6"/>
  <c r="E5"/>
  <c r="F5" s="1"/>
  <c r="F4"/>
  <c r="E4"/>
  <c r="E3"/>
  <c r="K64" i="13"/>
  <c r="K63"/>
  <c r="D63"/>
  <c r="K59"/>
  <c r="J59"/>
  <c r="C59"/>
  <c r="J58"/>
  <c r="C58"/>
  <c r="B58"/>
  <c r="I57"/>
  <c r="D57"/>
  <c r="B57"/>
  <c r="K54"/>
  <c r="D53"/>
  <c r="D52"/>
  <c r="D64" s="1"/>
  <c r="D51"/>
  <c r="D54" s="1"/>
  <c r="K41"/>
  <c r="D41"/>
  <c r="K40"/>
  <c r="K61" s="1"/>
  <c r="D40"/>
  <c r="D61" s="1"/>
  <c r="K39"/>
  <c r="I39"/>
  <c r="D39"/>
  <c r="D59" s="1"/>
  <c r="B39"/>
  <c r="D38"/>
  <c r="C38"/>
  <c r="J37"/>
  <c r="J38" s="1"/>
  <c r="K38" s="1"/>
  <c r="I37"/>
  <c r="D37"/>
  <c r="D58" s="1"/>
  <c r="C37"/>
  <c r="B37"/>
  <c r="K36"/>
  <c r="K60" s="1"/>
  <c r="I36"/>
  <c r="D36"/>
  <c r="D60" s="1"/>
  <c r="B36"/>
  <c r="K35"/>
  <c r="D35"/>
  <c r="C34"/>
  <c r="D34" s="1"/>
  <c r="D62" s="1"/>
  <c r="K33"/>
  <c r="D33"/>
  <c r="K32"/>
  <c r="D32"/>
  <c r="L31"/>
  <c r="O31" s="1"/>
  <c r="K31"/>
  <c r="K57" s="1"/>
  <c r="J31"/>
  <c r="J57" s="1"/>
  <c r="D31"/>
  <c r="D42" s="1"/>
  <c r="B46" s="1"/>
  <c r="C31"/>
  <c r="C57" s="1"/>
  <c r="I24"/>
  <c r="E20"/>
  <c r="K18"/>
  <c r="K24" s="1"/>
  <c r="I18"/>
  <c r="I22" s="1"/>
  <c r="E18"/>
  <c r="F18" s="1"/>
  <c r="F17"/>
  <c r="E17"/>
  <c r="E16"/>
  <c r="F16" s="1"/>
  <c r="F15"/>
  <c r="E15"/>
  <c r="E14"/>
  <c r="F14" s="1"/>
  <c r="F13"/>
  <c r="E13"/>
  <c r="F12"/>
  <c r="E12"/>
  <c r="F11"/>
  <c r="E11"/>
  <c r="F10"/>
  <c r="E10"/>
  <c r="F9"/>
  <c r="E9"/>
  <c r="F8"/>
  <c r="E8"/>
  <c r="F7"/>
  <c r="E7"/>
  <c r="F6"/>
  <c r="E6"/>
  <c r="E5"/>
  <c r="F5" s="1"/>
  <c r="F4"/>
  <c r="E4"/>
  <c r="F3"/>
  <c r="E3"/>
  <c r="K64" i="12"/>
  <c r="K63"/>
  <c r="D63"/>
  <c r="D61"/>
  <c r="K59"/>
  <c r="J59"/>
  <c r="C59"/>
  <c r="J58"/>
  <c r="C58"/>
  <c r="B58"/>
  <c r="I57"/>
  <c r="B57"/>
  <c r="K54"/>
  <c r="D54"/>
  <c r="D53"/>
  <c r="D52"/>
  <c r="D64" s="1"/>
  <c r="D51"/>
  <c r="K41"/>
  <c r="D41"/>
  <c r="K40"/>
  <c r="D40"/>
  <c r="K39"/>
  <c r="I39"/>
  <c r="D39"/>
  <c r="D59" s="1"/>
  <c r="B39"/>
  <c r="C38"/>
  <c r="D38" s="1"/>
  <c r="J37"/>
  <c r="J38" s="1"/>
  <c r="K38" s="1"/>
  <c r="I37"/>
  <c r="D37"/>
  <c r="D58" s="1"/>
  <c r="C37"/>
  <c r="B37"/>
  <c r="K36"/>
  <c r="K60" s="1"/>
  <c r="I36"/>
  <c r="D36"/>
  <c r="D60" s="1"/>
  <c r="B36"/>
  <c r="K35"/>
  <c r="D35"/>
  <c r="D34"/>
  <c r="D62" s="1"/>
  <c r="C34"/>
  <c r="K33"/>
  <c r="D33"/>
  <c r="K32"/>
  <c r="D32"/>
  <c r="L31"/>
  <c r="O31" s="1"/>
  <c r="K31"/>
  <c r="K57" s="1"/>
  <c r="J31"/>
  <c r="J57" s="1"/>
  <c r="D31"/>
  <c r="C31"/>
  <c r="C57" s="1"/>
  <c r="I24"/>
  <c r="K22"/>
  <c r="K18"/>
  <c r="K24" s="1"/>
  <c r="I18"/>
  <c r="I22" s="1"/>
  <c r="E18"/>
  <c r="F18" s="1"/>
  <c r="F17"/>
  <c r="E17"/>
  <c r="E16"/>
  <c r="F16" s="1"/>
  <c r="F15"/>
  <c r="E15"/>
  <c r="E14"/>
  <c r="F14" s="1"/>
  <c r="F13"/>
  <c r="E13"/>
  <c r="F12"/>
  <c r="E12"/>
  <c r="F11"/>
  <c r="E11"/>
  <c r="F10"/>
  <c r="E10"/>
  <c r="F9"/>
  <c r="E9"/>
  <c r="F8"/>
  <c r="E8"/>
  <c r="F7"/>
  <c r="E7"/>
  <c r="F6"/>
  <c r="E6"/>
  <c r="E5"/>
  <c r="F5" s="1"/>
  <c r="F4"/>
  <c r="E4"/>
  <c r="F3"/>
  <c r="E3"/>
  <c r="K64" i="11"/>
  <c r="K63"/>
  <c r="K61"/>
  <c r="K59"/>
  <c r="J59"/>
  <c r="C59"/>
  <c r="J58"/>
  <c r="C58"/>
  <c r="B58"/>
  <c r="I57"/>
  <c r="D57"/>
  <c r="B57"/>
  <c r="K54"/>
  <c r="D53"/>
  <c r="D52"/>
  <c r="D64" s="1"/>
  <c r="D51"/>
  <c r="K41"/>
  <c r="D41"/>
  <c r="K40"/>
  <c r="D40"/>
  <c r="K39"/>
  <c r="I39"/>
  <c r="D39"/>
  <c r="D59" s="1"/>
  <c r="B39"/>
  <c r="D38"/>
  <c r="C38"/>
  <c r="J37"/>
  <c r="J38" s="1"/>
  <c r="K38" s="1"/>
  <c r="I37"/>
  <c r="D37"/>
  <c r="D58" s="1"/>
  <c r="C37"/>
  <c r="B37"/>
  <c r="I36"/>
  <c r="K36" s="1"/>
  <c r="K60" s="1"/>
  <c r="D36"/>
  <c r="D60" s="1"/>
  <c r="B36"/>
  <c r="K35"/>
  <c r="D35"/>
  <c r="D34"/>
  <c r="D62" s="1"/>
  <c r="C34"/>
  <c r="K33"/>
  <c r="D33"/>
  <c r="K32"/>
  <c r="D32"/>
  <c r="O31"/>
  <c r="L31"/>
  <c r="J31"/>
  <c r="D31"/>
  <c r="C31"/>
  <c r="C57" s="1"/>
  <c r="K24"/>
  <c r="K18"/>
  <c r="K22" s="1"/>
  <c r="I18"/>
  <c r="F18"/>
  <c r="E18"/>
  <c r="E17"/>
  <c r="F17" s="1"/>
  <c r="F16"/>
  <c r="E16"/>
  <c r="E15"/>
  <c r="F15" s="1"/>
  <c r="F14"/>
  <c r="E14"/>
  <c r="F13"/>
  <c r="E13"/>
  <c r="E12"/>
  <c r="F12" s="1"/>
  <c r="F11"/>
  <c r="E11"/>
  <c r="E10"/>
  <c r="F10" s="1"/>
  <c r="F9"/>
  <c r="E9"/>
  <c r="E8"/>
  <c r="F8" s="1"/>
  <c r="F7"/>
  <c r="E7"/>
  <c r="F6"/>
  <c r="E6"/>
  <c r="F5"/>
  <c r="E5"/>
  <c r="F4"/>
  <c r="E4"/>
  <c r="E3"/>
  <c r="K64" i="10"/>
  <c r="K63"/>
  <c r="D63"/>
  <c r="J59"/>
  <c r="C59"/>
  <c r="J58"/>
  <c r="I58"/>
  <c r="B58"/>
  <c r="I57"/>
  <c r="C57"/>
  <c r="B57"/>
  <c r="K54"/>
  <c r="D54"/>
  <c r="D53"/>
  <c r="D52"/>
  <c r="D64" s="1"/>
  <c r="D51"/>
  <c r="K41"/>
  <c r="K61" s="1"/>
  <c r="D41"/>
  <c r="K40"/>
  <c r="D40"/>
  <c r="D61" s="1"/>
  <c r="K39"/>
  <c r="K59" s="1"/>
  <c r="I39"/>
  <c r="B39"/>
  <c r="D39" s="1"/>
  <c r="D59" s="1"/>
  <c r="K38"/>
  <c r="C38"/>
  <c r="D38" s="1"/>
  <c r="K37"/>
  <c r="K58" s="1"/>
  <c r="J37"/>
  <c r="J38" s="1"/>
  <c r="I37"/>
  <c r="D37"/>
  <c r="D58" s="1"/>
  <c r="C37"/>
  <c r="C58" s="1"/>
  <c r="B37"/>
  <c r="I36"/>
  <c r="K36" s="1"/>
  <c r="K60" s="1"/>
  <c r="D36"/>
  <c r="D60" s="1"/>
  <c r="B36"/>
  <c r="K35"/>
  <c r="D35"/>
  <c r="D42" s="1"/>
  <c r="O34"/>
  <c r="D34"/>
  <c r="D62" s="1"/>
  <c r="C34"/>
  <c r="K33"/>
  <c r="D33"/>
  <c r="O32"/>
  <c r="K32"/>
  <c r="D32"/>
  <c r="L31"/>
  <c r="O31" s="1"/>
  <c r="J31"/>
  <c r="J57" s="1"/>
  <c r="D31"/>
  <c r="D57" s="1"/>
  <c r="C31"/>
  <c r="K24"/>
  <c r="I24"/>
  <c r="K18"/>
  <c r="K22" s="1"/>
  <c r="I18"/>
  <c r="I22" s="1"/>
  <c r="F18"/>
  <c r="E18"/>
  <c r="E17"/>
  <c r="F17" s="1"/>
  <c r="F16"/>
  <c r="E16"/>
  <c r="E15"/>
  <c r="F15" s="1"/>
  <c r="E14"/>
  <c r="F14" s="1"/>
  <c r="F13"/>
  <c r="E13"/>
  <c r="E12"/>
  <c r="F12" s="1"/>
  <c r="F11"/>
  <c r="E11"/>
  <c r="E10"/>
  <c r="F10" s="1"/>
  <c r="F9"/>
  <c r="E9"/>
  <c r="E8"/>
  <c r="F8" s="1"/>
  <c r="F7"/>
  <c r="E7"/>
  <c r="F6"/>
  <c r="E6"/>
  <c r="E5"/>
  <c r="F5" s="1"/>
  <c r="F4"/>
  <c r="E4"/>
  <c r="E3"/>
  <c r="K65" i="9"/>
  <c r="K64"/>
  <c r="D64"/>
  <c r="K61"/>
  <c r="J60"/>
  <c r="C60"/>
  <c r="J59"/>
  <c r="C59"/>
  <c r="B59"/>
  <c r="I58"/>
  <c r="B58"/>
  <c r="K55"/>
  <c r="D55"/>
  <c r="D54"/>
  <c r="D53"/>
  <c r="D65" s="1"/>
  <c r="D52"/>
  <c r="D42"/>
  <c r="K41"/>
  <c r="D41"/>
  <c r="K40"/>
  <c r="D40"/>
  <c r="I39"/>
  <c r="K39" s="1"/>
  <c r="K60" s="1"/>
  <c r="D39"/>
  <c r="D60" s="1"/>
  <c r="D38"/>
  <c r="C38"/>
  <c r="J37"/>
  <c r="J38" s="1"/>
  <c r="K38" s="1"/>
  <c r="D37"/>
  <c r="D59" s="1"/>
  <c r="I36"/>
  <c r="K36" s="1"/>
  <c r="D36"/>
  <c r="D61" s="1"/>
  <c r="K35"/>
  <c r="D35"/>
  <c r="J34"/>
  <c r="K34" s="1"/>
  <c r="K63" s="1"/>
  <c r="K33"/>
  <c r="D33"/>
  <c r="K32"/>
  <c r="D32"/>
  <c r="L31"/>
  <c r="O31" s="1"/>
  <c r="J31"/>
  <c r="J58" s="1"/>
  <c r="K24"/>
  <c r="I24"/>
  <c r="E20"/>
  <c r="C20"/>
  <c r="K18"/>
  <c r="K22" s="1"/>
  <c r="I18"/>
  <c r="I22" s="1"/>
  <c r="F18"/>
  <c r="E18"/>
  <c r="E17"/>
  <c r="F17" s="1"/>
  <c r="F16"/>
  <c r="E16"/>
  <c r="E15"/>
  <c r="F15" s="1"/>
  <c r="E14"/>
  <c r="F14" s="1"/>
  <c r="E13"/>
  <c r="F13" s="1"/>
  <c r="E12"/>
  <c r="F12" s="1"/>
  <c r="E11"/>
  <c r="F11" s="1"/>
  <c r="F10"/>
  <c r="E10"/>
  <c r="E9"/>
  <c r="F9" s="1"/>
  <c r="F8"/>
  <c r="E8"/>
  <c r="E7"/>
  <c r="F7" s="1"/>
  <c r="F6"/>
  <c r="E6"/>
  <c r="E5"/>
  <c r="F5" s="1"/>
  <c r="E4"/>
  <c r="F4" s="1"/>
  <c r="F3"/>
  <c r="F20" s="1"/>
  <c r="F25" s="1"/>
  <c r="M14" s="1"/>
  <c r="E3"/>
  <c r="K65" i="8"/>
  <c r="K64"/>
  <c r="D64"/>
  <c r="D63"/>
  <c r="J60"/>
  <c r="C60"/>
  <c r="J59"/>
  <c r="D59"/>
  <c r="C59"/>
  <c r="B59"/>
  <c r="I58"/>
  <c r="C58"/>
  <c r="B58"/>
  <c r="K55"/>
  <c r="D55"/>
  <c r="D54"/>
  <c r="D53"/>
  <c r="D65" s="1"/>
  <c r="D52"/>
  <c r="D42"/>
  <c r="K41"/>
  <c r="K62" s="1"/>
  <c r="D41"/>
  <c r="D62" s="1"/>
  <c r="K40"/>
  <c r="D40"/>
  <c r="K39"/>
  <c r="K60" s="1"/>
  <c r="I39"/>
  <c r="D39"/>
  <c r="D60" s="1"/>
  <c r="J38"/>
  <c r="K38" s="1"/>
  <c r="D38"/>
  <c r="C38"/>
  <c r="J37"/>
  <c r="D37"/>
  <c r="I36"/>
  <c r="K36" s="1"/>
  <c r="K61" s="1"/>
  <c r="D36"/>
  <c r="D61" s="1"/>
  <c r="K35"/>
  <c r="D35"/>
  <c r="K34"/>
  <c r="K63" s="1"/>
  <c r="J34"/>
  <c r="D34"/>
  <c r="K33"/>
  <c r="D33"/>
  <c r="K32"/>
  <c r="D32"/>
  <c r="L31"/>
  <c r="O31" s="1"/>
  <c r="J31"/>
  <c r="K31" s="1"/>
  <c r="K58" s="1"/>
  <c r="D31"/>
  <c r="D43" s="1"/>
  <c r="K24"/>
  <c r="I24"/>
  <c r="K22"/>
  <c r="C20"/>
  <c r="K18"/>
  <c r="I18"/>
  <c r="I22" s="1"/>
  <c r="F18"/>
  <c r="E18"/>
  <c r="E17"/>
  <c r="F17" s="1"/>
  <c r="E16"/>
  <c r="F16" s="1"/>
  <c r="E15"/>
  <c r="F15" s="1"/>
  <c r="F14"/>
  <c r="E14"/>
  <c r="F13"/>
  <c r="E13"/>
  <c r="E12"/>
  <c r="F12" s="1"/>
  <c r="F11"/>
  <c r="E11"/>
  <c r="E10"/>
  <c r="F10" s="1"/>
  <c r="F9"/>
  <c r="E9"/>
  <c r="E8"/>
  <c r="F8" s="1"/>
  <c r="F7"/>
  <c r="E7"/>
  <c r="F6"/>
  <c r="E6"/>
  <c r="E5"/>
  <c r="F5" s="1"/>
  <c r="F4"/>
  <c r="E4"/>
  <c r="E3"/>
  <c r="F3" s="1"/>
  <c r="K64" i="7"/>
  <c r="K63"/>
  <c r="D63"/>
  <c r="J59"/>
  <c r="C59"/>
  <c r="J58"/>
  <c r="I57"/>
  <c r="D57"/>
  <c r="C57"/>
  <c r="B57"/>
  <c r="K54"/>
  <c r="D54"/>
  <c r="D53"/>
  <c r="D52"/>
  <c r="D51"/>
  <c r="K41"/>
  <c r="D41"/>
  <c r="K40"/>
  <c r="D40"/>
  <c r="D61" s="1"/>
  <c r="K39"/>
  <c r="K59" s="1"/>
  <c r="I39"/>
  <c r="B39"/>
  <c r="D39" s="1"/>
  <c r="D59" s="1"/>
  <c r="J37"/>
  <c r="J38" s="1"/>
  <c r="K38" s="1"/>
  <c r="C37"/>
  <c r="C58" s="1"/>
  <c r="I36"/>
  <c r="K36" s="1"/>
  <c r="K60" s="1"/>
  <c r="D36"/>
  <c r="D60" s="1"/>
  <c r="B36"/>
  <c r="K35"/>
  <c r="D35"/>
  <c r="C34"/>
  <c r="D34" s="1"/>
  <c r="D62" s="1"/>
  <c r="K33"/>
  <c r="D33"/>
  <c r="K32"/>
  <c r="D32"/>
  <c r="L31"/>
  <c r="J31"/>
  <c r="C31"/>
  <c r="D31" s="1"/>
  <c r="K24"/>
  <c r="K18"/>
  <c r="K22" s="1"/>
  <c r="I18"/>
  <c r="I24" s="1"/>
  <c r="F18"/>
  <c r="E18"/>
  <c r="E17"/>
  <c r="F17" s="1"/>
  <c r="F16"/>
  <c r="E16"/>
  <c r="E15"/>
  <c r="F15" s="1"/>
  <c r="E14"/>
  <c r="F14" s="1"/>
  <c r="E13"/>
  <c r="F13" s="1"/>
  <c r="F12"/>
  <c r="E12"/>
  <c r="E11"/>
  <c r="F11" s="1"/>
  <c r="F10"/>
  <c r="E10"/>
  <c r="E9"/>
  <c r="F9" s="1"/>
  <c r="F8"/>
  <c r="E8"/>
  <c r="E7"/>
  <c r="F7" s="1"/>
  <c r="F6"/>
  <c r="E6"/>
  <c r="E5"/>
  <c r="F5" s="1"/>
  <c r="E4"/>
  <c r="F4" s="1"/>
  <c r="F3"/>
  <c r="F20" s="1"/>
  <c r="F25" s="1"/>
  <c r="E3"/>
  <c r="K54" i="6"/>
  <c r="D53"/>
  <c r="D52"/>
  <c r="D54" s="1"/>
  <c r="D51"/>
  <c r="K41"/>
  <c r="D41"/>
  <c r="K40"/>
  <c r="D40"/>
  <c r="K39"/>
  <c r="D39"/>
  <c r="C38"/>
  <c r="D38" s="1"/>
  <c r="K37"/>
  <c r="J37"/>
  <c r="J38" s="1"/>
  <c r="K38" s="1"/>
  <c r="D37"/>
  <c r="K36"/>
  <c r="D36"/>
  <c r="K35"/>
  <c r="D35"/>
  <c r="J34"/>
  <c r="K34" s="1"/>
  <c r="D34"/>
  <c r="K33"/>
  <c r="D33"/>
  <c r="K32"/>
  <c r="K42" s="1"/>
  <c r="D32"/>
  <c r="L31"/>
  <c r="N31" s="1"/>
  <c r="J31"/>
  <c r="K31" s="1"/>
  <c r="D31"/>
  <c r="I24"/>
  <c r="K22"/>
  <c r="K18"/>
  <c r="K24" s="1"/>
  <c r="I18"/>
  <c r="I22" s="1"/>
  <c r="E18"/>
  <c r="F18" s="1"/>
  <c r="F17"/>
  <c r="E17"/>
  <c r="E16"/>
  <c r="F16" s="1"/>
  <c r="F15"/>
  <c r="E15"/>
  <c r="E14"/>
  <c r="F14" s="1"/>
  <c r="E13"/>
  <c r="F13" s="1"/>
  <c r="F12"/>
  <c r="E12"/>
  <c r="E11"/>
  <c r="F11" s="1"/>
  <c r="F10"/>
  <c r="E10"/>
  <c r="E9"/>
  <c r="F9" s="1"/>
  <c r="F8"/>
  <c r="E8"/>
  <c r="E7"/>
  <c r="F7" s="1"/>
  <c r="E6"/>
  <c r="F6" s="1"/>
  <c r="F5"/>
  <c r="E5"/>
  <c r="E4"/>
  <c r="F4" s="1"/>
  <c r="F3"/>
  <c r="E3"/>
  <c r="K51" i="5"/>
  <c r="D50"/>
  <c r="D51" s="1"/>
  <c r="D49"/>
  <c r="D48"/>
  <c r="K36"/>
  <c r="D36"/>
  <c r="K35"/>
  <c r="D35"/>
  <c r="K34"/>
  <c r="D34"/>
  <c r="O33"/>
  <c r="D33"/>
  <c r="K32"/>
  <c r="D32"/>
  <c r="L31"/>
  <c r="N31" s="1"/>
  <c r="J31"/>
  <c r="K31" s="1"/>
  <c r="D31"/>
  <c r="D39" s="1"/>
  <c r="I24"/>
  <c r="K22"/>
  <c r="K18"/>
  <c r="K24" s="1"/>
  <c r="I18"/>
  <c r="I22" s="1"/>
  <c r="E18"/>
  <c r="F18" s="1"/>
  <c r="F17"/>
  <c r="E17"/>
  <c r="E16"/>
  <c r="F16" s="1"/>
  <c r="F15"/>
  <c r="E15"/>
  <c r="E14"/>
  <c r="E13"/>
  <c r="F13" s="1"/>
  <c r="F12"/>
  <c r="E12"/>
  <c r="E11"/>
  <c r="F11" s="1"/>
  <c r="F10"/>
  <c r="E10"/>
  <c r="E20" s="1"/>
  <c r="E9"/>
  <c r="F9" s="1"/>
  <c r="E8"/>
  <c r="F8" s="1"/>
  <c r="E7"/>
  <c r="F7" s="1"/>
  <c r="E6"/>
  <c r="F6" s="1"/>
  <c r="F5"/>
  <c r="E5"/>
  <c r="H4"/>
  <c r="F4"/>
  <c r="E4"/>
  <c r="E3"/>
  <c r="F3" s="1"/>
  <c r="K54" i="4"/>
  <c r="D53"/>
  <c r="D52"/>
  <c r="D51"/>
  <c r="K41"/>
  <c r="D41"/>
  <c r="K40"/>
  <c r="D40"/>
  <c r="K39"/>
  <c r="D39"/>
  <c r="K38"/>
  <c r="D38"/>
  <c r="C38"/>
  <c r="J37"/>
  <c r="K37" s="1"/>
  <c r="D37"/>
  <c r="K36"/>
  <c r="D36"/>
  <c r="K35"/>
  <c r="D35"/>
  <c r="D34"/>
  <c r="K33"/>
  <c r="D33"/>
  <c r="K32"/>
  <c r="D32"/>
  <c r="D42" s="1"/>
  <c r="N31"/>
  <c r="L31"/>
  <c r="J31"/>
  <c r="J34" s="1"/>
  <c r="K34" s="1"/>
  <c r="D31"/>
  <c r="K24"/>
  <c r="K18"/>
  <c r="K22" s="1"/>
  <c r="I18"/>
  <c r="I24" s="1"/>
  <c r="F18"/>
  <c r="E18"/>
  <c r="E17"/>
  <c r="F17" s="1"/>
  <c r="F16"/>
  <c r="E16"/>
  <c r="E15"/>
  <c r="F15" s="1"/>
  <c r="E14"/>
  <c r="F13"/>
  <c r="E13"/>
  <c r="E12"/>
  <c r="F12" s="1"/>
  <c r="F11"/>
  <c r="E11"/>
  <c r="E10"/>
  <c r="F10" s="1"/>
  <c r="E9"/>
  <c r="F9" s="1"/>
  <c r="E8"/>
  <c r="F8" s="1"/>
  <c r="F7"/>
  <c r="E7"/>
  <c r="E6"/>
  <c r="F6" s="1"/>
  <c r="E5"/>
  <c r="F5" s="1"/>
  <c r="H4"/>
  <c r="H5" s="1"/>
  <c r="H6" s="1"/>
  <c r="F14" s="1"/>
  <c r="E4"/>
  <c r="F4" s="1"/>
  <c r="F3"/>
  <c r="E3"/>
  <c r="K54" i="3"/>
  <c r="D54"/>
  <c r="D53"/>
  <c r="D52"/>
  <c r="D51"/>
  <c r="K41"/>
  <c r="D41"/>
  <c r="K40"/>
  <c r="D40"/>
  <c r="K39"/>
  <c r="D39"/>
  <c r="D38"/>
  <c r="C38"/>
  <c r="J37"/>
  <c r="K37" s="1"/>
  <c r="D37"/>
  <c r="K36"/>
  <c r="D36"/>
  <c r="K35"/>
  <c r="D35"/>
  <c r="K34"/>
  <c r="D34"/>
  <c r="K33"/>
  <c r="D33"/>
  <c r="K32"/>
  <c r="D32"/>
  <c r="L31"/>
  <c r="J31"/>
  <c r="J34" s="1"/>
  <c r="D31"/>
  <c r="I24"/>
  <c r="K22"/>
  <c r="K18"/>
  <c r="K24" s="1"/>
  <c r="I18"/>
  <c r="I22" s="1"/>
  <c r="E18"/>
  <c r="F18" s="1"/>
  <c r="F17"/>
  <c r="E17"/>
  <c r="E16"/>
  <c r="F16" s="1"/>
  <c r="F15"/>
  <c r="E15"/>
  <c r="E14"/>
  <c r="F14" s="1"/>
  <c r="E13"/>
  <c r="F13" s="1"/>
  <c r="F12"/>
  <c r="E12"/>
  <c r="E11"/>
  <c r="F11" s="1"/>
  <c r="F10"/>
  <c r="E10"/>
  <c r="E9"/>
  <c r="F9" s="1"/>
  <c r="F8"/>
  <c r="E8"/>
  <c r="E7"/>
  <c r="F7" s="1"/>
  <c r="F6"/>
  <c r="E6"/>
  <c r="F5"/>
  <c r="E5"/>
  <c r="E4"/>
  <c r="F3"/>
  <c r="E3"/>
  <c r="K54" i="2"/>
  <c r="D54"/>
  <c r="D53"/>
  <c r="D52"/>
  <c r="D51"/>
  <c r="K41"/>
  <c r="D41"/>
  <c r="K40"/>
  <c r="D40"/>
  <c r="K39"/>
  <c r="D39"/>
  <c r="D38"/>
  <c r="C38"/>
  <c r="J37"/>
  <c r="D37"/>
  <c r="K36"/>
  <c r="D36"/>
  <c r="K35"/>
  <c r="D35"/>
  <c r="D34"/>
  <c r="K33"/>
  <c r="D33"/>
  <c r="K32"/>
  <c r="D32"/>
  <c r="N31"/>
  <c r="L31"/>
  <c r="J31"/>
  <c r="J34" s="1"/>
  <c r="K34" s="1"/>
  <c r="D31"/>
  <c r="K24"/>
  <c r="I22"/>
  <c r="K18"/>
  <c r="K22" s="1"/>
  <c r="I18"/>
  <c r="I24" s="1"/>
  <c r="F18"/>
  <c r="E18"/>
  <c r="E17"/>
  <c r="F17" s="1"/>
  <c r="F16"/>
  <c r="E16"/>
  <c r="E15"/>
  <c r="F15" s="1"/>
  <c r="F14"/>
  <c r="E14"/>
  <c r="F13"/>
  <c r="E13"/>
  <c r="F12"/>
  <c r="E12"/>
  <c r="F11"/>
  <c r="E11"/>
  <c r="F10"/>
  <c r="E10"/>
  <c r="F9"/>
  <c r="E9"/>
  <c r="F8"/>
  <c r="E8"/>
  <c r="F7"/>
  <c r="E7"/>
  <c r="E6"/>
  <c r="F6" s="1"/>
  <c r="F5"/>
  <c r="E5"/>
  <c r="F4"/>
  <c r="F20" s="1"/>
  <c r="F25" s="1"/>
  <c r="E4"/>
  <c r="F3"/>
  <c r="E3"/>
  <c r="K54" i="1"/>
  <c r="D53"/>
  <c r="D52"/>
  <c r="D51"/>
  <c r="D54" s="1"/>
  <c r="K41"/>
  <c r="D41"/>
  <c r="K40"/>
  <c r="D40"/>
  <c r="K39"/>
  <c r="D39"/>
  <c r="D38"/>
  <c r="C38"/>
  <c r="J37"/>
  <c r="K37" s="1"/>
  <c r="D37"/>
  <c r="K36"/>
  <c r="D36"/>
  <c r="K35"/>
  <c r="D35"/>
  <c r="D34"/>
  <c r="K33"/>
  <c r="D33"/>
  <c r="K32"/>
  <c r="D32"/>
  <c r="D42" s="1"/>
  <c r="N31"/>
  <c r="L31"/>
  <c r="J31"/>
  <c r="J34" s="1"/>
  <c r="K34" s="1"/>
  <c r="D31"/>
  <c r="K24"/>
  <c r="K18"/>
  <c r="K22" s="1"/>
  <c r="I18"/>
  <c r="I24" s="1"/>
  <c r="F18"/>
  <c r="E18"/>
  <c r="E17"/>
  <c r="F17" s="1"/>
  <c r="F16"/>
  <c r="E16"/>
  <c r="E15"/>
  <c r="F15" s="1"/>
  <c r="F14"/>
  <c r="E13"/>
  <c r="F13" s="1"/>
  <c r="F12"/>
  <c r="E12"/>
  <c r="E11"/>
  <c r="F11" s="1"/>
  <c r="F10"/>
  <c r="E10"/>
  <c r="E9"/>
  <c r="F9" s="1"/>
  <c r="F20" s="1"/>
  <c r="F25" s="1"/>
  <c r="F8"/>
  <c r="E8"/>
  <c r="E7"/>
  <c r="F7" s="1"/>
  <c r="F6"/>
  <c r="E5"/>
  <c r="F5" s="1"/>
  <c r="F4"/>
  <c r="E4"/>
  <c r="F3"/>
  <c r="E3"/>
  <c r="I46" i="6" l="1"/>
  <c r="I49"/>
  <c r="K49" s="1"/>
  <c r="B46" i="1"/>
  <c r="B49"/>
  <c r="D49" s="1"/>
  <c r="I13"/>
  <c r="I6"/>
  <c r="L4" s="1"/>
  <c r="I13" i="2"/>
  <c r="I6"/>
  <c r="L4" s="1"/>
  <c r="B46" i="4"/>
  <c r="B49"/>
  <c r="D49" s="1"/>
  <c r="I6" i="7"/>
  <c r="L4" s="1"/>
  <c r="M14"/>
  <c r="I13"/>
  <c r="M13" s="1"/>
  <c r="B46" i="10"/>
  <c r="B49"/>
  <c r="D49" s="1"/>
  <c r="F4" i="3"/>
  <c r="E20"/>
  <c r="K24" i="14"/>
  <c r="K22"/>
  <c r="B43" i="5"/>
  <c r="B46"/>
  <c r="D46" s="1"/>
  <c r="F3" i="10"/>
  <c r="F20" s="1"/>
  <c r="F25" s="1"/>
  <c r="E20"/>
  <c r="I24" i="11"/>
  <c r="I22"/>
  <c r="D63"/>
  <c r="D54"/>
  <c r="I58" i="14"/>
  <c r="K37"/>
  <c r="K58" s="1"/>
  <c r="E20" i="16"/>
  <c r="F4"/>
  <c r="F20" s="1"/>
  <c r="F25" s="1"/>
  <c r="K31"/>
  <c r="J57"/>
  <c r="J34"/>
  <c r="K34" s="1"/>
  <c r="K62" s="1"/>
  <c r="F20" i="4"/>
  <c r="F25" s="1"/>
  <c r="E20" i="8"/>
  <c r="D58"/>
  <c r="D66" s="1"/>
  <c r="D68" s="1"/>
  <c r="E20" i="6"/>
  <c r="D42" i="12"/>
  <c r="E20" i="1"/>
  <c r="I22"/>
  <c r="K31" i="2"/>
  <c r="I22" i="4"/>
  <c r="K31"/>
  <c r="K42" s="1"/>
  <c r="F20" i="6"/>
  <c r="F25" s="1"/>
  <c r="K61" i="7"/>
  <c r="D62" i="9"/>
  <c r="B49" i="13"/>
  <c r="D49" s="1"/>
  <c r="B47" i="8"/>
  <c r="B50"/>
  <c r="D50" s="1"/>
  <c r="D42" i="11"/>
  <c r="D61"/>
  <c r="D65" s="1"/>
  <c r="D67" s="1"/>
  <c r="K42" i="15"/>
  <c r="K57"/>
  <c r="K65" s="1"/>
  <c r="K67" s="1"/>
  <c r="J38" i="2"/>
  <c r="K38" s="1"/>
  <c r="K37"/>
  <c r="D46" i="13"/>
  <c r="D47" s="1"/>
  <c r="F31"/>
  <c r="E20" i="14"/>
  <c r="F3"/>
  <c r="F20" s="1"/>
  <c r="F25" s="1"/>
  <c r="C57"/>
  <c r="D31"/>
  <c r="I13" i="9"/>
  <c r="M13" s="1"/>
  <c r="I37" s="1"/>
  <c r="F20" i="8"/>
  <c r="F25" s="1"/>
  <c r="D65" i="10"/>
  <c r="D67" s="1"/>
  <c r="D65" i="13"/>
  <c r="D67" s="1"/>
  <c r="K31" i="1"/>
  <c r="J38"/>
  <c r="K38" s="1"/>
  <c r="E20" i="2"/>
  <c r="H5" i="5"/>
  <c r="H6" s="1"/>
  <c r="F14" s="1"/>
  <c r="F20" s="1"/>
  <c r="F25" s="1"/>
  <c r="C38" i="7"/>
  <c r="D38" s="1"/>
  <c r="I6" i="9"/>
  <c r="L4" s="1"/>
  <c r="C31" s="1"/>
  <c r="K61" i="12"/>
  <c r="F20" i="13"/>
  <c r="F25" s="1"/>
  <c r="D64" i="15"/>
  <c r="E20" i="11"/>
  <c r="F3"/>
  <c r="F20" s="1"/>
  <c r="F25" s="1"/>
  <c r="I58" i="13"/>
  <c r="K37"/>
  <c r="K58" s="1"/>
  <c r="C58" i="16"/>
  <c r="C38"/>
  <c r="D38" s="1"/>
  <c r="J57" i="7"/>
  <c r="J34"/>
  <c r="K34" s="1"/>
  <c r="K62" s="1"/>
  <c r="K31"/>
  <c r="I58" i="12"/>
  <c r="K37"/>
  <c r="K58" s="1"/>
  <c r="K65" s="1"/>
  <c r="K67" s="1"/>
  <c r="D57" i="15"/>
  <c r="D42"/>
  <c r="B58" i="16"/>
  <c r="D37"/>
  <c r="D58" s="1"/>
  <c r="J34" i="17"/>
  <c r="K34" s="1"/>
  <c r="K63" s="1"/>
  <c r="J58"/>
  <c r="K31"/>
  <c r="J57" i="11"/>
  <c r="J34"/>
  <c r="K34" s="1"/>
  <c r="K62" s="1"/>
  <c r="K31"/>
  <c r="I58"/>
  <c r="K37"/>
  <c r="K58" s="1"/>
  <c r="K37" i="17"/>
  <c r="K59" s="1"/>
  <c r="I59"/>
  <c r="F20" i="12"/>
  <c r="F25" s="1"/>
  <c r="E20"/>
  <c r="D57"/>
  <c r="D65" s="1"/>
  <c r="D67" s="1"/>
  <c r="K61" i="15"/>
  <c r="F20" i="17"/>
  <c r="F25" s="1"/>
  <c r="K62"/>
  <c r="F20" i="3"/>
  <c r="F25" s="1"/>
  <c r="E20" i="7"/>
  <c r="F20" i="15"/>
  <c r="F25" s="1"/>
  <c r="E20"/>
  <c r="D61"/>
  <c r="I22" i="16"/>
  <c r="D65"/>
  <c r="D67" s="1"/>
  <c r="E20" i="17"/>
  <c r="D42" i="2"/>
  <c r="D42" i="3"/>
  <c r="E20" i="4"/>
  <c r="D54"/>
  <c r="D42" i="6"/>
  <c r="I22" i="7"/>
  <c r="D64"/>
  <c r="K62" i="9"/>
  <c r="K22" i="13"/>
  <c r="J38" i="3"/>
  <c r="K38" s="1"/>
  <c r="J33" i="5"/>
  <c r="K33" s="1"/>
  <c r="K39" s="1"/>
  <c r="J58" i="8"/>
  <c r="J34" i="10"/>
  <c r="K34" s="1"/>
  <c r="K62" s="1"/>
  <c r="J34" i="12"/>
  <c r="K34" s="1"/>
  <c r="K62" s="1"/>
  <c r="J34" i="13"/>
  <c r="K34" s="1"/>
  <c r="J34" i="14"/>
  <c r="K34" s="1"/>
  <c r="K62" s="1"/>
  <c r="C38" i="15"/>
  <c r="D38" s="1"/>
  <c r="D54"/>
  <c r="D54" i="16"/>
  <c r="D31" i="17"/>
  <c r="C58"/>
  <c r="D65"/>
  <c r="K31" i="3"/>
  <c r="K42" s="1"/>
  <c r="K31" i="9"/>
  <c r="K31" i="10"/>
  <c r="I13" i="5" l="1"/>
  <c r="I6"/>
  <c r="L4" s="1"/>
  <c r="K58" i="9"/>
  <c r="D58" i="17"/>
  <c r="D66" s="1"/>
  <c r="D68" s="1"/>
  <c r="D43"/>
  <c r="I6" i="3"/>
  <c r="L4" s="1"/>
  <c r="I13"/>
  <c r="K37" i="9"/>
  <c r="K59" s="1"/>
  <c r="I59"/>
  <c r="B46" i="11"/>
  <c r="B49"/>
  <c r="D49" s="1"/>
  <c r="N9" i="6"/>
  <c r="I6"/>
  <c r="L4" s="1"/>
  <c r="I13"/>
  <c r="K42" i="16"/>
  <c r="K57"/>
  <c r="K65" s="1"/>
  <c r="K67" s="1"/>
  <c r="F31" i="5"/>
  <c r="D43"/>
  <c r="D46" i="4"/>
  <c r="F31"/>
  <c r="M31" i="6"/>
  <c r="K46"/>
  <c r="K42" i="14"/>
  <c r="D65" i="15"/>
  <c r="D67" s="1"/>
  <c r="K42" i="1"/>
  <c r="C34" i="9"/>
  <c r="D34" s="1"/>
  <c r="D63" s="1"/>
  <c r="C58"/>
  <c r="D31"/>
  <c r="I6" i="8"/>
  <c r="L4" s="1"/>
  <c r="D44" s="1"/>
  <c r="M14"/>
  <c r="I13"/>
  <c r="M13" s="1"/>
  <c r="I37" s="1"/>
  <c r="I13" i="14"/>
  <c r="I6"/>
  <c r="L4" s="1"/>
  <c r="D47" i="8"/>
  <c r="D48" s="1"/>
  <c r="F31"/>
  <c r="B37" i="7"/>
  <c r="I37"/>
  <c r="K42" i="2"/>
  <c r="K65" i="14"/>
  <c r="K67" s="1"/>
  <c r="I46" i="3"/>
  <c r="I49"/>
  <c r="K49" s="1"/>
  <c r="K42" i="10"/>
  <c r="K57"/>
  <c r="K65" s="1"/>
  <c r="K67" s="1"/>
  <c r="B49" i="2"/>
  <c r="D49" s="1"/>
  <c r="B46"/>
  <c r="K57" i="11"/>
  <c r="K65" s="1"/>
  <c r="K67" s="1"/>
  <c r="K42"/>
  <c r="B49" i="15"/>
  <c r="D49" s="1"/>
  <c r="B46"/>
  <c r="K57" i="7"/>
  <c r="K62" i="13"/>
  <c r="K65" s="1"/>
  <c r="K67" s="1"/>
  <c r="K42"/>
  <c r="O39" i="5"/>
  <c r="I43"/>
  <c r="I46"/>
  <c r="K46" s="1"/>
  <c r="O35"/>
  <c r="B49" i="6"/>
  <c r="D49" s="1"/>
  <c r="B46"/>
  <c r="B49" i="3"/>
  <c r="D49" s="1"/>
  <c r="B46"/>
  <c r="I6" i="17"/>
  <c r="M14"/>
  <c r="I13" i="12"/>
  <c r="I6"/>
  <c r="L4" s="1"/>
  <c r="K43" i="17"/>
  <c r="K58"/>
  <c r="K66" s="1"/>
  <c r="K68" s="1"/>
  <c r="I6" i="11"/>
  <c r="L4" s="1"/>
  <c r="M14"/>
  <c r="I13"/>
  <c r="O32" s="1"/>
  <c r="O33" s="1"/>
  <c r="I46" i="15"/>
  <c r="I49"/>
  <c r="K49" s="1"/>
  <c r="B46" i="12"/>
  <c r="B49"/>
  <c r="D49" s="1"/>
  <c r="I6" i="10"/>
  <c r="L4" s="1"/>
  <c r="M14"/>
  <c r="I13"/>
  <c r="K14" s="1"/>
  <c r="D46"/>
  <c r="D47" s="1"/>
  <c r="F31"/>
  <c r="F31" i="1"/>
  <c r="D46"/>
  <c r="D42" i="16"/>
  <c r="I6" i="15"/>
  <c r="L4" s="1"/>
  <c r="I13"/>
  <c r="I13" i="13"/>
  <c r="I6"/>
  <c r="L4" s="1"/>
  <c r="D57" i="14"/>
  <c r="D65" s="1"/>
  <c r="D67" s="1"/>
  <c r="D42"/>
  <c r="I49" i="4"/>
  <c r="K49" s="1"/>
  <c r="I46"/>
  <c r="I6"/>
  <c r="L4" s="1"/>
  <c r="I13"/>
  <c r="I6" i="16"/>
  <c r="L4" s="1"/>
  <c r="I13"/>
  <c r="K42" i="12"/>
  <c r="K46" i="15" l="1"/>
  <c r="M31"/>
  <c r="K43" i="5"/>
  <c r="M31"/>
  <c r="I49" i="11"/>
  <c r="K49" s="1"/>
  <c r="I46"/>
  <c r="B46" i="14"/>
  <c r="B49"/>
  <c r="D49" s="1"/>
  <c r="D37" i="7"/>
  <c r="B58"/>
  <c r="D46" i="12"/>
  <c r="D47" s="1"/>
  <c r="F31"/>
  <c r="F31" i="3"/>
  <c r="D46"/>
  <c r="I49" i="13"/>
  <c r="K49" s="1"/>
  <c r="I46"/>
  <c r="F31" i="15"/>
  <c r="D46"/>
  <c r="D47" s="1"/>
  <c r="D46" i="2"/>
  <c r="F31"/>
  <c r="I58" i="7"/>
  <c r="K37"/>
  <c r="I49" i="1"/>
  <c r="K49" s="1"/>
  <c r="I46"/>
  <c r="K47" i="6"/>
  <c r="I47"/>
  <c r="D46" i="11"/>
  <c r="D47" s="1"/>
  <c r="F31"/>
  <c r="K66" i="9"/>
  <c r="K68" s="1"/>
  <c r="I49" i="12"/>
  <c r="K49" s="1"/>
  <c r="I46"/>
  <c r="D46" i="6"/>
  <c r="F31"/>
  <c r="I59" i="8"/>
  <c r="K37"/>
  <c r="K46" i="3"/>
  <c r="M31"/>
  <c r="D58" i="9"/>
  <c r="D66" s="1"/>
  <c r="D68" s="1"/>
  <c r="D43"/>
  <c r="B50" i="17"/>
  <c r="D50" s="1"/>
  <c r="D44"/>
  <c r="B47"/>
  <c r="M31" i="4"/>
  <c r="K46"/>
  <c r="B49" i="16"/>
  <c r="D49" s="1"/>
  <c r="B46"/>
  <c r="I47" i="17"/>
  <c r="I50"/>
  <c r="K50" s="1"/>
  <c r="I49" i="10"/>
  <c r="K49" s="1"/>
  <c r="I46"/>
  <c r="I46" i="2"/>
  <c r="I49"/>
  <c r="K49" s="1"/>
  <c r="I49" i="14"/>
  <c r="K49" s="1"/>
  <c r="I46"/>
  <c r="I46" i="16"/>
  <c r="I49"/>
  <c r="K49" s="1"/>
  <c r="K43" i="9"/>
  <c r="K47" i="4" l="1"/>
  <c r="I47"/>
  <c r="K47" i="3"/>
  <c r="I47"/>
  <c r="K46" i="1"/>
  <c r="M31"/>
  <c r="M31" i="13"/>
  <c r="K46"/>
  <c r="D58" i="7"/>
  <c r="D65" s="1"/>
  <c r="D67" s="1"/>
  <c r="D42"/>
  <c r="K47" i="15"/>
  <c r="I47"/>
  <c r="I50" i="9"/>
  <c r="K50" s="1"/>
  <c r="I47"/>
  <c r="M31" i="14"/>
  <c r="K46"/>
  <c r="K46" i="10"/>
  <c r="M31"/>
  <c r="D46" i="16"/>
  <c r="D47" s="1"/>
  <c r="F31"/>
  <c r="F31" i="17"/>
  <c r="D47"/>
  <c r="D48" s="1"/>
  <c r="K58" i="7"/>
  <c r="K65" s="1"/>
  <c r="K67" s="1"/>
  <c r="K42"/>
  <c r="M31" i="11"/>
  <c r="K46"/>
  <c r="K46" i="16"/>
  <c r="M31"/>
  <c r="K46" i="2"/>
  <c r="M31"/>
  <c r="M31" i="17"/>
  <c r="K47"/>
  <c r="B47" i="9"/>
  <c r="B50"/>
  <c r="D50" s="1"/>
  <c r="D44"/>
  <c r="K59" i="8"/>
  <c r="K66" s="1"/>
  <c r="K68" s="1"/>
  <c r="K43"/>
  <c r="M31" i="12"/>
  <c r="K46"/>
  <c r="D46" i="14"/>
  <c r="D47" s="1"/>
  <c r="F31"/>
  <c r="O43" i="5"/>
  <c r="I44"/>
  <c r="K44"/>
  <c r="B46" i="7" l="1"/>
  <c r="B49"/>
  <c r="D49" s="1"/>
  <c r="I47" i="12"/>
  <c r="K47"/>
  <c r="I50" i="8"/>
  <c r="K50" s="1"/>
  <c r="I47"/>
  <c r="D47" i="9"/>
  <c r="D48" s="1"/>
  <c r="F31"/>
  <c r="I47" i="2"/>
  <c r="K47"/>
  <c r="I47" i="10"/>
  <c r="K47"/>
  <c r="I47" i="1"/>
  <c r="K47"/>
  <c r="I47" i="11"/>
  <c r="K47"/>
  <c r="K47" i="9"/>
  <c r="M31"/>
  <c r="K47" i="16"/>
  <c r="I47"/>
  <c r="K48" i="17"/>
  <c r="I48"/>
  <c r="I49" i="7"/>
  <c r="K49" s="1"/>
  <c r="I46"/>
  <c r="I47" i="14"/>
  <c r="K47"/>
  <c r="I47" i="13"/>
  <c r="K47"/>
  <c r="F31" i="7" l="1"/>
  <c r="D46"/>
  <c r="D47" s="1"/>
  <c r="K47" i="8"/>
  <c r="M31"/>
  <c r="I48" i="9"/>
  <c r="K48"/>
  <c r="K46" i="7"/>
  <c r="M31"/>
  <c r="K47" l="1"/>
  <c r="I47"/>
  <c r="I48" i="8"/>
  <c r="K48"/>
</calcChain>
</file>

<file path=xl/sharedStrings.xml><?xml version="1.0" encoding="utf-8"?>
<sst xmlns="http://schemas.openxmlformats.org/spreadsheetml/2006/main" count="2559" uniqueCount="159">
  <si>
    <t>Load Calculation</t>
  </si>
  <si>
    <t>Item</t>
  </si>
  <si>
    <t>Quantity</t>
  </si>
  <si>
    <t>Watt (W)</t>
  </si>
  <si>
    <t xml:space="preserve"> per day</t>
  </si>
  <si>
    <t>Per iteam (W)</t>
  </si>
  <si>
    <t>Watt-hour per day (Wh)</t>
  </si>
  <si>
    <t>Panel Set up</t>
  </si>
  <si>
    <t>Panel Given</t>
  </si>
  <si>
    <t>Light (G)</t>
  </si>
  <si>
    <t>Watt</t>
  </si>
  <si>
    <t>Sun Time</t>
  </si>
  <si>
    <t xml:space="preserve">Efficiency </t>
  </si>
  <si>
    <t>Total Panel Watt</t>
  </si>
  <si>
    <t>Fan(G)</t>
  </si>
  <si>
    <t>PC</t>
  </si>
  <si>
    <t>Panel Needed</t>
  </si>
  <si>
    <t>Fan (Floor 01)</t>
  </si>
  <si>
    <t>Light (Outside)</t>
  </si>
  <si>
    <t>Light (Yard)</t>
  </si>
  <si>
    <t>Light (Security)</t>
  </si>
  <si>
    <t>Battery Set up</t>
  </si>
  <si>
    <t>Battery Given</t>
  </si>
  <si>
    <t>Voltage</t>
  </si>
  <si>
    <t>Ah</t>
  </si>
  <si>
    <t>DOD</t>
  </si>
  <si>
    <t>TV 62 inch</t>
  </si>
  <si>
    <t>TV 32 inch</t>
  </si>
  <si>
    <t>Battery  Needed</t>
  </si>
  <si>
    <t>Dish anteana</t>
  </si>
  <si>
    <t>Total Cost</t>
  </si>
  <si>
    <t>On Grid</t>
  </si>
  <si>
    <t>Off Grid</t>
  </si>
  <si>
    <t xml:space="preserve"> </t>
  </si>
  <si>
    <t>Total load</t>
  </si>
  <si>
    <t>Pay Back Calculation</t>
  </si>
  <si>
    <t>Self Consume</t>
  </si>
  <si>
    <t>Rate</t>
  </si>
  <si>
    <t xml:space="preserve">System Loss </t>
  </si>
  <si>
    <t>Govt Sell</t>
  </si>
  <si>
    <t>Total Energy Needed</t>
  </si>
  <si>
    <t xml:space="preserve">Using Standard Inverter </t>
  </si>
  <si>
    <t xml:space="preserve">Using Local Inverter </t>
  </si>
  <si>
    <t>Cost Calculation</t>
  </si>
  <si>
    <t>Unit price</t>
  </si>
  <si>
    <t>Total price</t>
  </si>
  <si>
    <t>Solar panel</t>
  </si>
  <si>
    <t>DC Cable</t>
  </si>
  <si>
    <t>Battery Cable</t>
  </si>
  <si>
    <t>Structure cost</t>
  </si>
  <si>
    <t>Combinar cost</t>
  </si>
  <si>
    <t>SAJ 5KW on-grid inverter</t>
  </si>
  <si>
    <t>MAX-4012/24</t>
  </si>
  <si>
    <t>Battery</t>
  </si>
  <si>
    <t xml:space="preserve">connect copper </t>
  </si>
  <si>
    <t>SUNNY Island 4.0M</t>
  </si>
  <si>
    <t>Saj On Grid 1.5 K</t>
  </si>
  <si>
    <t>AC Wire</t>
  </si>
  <si>
    <t>Battery Lug supply &amp; Other supply &amp; fittings etc.</t>
  </si>
  <si>
    <t>Total cost</t>
  </si>
  <si>
    <t>Revenue</t>
  </si>
  <si>
    <t>Company profit</t>
  </si>
  <si>
    <t>Total Price of the system</t>
  </si>
  <si>
    <t>Per watt cost</t>
  </si>
  <si>
    <t>Profit</t>
  </si>
  <si>
    <t>Total company profit</t>
  </si>
  <si>
    <t>Transportation cost</t>
  </si>
  <si>
    <t>Installation Charge</t>
  </si>
  <si>
    <t>Testing &amp; Commission fee</t>
  </si>
  <si>
    <t>For Motor Only</t>
  </si>
  <si>
    <t>Power Factor</t>
  </si>
  <si>
    <t>Inverter Given</t>
  </si>
  <si>
    <t>Motor 3ph</t>
  </si>
  <si>
    <t>Motor 1ph</t>
  </si>
  <si>
    <t>OnGrid Inverter 1KW</t>
  </si>
  <si>
    <t>Pump</t>
  </si>
  <si>
    <t>Offered Price</t>
  </si>
  <si>
    <t>OnGrid Inverter 4KW</t>
  </si>
  <si>
    <t xml:space="preserve"> Other supply &amp; fittings etc.</t>
  </si>
  <si>
    <t>Other supply &amp; fittings etc.</t>
  </si>
  <si>
    <t>MAX-3012/24 30A12/24V 5,500/=</t>
  </si>
  <si>
    <t>MAX-4012/24 40A12/24V 6,500/=</t>
  </si>
  <si>
    <t>Modified Sign Cost</t>
  </si>
  <si>
    <t>MAX-5012/24 50A12/24V 7,500/=</t>
  </si>
  <si>
    <t>Charge Controller</t>
  </si>
  <si>
    <t>MAX-6012/24 60A12/24V 8,000/=</t>
  </si>
  <si>
    <t>01 PCM-400 400VA(12/24V)DC 01 5,500/=</t>
  </si>
  <si>
    <t>Max</t>
  </si>
  <si>
    <t>MAX-3048 30A48V 9,000/=</t>
  </si>
  <si>
    <t>02 PCM-600 600VA (12/24V)DC 01 6,500/=</t>
  </si>
  <si>
    <t>PWM</t>
  </si>
  <si>
    <t>MAX-5048 50A48V 12,000/=</t>
  </si>
  <si>
    <t>03 PCM-800 800VA (12/24V)DC 01 7,500/=</t>
  </si>
  <si>
    <t>MAX-6048 60A48V 14,000/=</t>
  </si>
  <si>
    <t>04 PCM-1000 1000VA (12/24/V)DC 01 9,500/=</t>
  </si>
  <si>
    <t>01 PCM-3012/24 30A12/24V 01 2,500/=</t>
  </si>
  <si>
    <t>05 PCM-1200 1200VA (24V)DC 01 11,000/=</t>
  </si>
  <si>
    <t>02 PCM-4012/24 40A12/24V 01 3,000/=</t>
  </si>
  <si>
    <t>06 PCM-1500 1500VA (24/48V)DC 01 13,500/=</t>
  </si>
  <si>
    <t>03 PCM-5012/24 50A12/24V 01 4,500/=</t>
  </si>
  <si>
    <t>07 PCM-2000 2000VA (24/48V)DC 01 16,000/=</t>
  </si>
  <si>
    <t>Battery Needed</t>
  </si>
  <si>
    <t>Price</t>
  </si>
  <si>
    <t>04 PCM-6012/24 60A12/24V 01 5,000/=</t>
  </si>
  <si>
    <t>08 PCM-2500 2500VA (24/48V)DC 01 18,000/=</t>
  </si>
  <si>
    <t>05 PCM-8012/24 80A12/24V 01 5,000/=</t>
  </si>
  <si>
    <t>09 PCM-3000 3000VA (24/48V)DC 01 22,000/=</t>
  </si>
  <si>
    <t>06 PCM-4048 40A48V 01 5,000/=</t>
  </si>
  <si>
    <t>10 PCM-3500 3500VA (48V)DC 01 25,000/=</t>
  </si>
  <si>
    <t>07 PCM-6048 60A48V 01 5,500/=</t>
  </si>
  <si>
    <t>11 PCM-4000 4000VA (48V)DC 01 28,000/=</t>
  </si>
  <si>
    <t>08 PCM-8048 80A48V 01 6,500/=</t>
  </si>
  <si>
    <t>Pure Sign Cost</t>
  </si>
  <si>
    <t>New Battery Price</t>
  </si>
  <si>
    <t>Solar -15 AH 2090/=</t>
  </si>
  <si>
    <t>Solar -50 AH=4365</t>
  </si>
  <si>
    <t>Solar -20 AH 2550/=</t>
  </si>
  <si>
    <t>01 PCM-512V 625VA(12V)DC 01 9,500/=</t>
  </si>
  <si>
    <t>Solar -70 AH=5319</t>
  </si>
  <si>
    <t>Solar -30 AH 3290/=</t>
  </si>
  <si>
    <t>02 PCM-1024V 1250VA(24V)DC 01 15,000/=</t>
  </si>
  <si>
    <t>Solar -100 AH=7700</t>
  </si>
  <si>
    <t>Solar - 40 AH 4450/=</t>
  </si>
  <si>
    <t>03 PCM-1824V 1875VA(24V)DC 01 24,000/=</t>
  </si>
  <si>
    <t>Solar 130 AH=9681</t>
  </si>
  <si>
    <t xml:space="preserve">Solar -60 AH 5450/= </t>
  </si>
  <si>
    <t>04 PCM-2524V 2500VA(48V)DC 01 26,000/=</t>
  </si>
  <si>
    <t>Solar 165 AH=11200</t>
  </si>
  <si>
    <t>Solar -80 AH 7530/=</t>
  </si>
  <si>
    <t>05 PCM-3748V 3750VA(48V)DC 01 35,000/=</t>
  </si>
  <si>
    <t>Solar -100 AH 9300/=</t>
  </si>
  <si>
    <t>06 PCM-648V 6250VA(48V)DC 01 70,000/=</t>
  </si>
  <si>
    <t>Solar -130 AH 12250/=</t>
  </si>
  <si>
    <t>Solar -200 AH 19600/=</t>
  </si>
  <si>
    <t>Charge Controler</t>
  </si>
  <si>
    <t>connect copper /Battery cable</t>
  </si>
  <si>
    <t>Standard(Pure Sign)</t>
  </si>
  <si>
    <t>LOCAL (Modified Sign)</t>
  </si>
  <si>
    <t>2 KW</t>
  </si>
  <si>
    <t>Standard</t>
  </si>
  <si>
    <t>Local</t>
  </si>
  <si>
    <t>Solar Panel</t>
  </si>
  <si>
    <t>Invater</t>
  </si>
  <si>
    <t>Cable</t>
  </si>
  <si>
    <t>Structure</t>
  </si>
  <si>
    <t>Transport</t>
  </si>
  <si>
    <t>Installation</t>
  </si>
  <si>
    <t>Per Watt Cost</t>
  </si>
  <si>
    <t xml:space="preserve">                  </t>
  </si>
  <si>
    <t>AC</t>
  </si>
  <si>
    <t>\</t>
  </si>
  <si>
    <t>LUMINOUS  1400VA = 15000/=</t>
  </si>
  <si>
    <t>Off Inverter</t>
  </si>
  <si>
    <t>Transport &amp; Installation</t>
  </si>
  <si>
    <t xml:space="preserve">light dinning </t>
  </si>
  <si>
    <t>light washroom</t>
  </si>
  <si>
    <t>Laptop</t>
  </si>
  <si>
    <t>Scaner</t>
  </si>
  <si>
    <t>Printer</t>
  </si>
</sst>
</file>

<file path=xl/styles.xml><?xml version="1.0" encoding="utf-8"?>
<styleSheet xmlns="http://schemas.openxmlformats.org/spreadsheetml/2006/main">
  <numFmts count="2">
    <numFmt numFmtId="164" formatCode="[$৳]#,##0.00"/>
    <numFmt numFmtId="165" formatCode="[$৳]#,##0"/>
  </numFmts>
  <fonts count="13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color rgb="FFFFFFFF"/>
      <name val="Arial"/>
    </font>
    <font>
      <b/>
      <sz val="10"/>
      <color rgb="FFFF0000"/>
      <name val="Arial"/>
    </font>
    <font>
      <b/>
      <sz val="11"/>
      <color rgb="FF000000"/>
      <name val="Arial"/>
    </font>
    <font>
      <b/>
      <sz val="12"/>
      <color rgb="FFFFFFFF"/>
      <name val="Arial"/>
    </font>
    <font>
      <sz val="10"/>
      <color rgb="FFFF0000"/>
      <name val="Arial"/>
    </font>
    <font>
      <sz val="10"/>
      <color rgb="FFFFFFFF"/>
      <name val="Arial"/>
    </font>
    <font>
      <sz val="10"/>
      <color rgb="FF000000"/>
      <name val="Arial"/>
    </font>
    <font>
      <sz val="11"/>
      <color rgb="FF000000"/>
      <name val="Arial"/>
    </font>
    <font>
      <sz val="10"/>
      <name val="Arial"/>
    </font>
    <font>
      <sz val="11"/>
      <color rgb="FF000000"/>
      <name val="Inconsolata"/>
    </font>
  </fonts>
  <fills count="20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0000FF"/>
        <bgColor rgb="FF0000FF"/>
      </patternFill>
    </fill>
    <fill>
      <patternFill patternType="solid">
        <fgColor rgb="FFFFF2CC"/>
        <bgColor rgb="FFFFF2CC"/>
      </patternFill>
    </fill>
    <fill>
      <patternFill patternType="solid">
        <fgColor rgb="FF00FF00"/>
        <bgColor rgb="FF00FF00"/>
      </patternFill>
    </fill>
    <fill>
      <patternFill patternType="solid">
        <fgColor rgb="FFCFE2F3"/>
        <bgColor rgb="FFCFE2F3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FF00FF"/>
        <bgColor rgb="FFFF00FF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FD966"/>
        <bgColor rgb="FFFFD966"/>
      </patternFill>
    </fill>
    <fill>
      <patternFill patternType="solid">
        <fgColor rgb="FFF1C232"/>
        <bgColor rgb="FFF1C232"/>
      </patternFill>
    </fill>
    <fill>
      <patternFill patternType="solid">
        <fgColor rgb="FFE06666"/>
        <bgColor rgb="FFE0666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0">
    <xf numFmtId="0" fontId="0" fillId="0" borderId="0" xfId="0" applyFont="1" applyAlignment="1"/>
    <xf numFmtId="0" fontId="2" fillId="3" borderId="0" xfId="0" applyFont="1" applyFill="1"/>
    <xf numFmtId="0" fontId="2" fillId="0" borderId="0" xfId="0" applyFont="1"/>
    <xf numFmtId="0" fontId="2" fillId="4" borderId="0" xfId="0" applyFont="1" applyFill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1" fillId="7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4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1" fillId="11" borderId="0" xfId="0" applyFont="1" applyFill="1" applyAlignment="1"/>
    <xf numFmtId="0" fontId="2" fillId="11" borderId="0" xfId="0" applyFont="1" applyFill="1" applyAlignment="1"/>
    <xf numFmtId="0" fontId="2" fillId="11" borderId="0" xfId="0" applyFont="1" applyFill="1" applyAlignment="1">
      <alignment horizontal="right"/>
    </xf>
    <xf numFmtId="0" fontId="2" fillId="11" borderId="0" xfId="0" applyFont="1" applyFill="1" applyAlignment="1">
      <alignment horizontal="right"/>
    </xf>
    <xf numFmtId="0" fontId="1" fillId="0" borderId="0" xfId="0" applyFont="1"/>
    <xf numFmtId="0" fontId="4" fillId="7" borderId="0" xfId="0" applyFont="1" applyFill="1" applyAlignment="1"/>
    <xf numFmtId="0" fontId="3" fillId="8" borderId="0" xfId="0" applyFont="1" applyFill="1"/>
    <xf numFmtId="0" fontId="3" fillId="12" borderId="0" xfId="0" applyFont="1" applyFill="1" applyAlignment="1"/>
    <xf numFmtId="0" fontId="7" fillId="7" borderId="0" xfId="0" applyFont="1" applyFill="1"/>
    <xf numFmtId="0" fontId="1" fillId="10" borderId="0" xfId="0" applyFont="1" applyFill="1" applyAlignment="1"/>
    <xf numFmtId="0" fontId="2" fillId="10" borderId="0" xfId="0" applyFont="1" applyFill="1"/>
    <xf numFmtId="0" fontId="1" fillId="10" borderId="0" xfId="0" applyFont="1" applyFill="1"/>
    <xf numFmtId="0" fontId="8" fillId="13" borderId="0" xfId="0" applyFont="1" applyFill="1" applyAlignment="1"/>
    <xf numFmtId="0" fontId="2" fillId="13" borderId="0" xfId="0" applyFont="1" applyFill="1" applyAlignment="1"/>
    <xf numFmtId="0" fontId="9" fillId="0" borderId="0" xfId="0" applyFont="1" applyAlignment="1"/>
    <xf numFmtId="164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center"/>
    </xf>
    <xf numFmtId="0" fontId="9" fillId="0" borderId="0" xfId="0" applyFont="1" applyAlignment="1"/>
    <xf numFmtId="0" fontId="2" fillId="0" borderId="0" xfId="0" applyFont="1" applyAlignment="1"/>
    <xf numFmtId="0" fontId="10" fillId="14" borderId="0" xfId="0" applyFont="1" applyFill="1" applyAlignment="1"/>
    <xf numFmtId="164" fontId="2" fillId="0" borderId="0" xfId="0" applyNumberFormat="1" applyFont="1" applyAlignment="1">
      <alignment horizontal="right"/>
    </xf>
    <xf numFmtId="0" fontId="7" fillId="0" borderId="0" xfId="0" applyFont="1" applyAlignment="1"/>
    <xf numFmtId="164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164" fontId="7" fillId="0" borderId="0" xfId="0" applyNumberFormat="1" applyFont="1" applyAlignment="1">
      <alignment horizontal="right"/>
    </xf>
    <xf numFmtId="0" fontId="7" fillId="0" borderId="0" xfId="0" applyFont="1" applyAlignment="1"/>
    <xf numFmtId="0" fontId="7" fillId="0" borderId="0" xfId="0" applyFont="1" applyAlignment="1"/>
    <xf numFmtId="0" fontId="9" fillId="0" borderId="0" xfId="0" applyFont="1" applyAlignment="1"/>
    <xf numFmtId="0" fontId="2" fillId="0" borderId="0" xfId="0" applyFont="1" applyAlignment="1"/>
    <xf numFmtId="9" fontId="2" fillId="0" borderId="0" xfId="0" applyNumberFormat="1" applyFont="1" applyAlignment="1">
      <alignment horizontal="right"/>
    </xf>
    <xf numFmtId="9" fontId="2" fillId="0" borderId="0" xfId="0" applyNumberFormat="1" applyFont="1" applyAlignment="1">
      <alignment horizontal="right"/>
    </xf>
    <xf numFmtId="0" fontId="2" fillId="15" borderId="0" xfId="0" applyFont="1" applyFill="1" applyAlignment="1"/>
    <xf numFmtId="164" fontId="2" fillId="15" borderId="0" xfId="0" applyNumberFormat="1" applyFont="1" applyFill="1" applyAlignment="1">
      <alignment horizontal="right"/>
    </xf>
    <xf numFmtId="164" fontId="2" fillId="0" borderId="0" xfId="0" applyNumberFormat="1" applyFont="1" applyAlignment="1"/>
    <xf numFmtId="0" fontId="2" fillId="0" borderId="0" xfId="0" applyFont="1" applyAlignment="1">
      <alignment horizontal="left"/>
    </xf>
    <xf numFmtId="164" fontId="2" fillId="0" borderId="0" xfId="0" applyNumberFormat="1" applyFont="1"/>
    <xf numFmtId="0" fontId="2" fillId="14" borderId="0" xfId="0" applyFont="1" applyFill="1"/>
    <xf numFmtId="0" fontId="10" fillId="0" borderId="0" xfId="0" applyFont="1" applyAlignment="1">
      <alignment horizontal="left" wrapText="1"/>
    </xf>
    <xf numFmtId="0" fontId="2" fillId="7" borderId="0" xfId="0" applyFont="1" applyFill="1"/>
    <xf numFmtId="164" fontId="2" fillId="7" borderId="0" xfId="0" applyNumberFormat="1" applyFont="1" applyFill="1" applyAlignment="1"/>
    <xf numFmtId="0" fontId="2" fillId="4" borderId="0" xfId="0" applyFont="1" applyFill="1" applyAlignment="1">
      <alignment wrapText="1"/>
    </xf>
    <xf numFmtId="0" fontId="2" fillId="7" borderId="0" xfId="0" applyFont="1" applyFill="1" applyAlignment="1"/>
    <xf numFmtId="0" fontId="11" fillId="16" borderId="0" xfId="0" applyFont="1" applyFill="1" applyAlignment="1"/>
    <xf numFmtId="0" fontId="11" fillId="0" borderId="0" xfId="0" applyFont="1" applyAlignment="1"/>
    <xf numFmtId="0" fontId="1" fillId="16" borderId="0" xfId="0" applyFont="1" applyFill="1" applyAlignment="1">
      <alignment horizontal="center"/>
    </xf>
    <xf numFmtId="1" fontId="2" fillId="0" borderId="0" xfId="0" applyNumberFormat="1" applyFont="1" applyAlignment="1"/>
    <xf numFmtId="0" fontId="9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/>
    <xf numFmtId="0" fontId="2" fillId="0" borderId="0" xfId="0" applyFont="1" applyAlignment="1"/>
    <xf numFmtId="0" fontId="9" fillId="17" borderId="0" xfId="0" applyFont="1" applyFill="1" applyAlignment="1"/>
    <xf numFmtId="164" fontId="2" fillId="17" borderId="0" xfId="0" applyNumberFormat="1" applyFont="1" applyFill="1" applyAlignment="1">
      <alignment horizontal="right"/>
    </xf>
    <xf numFmtId="0" fontId="2" fillId="17" borderId="0" xfId="0" applyFont="1" applyFill="1" applyAlignment="1">
      <alignment horizontal="right"/>
    </xf>
    <xf numFmtId="165" fontId="2" fillId="17" borderId="0" xfId="0" applyNumberFormat="1" applyFont="1" applyFill="1" applyAlignment="1">
      <alignment horizontal="right"/>
    </xf>
    <xf numFmtId="165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9" fillId="17" borderId="0" xfId="0" applyFont="1" applyFill="1" applyAlignment="1"/>
    <xf numFmtId="0" fontId="9" fillId="18" borderId="0" xfId="0" applyFont="1" applyFill="1" applyAlignment="1"/>
    <xf numFmtId="164" fontId="2" fillId="18" borderId="0" xfId="0" applyNumberFormat="1" applyFont="1" applyFill="1" applyAlignment="1">
      <alignment horizontal="right"/>
    </xf>
    <xf numFmtId="0" fontId="2" fillId="18" borderId="0" xfId="0" applyFont="1" applyFill="1" applyAlignment="1">
      <alignment horizontal="right"/>
    </xf>
    <xf numFmtId="165" fontId="2" fillId="18" borderId="0" xfId="0" applyNumberFormat="1" applyFont="1" applyFill="1" applyAlignment="1">
      <alignment horizontal="right"/>
    </xf>
    <xf numFmtId="0" fontId="9" fillId="18" borderId="0" xfId="0" applyFont="1" applyFill="1" applyAlignment="1"/>
    <xf numFmtId="165" fontId="2" fillId="19" borderId="0" xfId="0" applyNumberFormat="1" applyFont="1" applyFill="1" applyAlignment="1">
      <alignment horizontal="right"/>
    </xf>
    <xf numFmtId="165" fontId="2" fillId="0" borderId="0" xfId="0" applyNumberFormat="1" applyFont="1" applyAlignment="1"/>
    <xf numFmtId="164" fontId="2" fillId="0" borderId="0" xfId="0" applyNumberFormat="1" applyFont="1"/>
    <xf numFmtId="165" fontId="2" fillId="0" borderId="0" xfId="0" applyNumberFormat="1" applyFont="1"/>
    <xf numFmtId="0" fontId="12" fillId="14" borderId="0" xfId="0" applyFont="1" applyFill="1"/>
    <xf numFmtId="0" fontId="3" fillId="8" borderId="0" xfId="0" applyFont="1" applyFill="1" applyAlignment="1">
      <alignment horizontal="center"/>
    </xf>
    <xf numFmtId="0" fontId="0" fillId="0" borderId="0" xfId="0" applyFont="1" applyAlignment="1"/>
    <xf numFmtId="0" fontId="1" fillId="5" borderId="0" xfId="0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5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97"/>
  <sheetViews>
    <sheetView workbookViewId="0">
      <selection sqref="A1:F1"/>
    </sheetView>
  </sheetViews>
  <sheetFormatPr defaultColWidth="14.42578125" defaultRowHeight="15.75" customHeight="1"/>
  <cols>
    <col min="1" max="1" width="29.85546875" customWidth="1"/>
    <col min="6" max="6" width="21.42578125" customWidth="1"/>
    <col min="7" max="7" width="2.42578125" customWidth="1"/>
    <col min="8" max="8" width="39.42578125" customWidth="1"/>
    <col min="12" max="12" width="16.42578125" customWidth="1"/>
  </cols>
  <sheetData>
    <row r="1" spans="1:25" ht="12.75">
      <c r="A1" s="97" t="s">
        <v>0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1"/>
      <c r="I2" s="92" t="s">
        <v>7</v>
      </c>
      <c r="J2" s="91"/>
      <c r="K2" s="91"/>
      <c r="L2" s="91"/>
      <c r="M2" s="94" t="s">
        <v>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2.75">
      <c r="A3" s="4" t="s">
        <v>9</v>
      </c>
      <c r="B3" s="5">
        <v>1</v>
      </c>
      <c r="C3" s="5">
        <v>15</v>
      </c>
      <c r="D3" s="5">
        <v>4</v>
      </c>
      <c r="E3" s="5">
        <f t="shared" ref="E3:E5" si="0">B3*C3</f>
        <v>15</v>
      </c>
      <c r="F3" s="5">
        <f>C3*D3*B3</f>
        <v>60</v>
      </c>
      <c r="G3" s="1"/>
      <c r="I3" s="7" t="s">
        <v>10</v>
      </c>
      <c r="J3" s="7" t="s">
        <v>11</v>
      </c>
      <c r="K3" s="7" t="s">
        <v>12</v>
      </c>
      <c r="L3" s="7" t="s">
        <v>13</v>
      </c>
      <c r="M3" s="91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2.75">
      <c r="A4" s="13" t="s">
        <v>17</v>
      </c>
      <c r="B4" s="5">
        <v>0</v>
      </c>
      <c r="C4" s="5">
        <v>0</v>
      </c>
      <c r="D4" s="5">
        <v>0</v>
      </c>
      <c r="E4" s="6">
        <f t="shared" si="0"/>
        <v>0</v>
      </c>
      <c r="F4" s="6">
        <f t="shared" ref="F4:F18" si="1">D4*E4</f>
        <v>0</v>
      </c>
      <c r="G4" s="1"/>
      <c r="H4" s="2"/>
      <c r="I4" s="9">
        <v>300</v>
      </c>
      <c r="J4" s="9">
        <v>4.5</v>
      </c>
      <c r="K4" s="10">
        <v>0.8</v>
      </c>
      <c r="L4" s="11">
        <f>MROUND((I4*I6),100)</f>
        <v>0</v>
      </c>
      <c r="M4" s="1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2.75">
      <c r="A5" s="13" t="s">
        <v>15</v>
      </c>
      <c r="B5" s="5">
        <v>0</v>
      </c>
      <c r="C5" s="5">
        <v>0</v>
      </c>
      <c r="D5" s="5">
        <v>0</v>
      </c>
      <c r="E5" s="6">
        <f t="shared" si="0"/>
        <v>0</v>
      </c>
      <c r="F5" s="6">
        <f t="shared" si="1"/>
        <v>0</v>
      </c>
      <c r="G5" s="1"/>
      <c r="I5" s="90" t="s">
        <v>16</v>
      </c>
      <c r="J5" s="91"/>
      <c r="K5" s="91"/>
      <c r="L5" s="9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2.75">
      <c r="A6" s="4" t="s">
        <v>17</v>
      </c>
      <c r="B6" s="5"/>
      <c r="C6" s="5"/>
      <c r="D6" s="5">
        <v>0</v>
      </c>
      <c r="E6" s="6"/>
      <c r="F6" s="6">
        <f t="shared" si="1"/>
        <v>0</v>
      </c>
      <c r="G6" s="1"/>
      <c r="I6" s="95">
        <f>F25/(I4*J4*K4)</f>
        <v>0</v>
      </c>
      <c r="J6" s="91"/>
      <c r="K6" s="91"/>
      <c r="L6" s="9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4" t="s">
        <v>18</v>
      </c>
      <c r="B7" s="5">
        <v>0</v>
      </c>
      <c r="C7" s="5">
        <v>0</v>
      </c>
      <c r="D7" s="5">
        <v>0</v>
      </c>
      <c r="E7" s="6">
        <f t="shared" ref="E7:E13" si="2">B7*C7</f>
        <v>0</v>
      </c>
      <c r="F7" s="6">
        <f t="shared" si="1"/>
        <v>0</v>
      </c>
      <c r="G7" s="1"/>
      <c r="I7" s="11"/>
      <c r="J7" s="11"/>
      <c r="K7" s="11"/>
      <c r="L7" s="1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2.75">
      <c r="A8" s="14" t="s">
        <v>19</v>
      </c>
      <c r="B8" s="5">
        <v>0</v>
      </c>
      <c r="C8" s="5">
        <v>0</v>
      </c>
      <c r="D8" s="5">
        <v>0</v>
      </c>
      <c r="E8" s="6">
        <f t="shared" si="2"/>
        <v>0</v>
      </c>
      <c r="F8" s="6">
        <f t="shared" si="1"/>
        <v>0</v>
      </c>
      <c r="G8" s="1"/>
      <c r="I8" s="11"/>
      <c r="J8" s="11"/>
      <c r="K8" s="11"/>
      <c r="L8" s="1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2.75">
      <c r="A9" s="14" t="s">
        <v>20</v>
      </c>
      <c r="B9" s="5">
        <v>0</v>
      </c>
      <c r="C9" s="5">
        <v>0</v>
      </c>
      <c r="D9" s="5">
        <v>0</v>
      </c>
      <c r="E9" s="6">
        <f t="shared" si="2"/>
        <v>0</v>
      </c>
      <c r="F9" s="6">
        <f t="shared" si="1"/>
        <v>0</v>
      </c>
      <c r="G9" s="1"/>
      <c r="H9" s="2"/>
      <c r="I9" s="92" t="s">
        <v>21</v>
      </c>
      <c r="J9" s="91"/>
      <c r="K9" s="91"/>
      <c r="L9" s="91"/>
      <c r="M9" s="94" t="s">
        <v>22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2.75">
      <c r="A10" s="14" t="s">
        <v>17</v>
      </c>
      <c r="B10" s="5">
        <v>0</v>
      </c>
      <c r="C10" s="5">
        <v>0</v>
      </c>
      <c r="D10" s="8">
        <v>0</v>
      </c>
      <c r="E10" s="6">
        <f t="shared" si="2"/>
        <v>0</v>
      </c>
      <c r="F10" s="6">
        <f t="shared" si="1"/>
        <v>0</v>
      </c>
      <c r="G10" s="1"/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2.75">
      <c r="A11" s="4" t="s">
        <v>26</v>
      </c>
      <c r="B11" s="5">
        <v>0</v>
      </c>
      <c r="C11" s="5">
        <v>0</v>
      </c>
      <c r="D11" s="8">
        <v>0</v>
      </c>
      <c r="E11" s="6">
        <f t="shared" si="2"/>
        <v>0</v>
      </c>
      <c r="F11" s="6">
        <f t="shared" si="1"/>
        <v>0</v>
      </c>
      <c r="G11" s="1"/>
      <c r="H11" s="2"/>
      <c r="I11" s="9">
        <v>2</v>
      </c>
      <c r="J11" s="9">
        <v>400</v>
      </c>
      <c r="K11" s="10">
        <v>0.5</v>
      </c>
      <c r="L11" s="10">
        <v>0.8</v>
      </c>
      <c r="M11" s="12">
        <v>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2.75">
      <c r="A12" s="4" t="s">
        <v>27</v>
      </c>
      <c r="B12" s="5">
        <v>0</v>
      </c>
      <c r="C12" s="5">
        <v>0</v>
      </c>
      <c r="D12" s="8">
        <v>0</v>
      </c>
      <c r="E12" s="6">
        <f t="shared" si="2"/>
        <v>0</v>
      </c>
      <c r="F12" s="6">
        <f t="shared" si="1"/>
        <v>0</v>
      </c>
      <c r="G12" s="1"/>
      <c r="H12" s="2"/>
      <c r="I12" s="90" t="s">
        <v>28</v>
      </c>
      <c r="J12" s="91"/>
      <c r="K12" s="91"/>
      <c r="L12" s="91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2.75">
      <c r="A13" s="4" t="s">
        <v>29</v>
      </c>
      <c r="B13" s="5">
        <v>0</v>
      </c>
      <c r="C13" s="5">
        <v>0</v>
      </c>
      <c r="D13" s="8">
        <v>0</v>
      </c>
      <c r="E13" s="6">
        <f t="shared" si="2"/>
        <v>0</v>
      </c>
      <c r="F13" s="6">
        <f t="shared" si="1"/>
        <v>0</v>
      </c>
      <c r="G13" s="1"/>
      <c r="H13" s="2"/>
      <c r="I13" s="95">
        <f>F25/(I11*K11*L11*J11)</f>
        <v>0</v>
      </c>
      <c r="J13" s="91"/>
      <c r="K13" s="91"/>
      <c r="L13" s="91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">
      <c r="A14" s="15"/>
      <c r="B14" s="5"/>
      <c r="C14" s="5"/>
      <c r="D14" s="5"/>
      <c r="E14" s="5">
        <v>0</v>
      </c>
      <c r="F14" s="6">
        <f t="shared" si="1"/>
        <v>0</v>
      </c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">
      <c r="A15" s="16"/>
      <c r="B15" s="8">
        <v>0</v>
      </c>
      <c r="C15" s="8">
        <v>0</v>
      </c>
      <c r="D15" s="8">
        <v>0</v>
      </c>
      <c r="E15" s="6">
        <f t="shared" ref="E15:E18" si="3">B15*C15</f>
        <v>0</v>
      </c>
      <c r="F15" s="6">
        <f t="shared" si="1"/>
        <v>0</v>
      </c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">
      <c r="A16" s="16"/>
      <c r="B16" s="8">
        <v>0</v>
      </c>
      <c r="C16" s="8">
        <v>0</v>
      </c>
      <c r="D16" s="8">
        <v>0</v>
      </c>
      <c r="E16" s="6">
        <f t="shared" si="3"/>
        <v>0</v>
      </c>
      <c r="F16" s="6">
        <f t="shared" si="1"/>
        <v>0</v>
      </c>
      <c r="G16" s="1"/>
      <c r="I16" s="90" t="s">
        <v>30</v>
      </c>
      <c r="J16" s="91"/>
      <c r="K16" s="91"/>
      <c r="L16" s="91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">
      <c r="A17" s="16"/>
      <c r="B17" s="8">
        <v>0</v>
      </c>
      <c r="C17" s="8">
        <v>0</v>
      </c>
      <c r="D17" s="8">
        <v>0</v>
      </c>
      <c r="E17" s="6">
        <f t="shared" si="3"/>
        <v>0</v>
      </c>
      <c r="F17" s="6">
        <f t="shared" si="1"/>
        <v>0</v>
      </c>
      <c r="G17" s="1"/>
      <c r="H17" s="2"/>
      <c r="I17" s="17" t="s">
        <v>31</v>
      </c>
      <c r="J17" s="18">
        <v>111</v>
      </c>
      <c r="K17" s="17" t="s">
        <v>32</v>
      </c>
      <c r="L17" s="18">
        <v>210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>
      <c r="A18" s="16"/>
      <c r="B18" s="8">
        <v>0</v>
      </c>
      <c r="C18" s="8">
        <v>0</v>
      </c>
      <c r="D18" s="8">
        <v>0</v>
      </c>
      <c r="E18" s="6">
        <f t="shared" si="3"/>
        <v>0</v>
      </c>
      <c r="F18" s="6">
        <f t="shared" si="1"/>
        <v>0</v>
      </c>
      <c r="G18" s="1"/>
      <c r="I18" s="93">
        <f>M4*J17</f>
        <v>0</v>
      </c>
      <c r="J18" s="91"/>
      <c r="K18" s="93">
        <f>M4*L17</f>
        <v>0</v>
      </c>
      <c r="L18" s="91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2.75">
      <c r="A20" s="19" t="s">
        <v>34</v>
      </c>
      <c r="B20" s="20"/>
      <c r="C20" s="20"/>
      <c r="D20" s="21" t="s">
        <v>33</v>
      </c>
      <c r="E20" s="22">
        <f t="shared" ref="E20:F20" si="4">SUM(E3:E19)</f>
        <v>15</v>
      </c>
      <c r="F20" s="22">
        <f t="shared" si="4"/>
        <v>60</v>
      </c>
      <c r="G20" s="1"/>
      <c r="I20" s="90" t="s">
        <v>35</v>
      </c>
      <c r="J20" s="91"/>
      <c r="K20" s="91"/>
      <c r="L20" s="91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2.75">
      <c r="A21" s="23"/>
      <c r="B21" s="2"/>
      <c r="C21" s="2"/>
      <c r="D21" s="2"/>
      <c r="E21" s="2"/>
      <c r="F21" s="2"/>
      <c r="G21" s="1"/>
      <c r="H21" s="2"/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2.75">
      <c r="A22" s="23"/>
      <c r="B22" s="2"/>
      <c r="C22" s="2"/>
      <c r="D22" s="2"/>
      <c r="E22" s="2"/>
      <c r="F22" s="2"/>
      <c r="G22" s="1"/>
      <c r="H22" s="2"/>
      <c r="I22" s="25" t="e">
        <f>I18/((M4/1000)*J4*J22*365)</f>
        <v>#DIV/0!</v>
      </c>
      <c r="J22" s="26">
        <v>12</v>
      </c>
      <c r="K22" s="25" t="e">
        <f>K18/((M4/1000)*L22*J4*365)</f>
        <v>#DIV/0!</v>
      </c>
      <c r="L22" s="26">
        <v>12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2.75">
      <c r="A23" s="24" t="s">
        <v>38</v>
      </c>
      <c r="B23" s="27"/>
      <c r="C23" s="27"/>
      <c r="D23" s="27"/>
      <c r="E23" s="27"/>
      <c r="F23" s="24"/>
      <c r="G23" s="1"/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2.75">
      <c r="A24" s="23"/>
      <c r="B24" s="2"/>
      <c r="C24" s="2"/>
      <c r="D24" s="2"/>
      <c r="E24" s="2"/>
      <c r="F24" s="2"/>
      <c r="G24" s="1"/>
      <c r="H24" s="2"/>
      <c r="I24" s="25" t="e">
        <f>I18/((M4/1000)*J4*J24*365)</f>
        <v>#DIV/0!</v>
      </c>
      <c r="J24" s="26">
        <v>14</v>
      </c>
      <c r="K24" s="25" t="e">
        <f>K18/((M4/1000)*L24*J4*365)</f>
        <v>#DIV/0!</v>
      </c>
      <c r="L24" s="26">
        <v>14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2.75">
      <c r="A25" s="28" t="s">
        <v>40</v>
      </c>
      <c r="B25" s="29"/>
      <c r="C25" s="29"/>
      <c r="D25" s="29"/>
      <c r="E25" s="29"/>
      <c r="F25" s="30">
        <f>F20*F23</f>
        <v>0</v>
      </c>
      <c r="G25" s="1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14"/>
      <c r="I30" s="14" t="s">
        <v>44</v>
      </c>
      <c r="J30" s="14" t="s">
        <v>2</v>
      </c>
      <c r="K30" s="14" t="s">
        <v>45</v>
      </c>
      <c r="L30" s="14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2.75">
      <c r="A31" s="33" t="s">
        <v>46</v>
      </c>
      <c r="B31" s="5">
        <v>40</v>
      </c>
      <c r="C31" s="5">
        <v>4500</v>
      </c>
      <c r="D31" s="34">
        <f t="shared" ref="D31:D41" si="5">B31*C31</f>
        <v>180000</v>
      </c>
      <c r="E31" s="14"/>
      <c r="F31" s="96">
        <f>B46</f>
        <v>1005356.25</v>
      </c>
      <c r="G31" s="1"/>
      <c r="H31" s="36" t="s">
        <v>46</v>
      </c>
      <c r="I31" s="5">
        <v>36</v>
      </c>
      <c r="J31" s="6">
        <f>M4</f>
        <v>0</v>
      </c>
      <c r="K31" s="34">
        <f t="shared" ref="K31:K41" si="6">I31*J31</f>
        <v>0</v>
      </c>
      <c r="L31" s="14">
        <f>I31*I45</f>
        <v>9</v>
      </c>
      <c r="M31" s="96">
        <f>I46</f>
        <v>118437.5</v>
      </c>
      <c r="N31" s="2">
        <f>I31+L31</f>
        <v>45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2.75">
      <c r="A32" s="37" t="s">
        <v>47</v>
      </c>
      <c r="B32" s="8">
        <v>5000</v>
      </c>
      <c r="C32" s="8">
        <v>1</v>
      </c>
      <c r="D32" s="34">
        <f t="shared" si="5"/>
        <v>5000</v>
      </c>
      <c r="E32" s="14"/>
      <c r="F32" s="91"/>
      <c r="G32" s="1"/>
      <c r="H32" s="37" t="s">
        <v>47</v>
      </c>
      <c r="I32" s="8">
        <v>5000</v>
      </c>
      <c r="J32" s="5">
        <v>1</v>
      </c>
      <c r="K32" s="34">
        <f t="shared" si="6"/>
        <v>5000</v>
      </c>
      <c r="L32" s="14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>
      <c r="A33" s="38" t="s">
        <v>48</v>
      </c>
      <c r="B33" s="8">
        <v>30000</v>
      </c>
      <c r="C33" s="8">
        <v>0.4</v>
      </c>
      <c r="D33" s="34">
        <f t="shared" si="5"/>
        <v>12000</v>
      </c>
      <c r="E33" s="14"/>
      <c r="F33" s="91"/>
      <c r="G33" s="1"/>
      <c r="H33" s="38" t="s">
        <v>48</v>
      </c>
      <c r="I33" s="8">
        <v>30000</v>
      </c>
      <c r="J33" s="5">
        <v>0</v>
      </c>
      <c r="K33" s="34">
        <f t="shared" si="6"/>
        <v>0</v>
      </c>
      <c r="L33" s="14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2.75">
      <c r="A34" s="33" t="s">
        <v>49</v>
      </c>
      <c r="B34" s="39">
        <v>12</v>
      </c>
      <c r="C34" s="8">
        <v>4500</v>
      </c>
      <c r="D34" s="34">
        <f t="shared" si="5"/>
        <v>54000</v>
      </c>
      <c r="E34" s="14"/>
      <c r="F34" s="91"/>
      <c r="G34" s="1"/>
      <c r="H34" s="36" t="s">
        <v>49</v>
      </c>
      <c r="I34" s="39">
        <v>10</v>
      </c>
      <c r="J34" s="8">
        <f>J31</f>
        <v>0</v>
      </c>
      <c r="K34" s="34">
        <f t="shared" si="6"/>
        <v>0</v>
      </c>
      <c r="L34" s="14"/>
      <c r="M34" s="91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2.75">
      <c r="A35" s="33" t="s">
        <v>50</v>
      </c>
      <c r="B35" s="34">
        <v>30000</v>
      </c>
      <c r="C35" s="5">
        <v>1</v>
      </c>
      <c r="D35" s="34">
        <f t="shared" si="5"/>
        <v>30000</v>
      </c>
      <c r="E35" s="14"/>
      <c r="F35" s="91"/>
      <c r="G35" s="1"/>
      <c r="H35" s="40" t="s">
        <v>50</v>
      </c>
      <c r="I35" s="41">
        <v>0</v>
      </c>
      <c r="J35" s="42">
        <v>0</v>
      </c>
      <c r="K35" s="43">
        <f t="shared" si="6"/>
        <v>0</v>
      </c>
      <c r="L35" s="44"/>
      <c r="M35" s="91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2.75">
      <c r="A36" s="33" t="s">
        <v>51</v>
      </c>
      <c r="B36" s="34">
        <v>71885</v>
      </c>
      <c r="C36" s="8">
        <v>1</v>
      </c>
      <c r="D36" s="34">
        <f t="shared" si="5"/>
        <v>71885</v>
      </c>
      <c r="E36" s="14"/>
      <c r="F36" s="91"/>
      <c r="G36" s="1"/>
      <c r="H36" s="45" t="s">
        <v>52</v>
      </c>
      <c r="I36" s="41">
        <v>10000</v>
      </c>
      <c r="J36" s="42">
        <v>1</v>
      </c>
      <c r="K36" s="43">
        <f t="shared" si="6"/>
        <v>10000</v>
      </c>
      <c r="L36" s="44"/>
      <c r="M36" s="91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2.75">
      <c r="A37" s="33" t="s">
        <v>53</v>
      </c>
      <c r="B37" s="34">
        <v>19800</v>
      </c>
      <c r="C37" s="5">
        <v>8</v>
      </c>
      <c r="D37" s="34">
        <f t="shared" si="5"/>
        <v>158400</v>
      </c>
      <c r="E37" s="14"/>
      <c r="F37" s="91"/>
      <c r="G37" s="1"/>
      <c r="H37" s="40" t="s">
        <v>53</v>
      </c>
      <c r="I37" s="41">
        <v>12250</v>
      </c>
      <c r="J37" s="42">
        <f>M11</f>
        <v>5</v>
      </c>
      <c r="K37" s="43">
        <f t="shared" si="6"/>
        <v>61250</v>
      </c>
      <c r="L37" s="44"/>
      <c r="M37" s="91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2.75">
      <c r="A38" s="33" t="s">
        <v>54</v>
      </c>
      <c r="B38" s="34">
        <v>500</v>
      </c>
      <c r="C38" s="6">
        <f>C37*2</f>
        <v>16</v>
      </c>
      <c r="D38" s="34">
        <f t="shared" si="5"/>
        <v>8000</v>
      </c>
      <c r="E38" s="14"/>
      <c r="F38" s="91"/>
      <c r="G38" s="1"/>
      <c r="H38" s="40" t="s">
        <v>54</v>
      </c>
      <c r="I38" s="41">
        <v>250</v>
      </c>
      <c r="J38" s="42">
        <f>J37*2</f>
        <v>10</v>
      </c>
      <c r="K38" s="43">
        <f t="shared" si="6"/>
        <v>2500</v>
      </c>
      <c r="L38" s="44"/>
      <c r="M38" s="91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2.75">
      <c r="A39" s="33" t="s">
        <v>55</v>
      </c>
      <c r="B39" s="34">
        <v>270000</v>
      </c>
      <c r="C39" s="8">
        <v>1</v>
      </c>
      <c r="D39" s="34">
        <f t="shared" si="5"/>
        <v>270000</v>
      </c>
      <c r="E39" s="14"/>
      <c r="F39" s="91"/>
      <c r="G39" s="1"/>
      <c r="H39" s="46" t="s">
        <v>56</v>
      </c>
      <c r="I39" s="39">
        <v>15000</v>
      </c>
      <c r="J39" s="5">
        <v>1</v>
      </c>
      <c r="K39" s="34">
        <f t="shared" si="6"/>
        <v>15000</v>
      </c>
      <c r="L39" s="14"/>
      <c r="M39" s="91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2.75">
      <c r="A40" s="33" t="s">
        <v>57</v>
      </c>
      <c r="B40" s="34">
        <v>5000</v>
      </c>
      <c r="C40" s="8">
        <v>1</v>
      </c>
      <c r="D40" s="34">
        <f t="shared" si="5"/>
        <v>5000</v>
      </c>
      <c r="E40" s="14"/>
      <c r="F40" s="91"/>
      <c r="G40" s="1"/>
      <c r="H40" s="36" t="s">
        <v>57</v>
      </c>
      <c r="I40" s="39">
        <v>1000</v>
      </c>
      <c r="J40" s="5">
        <v>0.5</v>
      </c>
      <c r="K40" s="34">
        <f t="shared" si="6"/>
        <v>500</v>
      </c>
      <c r="L40" s="14"/>
      <c r="M40" s="91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2.75">
      <c r="A41" s="14" t="s">
        <v>58</v>
      </c>
      <c r="B41" s="34">
        <v>10000</v>
      </c>
      <c r="C41" s="8">
        <v>1</v>
      </c>
      <c r="D41" s="34">
        <f t="shared" si="5"/>
        <v>10000</v>
      </c>
      <c r="E41" s="14"/>
      <c r="F41" s="91"/>
      <c r="G41" s="1"/>
      <c r="H41" s="47" t="s">
        <v>58</v>
      </c>
      <c r="I41" s="39">
        <v>1000</v>
      </c>
      <c r="J41" s="5">
        <v>0.5</v>
      </c>
      <c r="K41" s="34">
        <f t="shared" si="6"/>
        <v>500</v>
      </c>
      <c r="L41" s="14"/>
      <c r="M41" s="91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2.75">
      <c r="A42" s="33" t="s">
        <v>59</v>
      </c>
      <c r="B42" s="14"/>
      <c r="C42" s="14"/>
      <c r="D42" s="34">
        <f>SUM(D31:D41)</f>
        <v>804285</v>
      </c>
      <c r="E42" s="14"/>
      <c r="F42" s="14"/>
      <c r="G42" s="1"/>
      <c r="H42" s="36" t="s">
        <v>59</v>
      </c>
      <c r="I42" s="14"/>
      <c r="J42" s="14"/>
      <c r="K42" s="34">
        <f>SUM(K31:K41)</f>
        <v>94750</v>
      </c>
      <c r="L42" s="14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0.25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2.75">
      <c r="A46" s="50" t="s">
        <v>62</v>
      </c>
      <c r="B46" s="51">
        <f>(D42*B45)+D42</f>
        <v>1005356.25</v>
      </c>
      <c r="C46" s="14"/>
      <c r="D46" s="52">
        <f>B46+D54</f>
        <v>1055356.25</v>
      </c>
      <c r="E46" s="14"/>
      <c r="F46" s="14"/>
      <c r="G46" s="1"/>
      <c r="H46" s="50" t="s">
        <v>62</v>
      </c>
      <c r="I46" s="51">
        <f>(K42*I45)+K42</f>
        <v>118437.5</v>
      </c>
      <c r="J46" s="14"/>
      <c r="K46" s="52">
        <f>I46+K54</f>
        <v>131437.5</v>
      </c>
      <c r="L46" s="14"/>
      <c r="M46" s="1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2.75">
      <c r="A47" s="14" t="s">
        <v>63</v>
      </c>
      <c r="B47" s="34"/>
      <c r="C47" s="14"/>
      <c r="D47" s="14"/>
      <c r="E47" s="14"/>
      <c r="F47" s="14"/>
      <c r="G47" s="1"/>
      <c r="H47" s="14" t="s">
        <v>63</v>
      </c>
      <c r="I47" s="34" t="e">
        <f>K46/J31</f>
        <v>#DIV/0!</v>
      </c>
      <c r="J47" s="14"/>
      <c r="K47" s="52" t="e">
        <f>K46/J31</f>
        <v>#DIV/0!</v>
      </c>
      <c r="L47" s="14"/>
      <c r="M47" s="14"/>
      <c r="N47" s="12">
        <v>7700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2.75">
      <c r="A49" s="14" t="s">
        <v>65</v>
      </c>
      <c r="B49" s="34">
        <f>D42*B45</f>
        <v>201071.25</v>
      </c>
      <c r="C49" s="14"/>
      <c r="D49" s="52">
        <f>B49+D52+D53</f>
        <v>231071.25</v>
      </c>
      <c r="E49" s="14"/>
      <c r="F49" s="14"/>
      <c r="G49" s="1"/>
      <c r="H49" s="14" t="s">
        <v>65</v>
      </c>
      <c r="I49" s="34">
        <f>K42*I45</f>
        <v>23687.5</v>
      </c>
      <c r="J49" s="14"/>
      <c r="K49" s="52">
        <f>I49+K52+K53</f>
        <v>31687.5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2.75">
      <c r="A51" s="33" t="s">
        <v>66</v>
      </c>
      <c r="B51" s="34">
        <v>20000</v>
      </c>
      <c r="C51" s="8">
        <v>1</v>
      </c>
      <c r="D51" s="34">
        <f t="shared" ref="D51:D53" si="7">B51*C51</f>
        <v>20000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2.75">
      <c r="A52" s="14" t="s">
        <v>67</v>
      </c>
      <c r="B52" s="34">
        <v>15000</v>
      </c>
      <c r="C52" s="8">
        <v>1</v>
      </c>
      <c r="D52" s="34">
        <f t="shared" si="7"/>
        <v>15000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2.75">
      <c r="A53" s="53" t="s">
        <v>68</v>
      </c>
      <c r="B53" s="34">
        <v>15000</v>
      </c>
      <c r="C53" s="8">
        <v>1</v>
      </c>
      <c r="D53" s="34">
        <f t="shared" si="7"/>
        <v>15000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2.75">
      <c r="A54" s="2"/>
      <c r="B54" s="2"/>
      <c r="C54" s="2"/>
      <c r="D54" s="54">
        <f>SUM(D51:D53)</f>
        <v>50000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2.75">
      <c r="A55" s="2"/>
      <c r="B55" s="2"/>
      <c r="C55" s="2"/>
      <c r="D55" s="2"/>
      <c r="E55" s="2"/>
      <c r="F55" s="2"/>
      <c r="G55" s="1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2.75">
      <c r="A56" s="2"/>
      <c r="B56" s="2"/>
      <c r="C56" s="2"/>
      <c r="D56" s="2"/>
      <c r="E56" s="2"/>
      <c r="F56" s="2"/>
      <c r="G56" s="1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2.75">
      <c r="A57" s="2"/>
      <c r="B57" s="2"/>
      <c r="C57" s="2"/>
      <c r="D57" s="2"/>
      <c r="E57" s="2"/>
      <c r="F57" s="2"/>
      <c r="G57" s="1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2.75">
      <c r="A58" s="2"/>
      <c r="B58" s="2"/>
      <c r="C58" s="2"/>
      <c r="D58" s="2"/>
      <c r="E58" s="2"/>
      <c r="F58" s="2"/>
      <c r="G58" s="1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2.75">
      <c r="A59" s="2"/>
      <c r="B59" s="2"/>
      <c r="C59" s="2"/>
      <c r="D59" s="2"/>
      <c r="E59" s="2"/>
      <c r="F59" s="2"/>
      <c r="G59" s="1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2.75">
      <c r="A60" s="2"/>
      <c r="B60" s="2"/>
      <c r="C60" s="2"/>
      <c r="D60" s="2"/>
      <c r="E60" s="2"/>
      <c r="F60" s="2"/>
      <c r="G60" s="1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2.75">
      <c r="A61" s="2"/>
      <c r="B61" s="2"/>
      <c r="C61" s="2"/>
      <c r="D61" s="2"/>
      <c r="E61" s="2"/>
      <c r="F61" s="2"/>
      <c r="G61" s="1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2.75">
      <c r="A62" s="2"/>
      <c r="B62" s="2"/>
      <c r="C62" s="2"/>
      <c r="D62" s="2"/>
      <c r="E62" s="2"/>
      <c r="F62" s="2"/>
      <c r="G62" s="1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2.75">
      <c r="A63" s="2"/>
      <c r="B63" s="2"/>
      <c r="C63" s="2"/>
      <c r="D63" s="2"/>
      <c r="E63" s="2"/>
      <c r="F63" s="2"/>
      <c r="G63" s="1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2.75">
      <c r="A64" s="2"/>
      <c r="B64" s="2"/>
      <c r="C64" s="2"/>
      <c r="D64" s="2"/>
      <c r="E64" s="2"/>
      <c r="F64" s="2"/>
      <c r="G64" s="1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2.75">
      <c r="A65" s="2"/>
      <c r="B65" s="2"/>
      <c r="C65" s="2"/>
      <c r="D65" s="2"/>
      <c r="E65" s="2"/>
      <c r="F65" s="2"/>
      <c r="G65" s="1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2.75">
      <c r="A67" s="2"/>
      <c r="B67" s="2"/>
      <c r="C67" s="2"/>
      <c r="D67" s="2"/>
      <c r="E67" s="2"/>
      <c r="F67" s="2"/>
      <c r="G67" s="1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2.75">
      <c r="A78" s="2"/>
      <c r="B78" s="2"/>
      <c r="C78" s="2"/>
      <c r="D78" s="2"/>
      <c r="E78" s="2"/>
      <c r="F78" s="2"/>
      <c r="G78" s="1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2.75">
      <c r="A79" s="2"/>
      <c r="B79" s="2"/>
      <c r="C79" s="2"/>
      <c r="D79" s="2"/>
      <c r="E79" s="2"/>
      <c r="F79" s="2"/>
      <c r="G79" s="1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2.75">
      <c r="A80" s="2"/>
      <c r="B80" s="2"/>
      <c r="C80" s="2"/>
      <c r="D80" s="2"/>
      <c r="E80" s="2"/>
      <c r="F80" s="2"/>
      <c r="G80" s="1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2.75">
      <c r="A81" s="2"/>
      <c r="B81" s="2"/>
      <c r="C81" s="2"/>
      <c r="D81" s="2"/>
      <c r="E81" s="2"/>
      <c r="F81" s="2"/>
      <c r="G81" s="1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2.75">
      <c r="A82" s="2"/>
      <c r="B82" s="2"/>
      <c r="C82" s="2"/>
      <c r="D82" s="2"/>
      <c r="E82" s="2"/>
      <c r="F82" s="2"/>
      <c r="G82" s="1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2.75">
      <c r="A83" s="2"/>
      <c r="B83" s="2"/>
      <c r="C83" s="2"/>
      <c r="D83" s="2"/>
      <c r="E83" s="2"/>
      <c r="F83" s="2"/>
      <c r="G83" s="1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2.75">
      <c r="A84" s="2"/>
      <c r="B84" s="2"/>
      <c r="C84" s="2"/>
      <c r="D84" s="2"/>
      <c r="E84" s="2"/>
      <c r="F84" s="2"/>
      <c r="G84" s="1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2.75">
      <c r="A85" s="2"/>
      <c r="B85" s="2"/>
      <c r="C85" s="2"/>
      <c r="D85" s="2"/>
      <c r="E85" s="2"/>
      <c r="F85" s="2"/>
      <c r="G85" s="1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2.75">
      <c r="A86" s="2"/>
      <c r="B86" s="2"/>
      <c r="C86" s="2"/>
      <c r="D86" s="2"/>
      <c r="E86" s="2"/>
      <c r="F86" s="2"/>
      <c r="G86" s="1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2.75">
      <c r="A87" s="2"/>
      <c r="B87" s="2"/>
      <c r="C87" s="2"/>
      <c r="D87" s="2"/>
      <c r="E87" s="2"/>
      <c r="F87" s="2"/>
      <c r="G87" s="1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2.75">
      <c r="A88" s="2"/>
      <c r="B88" s="2"/>
      <c r="C88" s="2"/>
      <c r="D88" s="2"/>
      <c r="E88" s="2"/>
      <c r="F88" s="2"/>
      <c r="G88" s="1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2.75">
      <c r="A89" s="2"/>
      <c r="B89" s="2"/>
      <c r="C89" s="2"/>
      <c r="D89" s="2"/>
      <c r="E89" s="2"/>
      <c r="F89" s="2"/>
      <c r="G89" s="1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2.75">
      <c r="A90" s="2"/>
      <c r="B90" s="2"/>
      <c r="C90" s="2"/>
      <c r="D90" s="2"/>
      <c r="E90" s="2"/>
      <c r="F90" s="2"/>
      <c r="G90" s="1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2.75">
      <c r="A91" s="2"/>
      <c r="B91" s="2"/>
      <c r="C91" s="2"/>
      <c r="D91" s="2"/>
      <c r="E91" s="2"/>
      <c r="F91" s="2"/>
      <c r="G91" s="1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2.75">
      <c r="A92" s="2"/>
      <c r="B92" s="2"/>
      <c r="C92" s="2"/>
      <c r="D92" s="2"/>
      <c r="E92" s="2"/>
      <c r="F92" s="2"/>
      <c r="G92" s="1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2.75">
      <c r="A93" s="2"/>
      <c r="B93" s="2"/>
      <c r="C93" s="2"/>
      <c r="D93" s="2"/>
      <c r="E93" s="2"/>
      <c r="F93" s="2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2.75">
      <c r="A94" s="2"/>
      <c r="B94" s="2"/>
      <c r="C94" s="2"/>
      <c r="D94" s="2"/>
      <c r="E94" s="2"/>
      <c r="F94" s="2"/>
      <c r="G94" s="1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2.75">
      <c r="A95" s="2"/>
      <c r="B95" s="2"/>
      <c r="C95" s="2"/>
      <c r="D95" s="2"/>
      <c r="E95" s="2"/>
      <c r="F95" s="2"/>
      <c r="G95" s="1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2.75">
      <c r="A96" s="2"/>
      <c r="B96" s="2"/>
      <c r="C96" s="2"/>
      <c r="D96" s="2"/>
      <c r="E96" s="2"/>
      <c r="F96" s="2"/>
      <c r="G96" s="1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2.75">
      <c r="A97" s="2"/>
      <c r="B97" s="2"/>
      <c r="C97" s="2"/>
      <c r="D97" s="2"/>
      <c r="E97" s="2"/>
      <c r="F97" s="2"/>
      <c r="G97" s="1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2.75">
      <c r="A98" s="2"/>
      <c r="B98" s="2"/>
      <c r="C98" s="2"/>
      <c r="D98" s="2"/>
      <c r="E98" s="2"/>
      <c r="F98" s="2"/>
      <c r="G98" s="1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2.75">
      <c r="A99" s="2"/>
      <c r="B99" s="2"/>
      <c r="C99" s="2"/>
      <c r="D99" s="2"/>
      <c r="E99" s="2"/>
      <c r="F99" s="2"/>
      <c r="G99" s="1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2.75">
      <c r="A100" s="2"/>
      <c r="B100" s="2"/>
      <c r="C100" s="2"/>
      <c r="D100" s="2"/>
      <c r="E100" s="2"/>
      <c r="F100" s="2"/>
      <c r="G100" s="1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2.75">
      <c r="A101" s="2"/>
      <c r="B101" s="2"/>
      <c r="C101" s="2"/>
      <c r="D101" s="2"/>
      <c r="E101" s="2"/>
      <c r="F101" s="2"/>
      <c r="G101" s="55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2.75">
      <c r="A102" s="2"/>
      <c r="B102" s="2"/>
      <c r="C102" s="2"/>
      <c r="D102" s="2"/>
      <c r="E102" s="2"/>
      <c r="F102" s="2"/>
      <c r="G102" s="55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2.75">
      <c r="A103" s="2"/>
      <c r="B103" s="2"/>
      <c r="C103" s="2"/>
      <c r="D103" s="2"/>
      <c r="E103" s="2"/>
      <c r="F103" s="2"/>
      <c r="G103" s="55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2.75">
      <c r="A104" s="2"/>
      <c r="B104" s="2"/>
      <c r="C104" s="2"/>
      <c r="D104" s="2"/>
      <c r="E104" s="2"/>
      <c r="F104" s="2"/>
      <c r="G104" s="55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2.75">
      <c r="A105" s="2"/>
      <c r="B105" s="2"/>
      <c r="C105" s="2"/>
      <c r="D105" s="2"/>
      <c r="E105" s="2"/>
      <c r="F105" s="2"/>
      <c r="G105" s="55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2.75">
      <c r="A106" s="2"/>
      <c r="B106" s="2"/>
      <c r="C106" s="2"/>
      <c r="D106" s="2"/>
      <c r="E106" s="2"/>
      <c r="F106" s="2"/>
      <c r="G106" s="55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2.75">
      <c r="A107" s="2"/>
      <c r="B107" s="2"/>
      <c r="C107" s="2"/>
      <c r="D107" s="2"/>
      <c r="E107" s="2"/>
      <c r="F107" s="2"/>
      <c r="G107" s="55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2.75">
      <c r="A108" s="2"/>
      <c r="B108" s="2"/>
      <c r="C108" s="2"/>
      <c r="D108" s="2"/>
      <c r="E108" s="2"/>
      <c r="F108" s="2"/>
      <c r="G108" s="55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>
      <c r="A109" s="2"/>
      <c r="B109" s="2"/>
      <c r="C109" s="2"/>
      <c r="D109" s="2"/>
      <c r="E109" s="2"/>
      <c r="F109" s="2"/>
      <c r="G109" s="55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>
      <c r="A110" s="2"/>
      <c r="B110" s="2"/>
      <c r="C110" s="2"/>
      <c r="D110" s="2"/>
      <c r="E110" s="2"/>
      <c r="F110" s="2"/>
      <c r="G110" s="55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>
      <c r="A111" s="2"/>
      <c r="B111" s="2"/>
      <c r="C111" s="2"/>
      <c r="D111" s="2"/>
      <c r="E111" s="2"/>
      <c r="F111" s="2"/>
      <c r="G111" s="55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</sheetData>
  <mergeCells count="17">
    <mergeCell ref="A28:F28"/>
    <mergeCell ref="H28:M28"/>
    <mergeCell ref="F31:F41"/>
    <mergeCell ref="M31:M41"/>
    <mergeCell ref="A1:F1"/>
    <mergeCell ref="I5:L5"/>
    <mergeCell ref="I2:L2"/>
    <mergeCell ref="I20:L20"/>
    <mergeCell ref="K18:L18"/>
    <mergeCell ref="M2:M3"/>
    <mergeCell ref="I6:L6"/>
    <mergeCell ref="M9:M10"/>
    <mergeCell ref="I12:L12"/>
    <mergeCell ref="I13:L13"/>
    <mergeCell ref="I9:L9"/>
    <mergeCell ref="I18:J18"/>
    <mergeCell ref="I16:L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997"/>
  <sheetViews>
    <sheetView workbookViewId="0">
      <selection sqref="A1:F1"/>
    </sheetView>
  </sheetViews>
  <sheetFormatPr defaultColWidth="14.42578125" defaultRowHeight="15.75" customHeight="1"/>
  <cols>
    <col min="1" max="1" width="29.85546875" customWidth="1"/>
    <col min="6" max="6" width="21.42578125" customWidth="1"/>
    <col min="7" max="7" width="2.42578125" customWidth="1"/>
    <col min="8" max="8" width="39.42578125" customWidth="1"/>
    <col min="12" max="12" width="16.42578125" customWidth="1"/>
  </cols>
  <sheetData>
    <row r="1" spans="1:25" ht="12.75">
      <c r="A1" s="97" t="s">
        <v>0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1"/>
      <c r="I2" s="92" t="s">
        <v>7</v>
      </c>
      <c r="J2" s="91"/>
      <c r="K2" s="91"/>
      <c r="L2" s="91"/>
      <c r="M2" s="94" t="s">
        <v>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2.75">
      <c r="A3" s="4" t="s">
        <v>9</v>
      </c>
      <c r="B3" s="5">
        <v>1</v>
      </c>
      <c r="C3" s="5">
        <v>11650</v>
      </c>
      <c r="D3" s="5">
        <v>3.5</v>
      </c>
      <c r="E3" s="6">
        <f t="shared" ref="E3:E18" si="0">B3*C3</f>
        <v>11650</v>
      </c>
      <c r="F3" s="6">
        <f t="shared" ref="F3:F18" si="1">D3*E3</f>
        <v>40775</v>
      </c>
      <c r="G3" s="1"/>
      <c r="I3" s="7" t="s">
        <v>10</v>
      </c>
      <c r="J3" s="7" t="s">
        <v>11</v>
      </c>
      <c r="K3" s="7" t="s">
        <v>12</v>
      </c>
      <c r="L3" s="7" t="s">
        <v>13</v>
      </c>
      <c r="M3" s="91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2.75">
      <c r="A4" s="13" t="s">
        <v>17</v>
      </c>
      <c r="B4" s="5">
        <v>40</v>
      </c>
      <c r="C4" s="5">
        <v>85</v>
      </c>
      <c r="D4" s="5">
        <v>0</v>
      </c>
      <c r="E4" s="6">
        <f t="shared" si="0"/>
        <v>3400</v>
      </c>
      <c r="F4" s="6">
        <f t="shared" si="1"/>
        <v>0</v>
      </c>
      <c r="G4" s="1"/>
      <c r="H4" s="2"/>
      <c r="I4" s="9">
        <v>300</v>
      </c>
      <c r="J4" s="9">
        <v>4.5</v>
      </c>
      <c r="K4" s="10">
        <v>0.8</v>
      </c>
      <c r="L4" s="11">
        <f>MROUND((I4*I6),100)</f>
        <v>13000</v>
      </c>
      <c r="M4" s="1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2.75">
      <c r="A5" s="13" t="s">
        <v>15</v>
      </c>
      <c r="B5" s="5">
        <v>0</v>
      </c>
      <c r="C5" s="5">
        <v>120</v>
      </c>
      <c r="D5" s="5">
        <v>0</v>
      </c>
      <c r="E5" s="6">
        <f t="shared" si="0"/>
        <v>0</v>
      </c>
      <c r="F5" s="6">
        <f t="shared" si="1"/>
        <v>0</v>
      </c>
      <c r="G5" s="1"/>
      <c r="I5" s="90" t="s">
        <v>16</v>
      </c>
      <c r="J5" s="91"/>
      <c r="K5" s="91"/>
      <c r="L5" s="9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2.75">
      <c r="A6" s="4" t="s">
        <v>17</v>
      </c>
      <c r="B6" s="5">
        <v>0</v>
      </c>
      <c r="C6" s="5">
        <v>0</v>
      </c>
      <c r="D6" s="5">
        <v>0</v>
      </c>
      <c r="E6" s="6">
        <f t="shared" si="0"/>
        <v>0</v>
      </c>
      <c r="F6" s="6">
        <f t="shared" si="1"/>
        <v>0</v>
      </c>
      <c r="G6" s="1"/>
      <c r="I6" s="95">
        <f>F25/(I4*J4*K4)</f>
        <v>43.417824074074076</v>
      </c>
      <c r="J6" s="91"/>
      <c r="K6" s="91"/>
      <c r="L6" s="9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4" t="s">
        <v>18</v>
      </c>
      <c r="B7" s="5">
        <v>0</v>
      </c>
      <c r="C7" s="5">
        <v>0</v>
      </c>
      <c r="D7" s="5">
        <v>0</v>
      </c>
      <c r="E7" s="6">
        <f t="shared" si="0"/>
        <v>0</v>
      </c>
      <c r="F7" s="6">
        <f t="shared" si="1"/>
        <v>0</v>
      </c>
      <c r="G7" s="1"/>
      <c r="I7" s="11"/>
      <c r="J7" s="11"/>
      <c r="K7" s="11"/>
      <c r="L7" s="1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2.75">
      <c r="A8" s="14" t="s">
        <v>19</v>
      </c>
      <c r="B8" s="5">
        <v>0</v>
      </c>
      <c r="C8" s="5">
        <v>0</v>
      </c>
      <c r="D8" s="5">
        <v>0</v>
      </c>
      <c r="E8" s="6">
        <f t="shared" si="0"/>
        <v>0</v>
      </c>
      <c r="F8" s="6">
        <f t="shared" si="1"/>
        <v>0</v>
      </c>
      <c r="G8" s="1"/>
      <c r="I8" s="11"/>
      <c r="J8" s="11"/>
      <c r="K8" s="11"/>
      <c r="L8" s="1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2.75">
      <c r="A9" s="14" t="s">
        <v>20</v>
      </c>
      <c r="B9" s="5">
        <v>0</v>
      </c>
      <c r="C9" s="5">
        <v>0</v>
      </c>
      <c r="D9" s="5">
        <v>0</v>
      </c>
      <c r="E9" s="6">
        <f t="shared" si="0"/>
        <v>0</v>
      </c>
      <c r="F9" s="6">
        <f t="shared" si="1"/>
        <v>0</v>
      </c>
      <c r="G9" s="1"/>
      <c r="H9" s="2"/>
      <c r="I9" s="92" t="s">
        <v>21</v>
      </c>
      <c r="J9" s="91"/>
      <c r="K9" s="91"/>
      <c r="L9" s="91"/>
      <c r="M9" s="94" t="s">
        <v>22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2.75">
      <c r="A10" s="14" t="s">
        <v>17</v>
      </c>
      <c r="B10" s="5">
        <v>0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2.75">
      <c r="A11" s="4" t="s">
        <v>26</v>
      </c>
      <c r="B11" s="5">
        <v>0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2"/>
      <c r="I11" s="9">
        <v>48</v>
      </c>
      <c r="J11" s="9">
        <v>130</v>
      </c>
      <c r="K11" s="10">
        <v>0.6</v>
      </c>
      <c r="L11" s="10">
        <v>0.8</v>
      </c>
      <c r="M11" s="12">
        <v>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2.75">
      <c r="A12" s="4" t="s">
        <v>27</v>
      </c>
      <c r="B12" s="5">
        <v>0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2"/>
      <c r="I12" s="90" t="s">
        <v>28</v>
      </c>
      <c r="J12" s="91"/>
      <c r="K12" s="91"/>
      <c r="L12" s="91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2.75">
      <c r="A13" s="4" t="s">
        <v>29</v>
      </c>
      <c r="B13" s="5">
        <v>0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2"/>
      <c r="I13" s="95">
        <f>F25/(I11*K11*L11*J11)</f>
        <v>15.655465411324787</v>
      </c>
      <c r="J13" s="91"/>
      <c r="K13" s="91"/>
      <c r="L13" s="91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">
      <c r="A14" s="15"/>
      <c r="B14" s="8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">
      <c r="A15" s="16"/>
      <c r="B15" s="8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">
      <c r="A16" s="16"/>
      <c r="B16" s="8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I16" s="90" t="s">
        <v>30</v>
      </c>
      <c r="J16" s="91"/>
      <c r="K16" s="91"/>
      <c r="L16" s="91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H17" s="2"/>
      <c r="I17" s="17" t="s">
        <v>31</v>
      </c>
      <c r="J17" s="18">
        <v>111</v>
      </c>
      <c r="K17" s="17" t="s">
        <v>32</v>
      </c>
      <c r="L17" s="18">
        <v>210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I18" s="93">
        <f>M4*J17</f>
        <v>0</v>
      </c>
      <c r="J18" s="91"/>
      <c r="K18" s="93">
        <f>M4*L17</f>
        <v>0</v>
      </c>
      <c r="L18" s="91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2.75">
      <c r="A20" s="19" t="s">
        <v>34</v>
      </c>
      <c r="B20" s="20"/>
      <c r="C20" s="20"/>
      <c r="D20" s="21" t="s">
        <v>33</v>
      </c>
      <c r="E20" s="22">
        <f t="shared" ref="E20:F20" si="2">SUM(E3:E19)</f>
        <v>15050</v>
      </c>
      <c r="F20" s="22">
        <f t="shared" si="2"/>
        <v>40775</v>
      </c>
      <c r="G20" s="1"/>
      <c r="I20" s="90" t="s">
        <v>35</v>
      </c>
      <c r="J20" s="91"/>
      <c r="K20" s="91"/>
      <c r="L20" s="91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2.75">
      <c r="A21" s="23"/>
      <c r="B21" s="2"/>
      <c r="C21" s="2"/>
      <c r="D21" s="2"/>
      <c r="E21" s="2"/>
      <c r="F21" s="2"/>
      <c r="G21" s="1"/>
      <c r="H21" s="2"/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2.75">
      <c r="A22" s="23"/>
      <c r="B22" s="2"/>
      <c r="C22" s="2"/>
      <c r="D22" s="2"/>
      <c r="E22" s="2"/>
      <c r="F22" s="2"/>
      <c r="G22" s="1"/>
      <c r="H22" s="2"/>
      <c r="I22" s="25" t="e">
        <f>I18/((M4/1000)*J4*J22*365)</f>
        <v>#DIV/0!</v>
      </c>
      <c r="J22" s="26">
        <v>12</v>
      </c>
      <c r="K22" s="25" t="e">
        <f>K18/((M4/1000)*L22*J4*365)</f>
        <v>#DIV/0!</v>
      </c>
      <c r="L22" s="26">
        <v>12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2.75">
      <c r="A23" s="24" t="s">
        <v>38</v>
      </c>
      <c r="B23" s="27"/>
      <c r="C23" s="27"/>
      <c r="D23" s="27"/>
      <c r="E23" s="27"/>
      <c r="F23" s="24">
        <v>1.1499999999999999</v>
      </c>
      <c r="G23" s="1"/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2.75">
      <c r="A24" s="23"/>
      <c r="B24" s="2"/>
      <c r="C24" s="2"/>
      <c r="D24" s="2"/>
      <c r="E24" s="2"/>
      <c r="F24" s="2"/>
      <c r="G24" s="1"/>
      <c r="H24" s="2"/>
      <c r="I24" s="25" t="e">
        <f>I18/((M4/1000)*J4*J24*365)</f>
        <v>#DIV/0!</v>
      </c>
      <c r="J24" s="26">
        <v>14</v>
      </c>
      <c r="K24" s="25" t="e">
        <f>K18/((M4/1000)*L24*J4*365)</f>
        <v>#DIV/0!</v>
      </c>
      <c r="L24" s="26">
        <v>14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2.75">
      <c r="A25" s="28" t="s">
        <v>40</v>
      </c>
      <c r="B25" s="29"/>
      <c r="C25" s="29"/>
      <c r="D25" s="29"/>
      <c r="E25" s="29"/>
      <c r="F25" s="30">
        <f>F20*F23</f>
        <v>46891.25</v>
      </c>
      <c r="G25" s="1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14"/>
      <c r="I30" s="14" t="s">
        <v>44</v>
      </c>
      <c r="J30" s="14" t="s">
        <v>2</v>
      </c>
      <c r="K30" s="14" t="s">
        <v>45</v>
      </c>
      <c r="L30" s="14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2.75">
      <c r="A31" s="33" t="s">
        <v>46</v>
      </c>
      <c r="B31" s="5">
        <v>40</v>
      </c>
      <c r="C31" s="5">
        <v>4500</v>
      </c>
      <c r="D31" s="34">
        <f t="shared" ref="D31:D41" si="3">B31*C31</f>
        <v>180000</v>
      </c>
      <c r="E31" s="14"/>
      <c r="F31" s="96">
        <f>B46</f>
        <v>1005356.25</v>
      </c>
      <c r="G31" s="1"/>
      <c r="H31" s="36" t="s">
        <v>46</v>
      </c>
      <c r="I31" s="5">
        <v>36</v>
      </c>
      <c r="J31" s="6">
        <f>M4</f>
        <v>0</v>
      </c>
      <c r="K31" s="34">
        <f t="shared" ref="K31:K41" si="4">I31*J31</f>
        <v>0</v>
      </c>
      <c r="L31" s="14">
        <f>I31*I45</f>
        <v>9</v>
      </c>
      <c r="M31" s="96">
        <f>I46</f>
        <v>118437.5</v>
      </c>
      <c r="N31" s="2">
        <f>I31+L31</f>
        <v>45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2.75">
      <c r="A32" s="37" t="s">
        <v>47</v>
      </c>
      <c r="B32" s="8">
        <v>5000</v>
      </c>
      <c r="C32" s="8">
        <v>1</v>
      </c>
      <c r="D32" s="34">
        <f t="shared" si="3"/>
        <v>5000</v>
      </c>
      <c r="E32" s="14"/>
      <c r="F32" s="91"/>
      <c r="G32" s="1"/>
      <c r="H32" s="37" t="s">
        <v>47</v>
      </c>
      <c r="I32" s="8">
        <v>5000</v>
      </c>
      <c r="J32" s="5">
        <v>1</v>
      </c>
      <c r="K32" s="34">
        <f t="shared" si="4"/>
        <v>5000</v>
      </c>
      <c r="L32" s="14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>
      <c r="A33" s="38" t="s">
        <v>48</v>
      </c>
      <c r="B33" s="8">
        <v>30000</v>
      </c>
      <c r="C33" s="8">
        <v>0.4</v>
      </c>
      <c r="D33" s="34">
        <f t="shared" si="3"/>
        <v>12000</v>
      </c>
      <c r="E33" s="14"/>
      <c r="F33" s="91"/>
      <c r="G33" s="1"/>
      <c r="H33" s="38" t="s">
        <v>48</v>
      </c>
      <c r="I33" s="8">
        <v>30000</v>
      </c>
      <c r="J33" s="5">
        <v>0</v>
      </c>
      <c r="K33" s="34">
        <f t="shared" si="4"/>
        <v>0</v>
      </c>
      <c r="L33" s="14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2.75">
      <c r="A34" s="33" t="s">
        <v>49</v>
      </c>
      <c r="B34" s="39">
        <v>12</v>
      </c>
      <c r="C34" s="8">
        <v>4500</v>
      </c>
      <c r="D34" s="34">
        <f t="shared" si="3"/>
        <v>54000</v>
      </c>
      <c r="E34" s="14"/>
      <c r="F34" s="91"/>
      <c r="G34" s="1"/>
      <c r="H34" s="36" t="s">
        <v>49</v>
      </c>
      <c r="I34" s="39">
        <v>10</v>
      </c>
      <c r="J34" s="8">
        <f>J31</f>
        <v>0</v>
      </c>
      <c r="K34" s="34">
        <f t="shared" si="4"/>
        <v>0</v>
      </c>
      <c r="L34" s="14"/>
      <c r="M34" s="91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2.75">
      <c r="A35" s="33" t="s">
        <v>50</v>
      </c>
      <c r="B35" s="34">
        <v>30000</v>
      </c>
      <c r="C35" s="5">
        <v>1</v>
      </c>
      <c r="D35" s="34">
        <f t="shared" si="3"/>
        <v>30000</v>
      </c>
      <c r="E35" s="14"/>
      <c r="F35" s="91"/>
      <c r="G35" s="1"/>
      <c r="H35" s="40" t="s">
        <v>50</v>
      </c>
      <c r="I35" s="41">
        <v>0</v>
      </c>
      <c r="J35" s="42">
        <v>0</v>
      </c>
      <c r="K35" s="43">
        <f t="shared" si="4"/>
        <v>0</v>
      </c>
      <c r="L35" s="44"/>
      <c r="M35" s="91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2.75">
      <c r="A36" s="33" t="s">
        <v>51</v>
      </c>
      <c r="B36" s="34">
        <v>71885</v>
      </c>
      <c r="C36" s="8">
        <v>1</v>
      </c>
      <c r="D36" s="34">
        <f t="shared" si="3"/>
        <v>71885</v>
      </c>
      <c r="E36" s="14"/>
      <c r="F36" s="91"/>
      <c r="G36" s="1"/>
      <c r="H36" s="45" t="s">
        <v>52</v>
      </c>
      <c r="I36" s="41">
        <v>10000</v>
      </c>
      <c r="J36" s="42">
        <v>1</v>
      </c>
      <c r="K36" s="43">
        <f t="shared" si="4"/>
        <v>10000</v>
      </c>
      <c r="L36" s="44"/>
      <c r="M36" s="91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2.75">
      <c r="A37" s="33" t="s">
        <v>53</v>
      </c>
      <c r="B37" s="34">
        <v>19800</v>
      </c>
      <c r="C37" s="5">
        <v>8</v>
      </c>
      <c r="D37" s="34">
        <f t="shared" si="3"/>
        <v>158400</v>
      </c>
      <c r="E37" s="14"/>
      <c r="F37" s="91"/>
      <c r="G37" s="1"/>
      <c r="H37" s="40" t="s">
        <v>53</v>
      </c>
      <c r="I37" s="41">
        <v>12250</v>
      </c>
      <c r="J37" s="42">
        <f>M11</f>
        <v>5</v>
      </c>
      <c r="K37" s="43">
        <f t="shared" si="4"/>
        <v>61250</v>
      </c>
      <c r="L37" s="44"/>
      <c r="M37" s="91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2.75">
      <c r="A38" s="33" t="s">
        <v>54</v>
      </c>
      <c r="B38" s="34">
        <v>500</v>
      </c>
      <c r="C38" s="6">
        <f>C37*2</f>
        <v>16</v>
      </c>
      <c r="D38" s="34">
        <f t="shared" si="3"/>
        <v>8000</v>
      </c>
      <c r="E38" s="14"/>
      <c r="F38" s="91"/>
      <c r="G38" s="1"/>
      <c r="H38" s="40" t="s">
        <v>54</v>
      </c>
      <c r="I38" s="41">
        <v>250</v>
      </c>
      <c r="J38" s="42">
        <f>J37*2</f>
        <v>10</v>
      </c>
      <c r="K38" s="43">
        <f t="shared" si="4"/>
        <v>2500</v>
      </c>
      <c r="L38" s="44"/>
      <c r="M38" s="91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2.75">
      <c r="A39" s="33" t="s">
        <v>55</v>
      </c>
      <c r="B39" s="34">
        <v>270000</v>
      </c>
      <c r="C39" s="8">
        <v>1</v>
      </c>
      <c r="D39" s="34">
        <f t="shared" si="3"/>
        <v>270000</v>
      </c>
      <c r="E39" s="14"/>
      <c r="F39" s="91"/>
      <c r="G39" s="1"/>
      <c r="H39" s="46" t="s">
        <v>56</v>
      </c>
      <c r="I39" s="39">
        <v>15000</v>
      </c>
      <c r="J39" s="5">
        <v>1</v>
      </c>
      <c r="K39" s="34">
        <f t="shared" si="4"/>
        <v>15000</v>
      </c>
      <c r="L39" s="14"/>
      <c r="M39" s="91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2.75">
      <c r="A40" s="33" t="s">
        <v>57</v>
      </c>
      <c r="B40" s="34">
        <v>5000</v>
      </c>
      <c r="C40" s="8">
        <v>1</v>
      </c>
      <c r="D40" s="34">
        <f t="shared" si="3"/>
        <v>5000</v>
      </c>
      <c r="E40" s="14"/>
      <c r="F40" s="91"/>
      <c r="G40" s="1"/>
      <c r="H40" s="36" t="s">
        <v>57</v>
      </c>
      <c r="I40" s="39">
        <v>1000</v>
      </c>
      <c r="J40" s="5">
        <v>0.5</v>
      </c>
      <c r="K40" s="34">
        <f t="shared" si="4"/>
        <v>500</v>
      </c>
      <c r="L40" s="14"/>
      <c r="M40" s="91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2.75">
      <c r="A41" s="14" t="s">
        <v>58</v>
      </c>
      <c r="B41" s="34">
        <v>10000</v>
      </c>
      <c r="C41" s="8">
        <v>1</v>
      </c>
      <c r="D41" s="34">
        <f t="shared" si="3"/>
        <v>10000</v>
      </c>
      <c r="E41" s="14"/>
      <c r="F41" s="91"/>
      <c r="G41" s="1"/>
      <c r="H41" s="47" t="s">
        <v>58</v>
      </c>
      <c r="I41" s="39">
        <v>1000</v>
      </c>
      <c r="J41" s="5">
        <v>0.5</v>
      </c>
      <c r="K41" s="34">
        <f t="shared" si="4"/>
        <v>500</v>
      </c>
      <c r="L41" s="14"/>
      <c r="M41" s="91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2.75">
      <c r="A42" s="33" t="s">
        <v>59</v>
      </c>
      <c r="B42" s="14"/>
      <c r="C42" s="14"/>
      <c r="D42" s="34">
        <f>SUM(D31:D41)</f>
        <v>804285</v>
      </c>
      <c r="E42" s="14"/>
      <c r="F42" s="14"/>
      <c r="G42" s="1"/>
      <c r="H42" s="36" t="s">
        <v>59</v>
      </c>
      <c r="I42" s="14"/>
      <c r="J42" s="14"/>
      <c r="K42" s="34">
        <f>SUM(K31:K41)</f>
        <v>94750</v>
      </c>
      <c r="L42" s="14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0.25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2.75">
      <c r="A46" s="50" t="s">
        <v>62</v>
      </c>
      <c r="B46" s="51">
        <f>(D42*B45)+D42</f>
        <v>1005356.25</v>
      </c>
      <c r="C46" s="14"/>
      <c r="D46" s="52">
        <f>B46+D54</f>
        <v>1055356.25</v>
      </c>
      <c r="E46" s="14"/>
      <c r="F46" s="14"/>
      <c r="G46" s="1"/>
      <c r="H46" s="50" t="s">
        <v>62</v>
      </c>
      <c r="I46" s="51">
        <f>(K42*I45)+K42</f>
        <v>118437.5</v>
      </c>
      <c r="J46" s="14"/>
      <c r="K46" s="52">
        <f>I46+K54</f>
        <v>131437.5</v>
      </c>
      <c r="L46" s="14"/>
      <c r="M46" s="1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2.75">
      <c r="A47" s="14" t="s">
        <v>63</v>
      </c>
      <c r="B47" s="34"/>
      <c r="C47" s="14"/>
      <c r="D47" s="14"/>
      <c r="E47" s="14"/>
      <c r="F47" s="14"/>
      <c r="G47" s="1"/>
      <c r="H47" s="14" t="s">
        <v>63</v>
      </c>
      <c r="I47" s="34" t="e">
        <f>K46/J31</f>
        <v>#DIV/0!</v>
      </c>
      <c r="J47" s="14"/>
      <c r="K47" s="52" t="e">
        <f>K46/J31</f>
        <v>#DIV/0!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2.75">
      <c r="A49" s="14" t="s">
        <v>65</v>
      </c>
      <c r="B49" s="34">
        <f>D42*B45</f>
        <v>201071.25</v>
      </c>
      <c r="C49" s="14"/>
      <c r="D49" s="52">
        <f>B49+D52+D53</f>
        <v>231071.25</v>
      </c>
      <c r="E49" s="14"/>
      <c r="F49" s="14"/>
      <c r="G49" s="1"/>
      <c r="H49" s="14" t="s">
        <v>65</v>
      </c>
      <c r="I49" s="34">
        <f>K42*I45</f>
        <v>23687.5</v>
      </c>
      <c r="J49" s="14"/>
      <c r="K49" s="52">
        <f>I49+K52+K53</f>
        <v>31687.5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2.75">
      <c r="A51" s="33" t="s">
        <v>66</v>
      </c>
      <c r="B51" s="34">
        <v>20000</v>
      </c>
      <c r="C51" s="8">
        <v>1</v>
      </c>
      <c r="D51" s="34">
        <f t="shared" ref="D51:D53" si="5">B51*C51</f>
        <v>20000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2.75">
      <c r="A52" s="14" t="s">
        <v>67</v>
      </c>
      <c r="B52" s="34">
        <v>15000</v>
      </c>
      <c r="C52" s="8">
        <v>1</v>
      </c>
      <c r="D52" s="34">
        <f t="shared" si="5"/>
        <v>15000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2.75">
      <c r="A53" s="53" t="s">
        <v>68</v>
      </c>
      <c r="B53" s="34">
        <v>15000</v>
      </c>
      <c r="C53" s="8">
        <v>1</v>
      </c>
      <c r="D53" s="34">
        <f t="shared" si="5"/>
        <v>15000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2.75">
      <c r="A54" s="2"/>
      <c r="B54" s="2"/>
      <c r="C54" s="2"/>
      <c r="D54" s="54">
        <f>SUM(D51:D53)</f>
        <v>50000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2.75">
      <c r="A55" s="2"/>
      <c r="B55" s="2"/>
      <c r="C55" s="2"/>
      <c r="D55" s="2"/>
      <c r="E55" s="2"/>
      <c r="F55" s="2"/>
      <c r="G55" s="1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2.75">
      <c r="A56" s="2"/>
      <c r="B56" s="2"/>
      <c r="C56" s="2"/>
      <c r="D56" s="2"/>
      <c r="E56" s="2"/>
      <c r="F56" s="2"/>
      <c r="G56" s="1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2.75">
      <c r="A57" s="2"/>
      <c r="B57" s="2"/>
      <c r="C57" s="2"/>
      <c r="D57" s="2"/>
      <c r="E57" s="2"/>
      <c r="F57" s="2"/>
      <c r="G57" s="1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2.75">
      <c r="A58" s="2"/>
      <c r="B58" s="2"/>
      <c r="C58" s="2"/>
      <c r="D58" s="2"/>
      <c r="E58" s="2"/>
      <c r="F58" s="2"/>
      <c r="G58" s="1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2.75">
      <c r="A59" s="2"/>
      <c r="B59" s="2"/>
      <c r="C59" s="2"/>
      <c r="D59" s="2"/>
      <c r="E59" s="2"/>
      <c r="F59" s="2"/>
      <c r="G59" s="1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2.75">
      <c r="A60" s="2"/>
      <c r="B60" s="2"/>
      <c r="C60" s="2"/>
      <c r="D60" s="2"/>
      <c r="E60" s="2"/>
      <c r="F60" s="2"/>
      <c r="G60" s="1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2.75">
      <c r="A61" s="2"/>
      <c r="B61" s="2"/>
      <c r="C61" s="2"/>
      <c r="D61" s="2"/>
      <c r="E61" s="2"/>
      <c r="F61" s="2"/>
      <c r="G61" s="1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2.75">
      <c r="A62" s="2"/>
      <c r="B62" s="2"/>
      <c r="C62" s="2"/>
      <c r="D62" s="2"/>
      <c r="E62" s="2"/>
      <c r="F62" s="2"/>
      <c r="G62" s="1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2.75">
      <c r="A63" s="2"/>
      <c r="B63" s="2"/>
      <c r="C63" s="2"/>
      <c r="D63" s="2"/>
      <c r="E63" s="2"/>
      <c r="F63" s="2"/>
      <c r="G63" s="1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2.75">
      <c r="A64" s="2"/>
      <c r="B64" s="2"/>
      <c r="C64" s="2"/>
      <c r="D64" s="2"/>
      <c r="E64" s="2"/>
      <c r="F64" s="2"/>
      <c r="G64" s="1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2.75">
      <c r="A65" s="2"/>
      <c r="B65" s="2"/>
      <c r="C65" s="2"/>
      <c r="D65" s="2"/>
      <c r="E65" s="2"/>
      <c r="F65" s="2"/>
      <c r="G65" s="1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2.75">
      <c r="A67" s="2"/>
      <c r="B67" s="2"/>
      <c r="C67" s="2"/>
      <c r="D67" s="2"/>
      <c r="E67" s="2"/>
      <c r="F67" s="2"/>
      <c r="G67" s="1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2.75">
      <c r="A78" s="2"/>
      <c r="B78" s="2"/>
      <c r="C78" s="2"/>
      <c r="D78" s="2"/>
      <c r="E78" s="2"/>
      <c r="F78" s="2"/>
      <c r="G78" s="1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2.75">
      <c r="A79" s="2"/>
      <c r="B79" s="2"/>
      <c r="C79" s="2"/>
      <c r="D79" s="2"/>
      <c r="E79" s="2"/>
      <c r="F79" s="2"/>
      <c r="G79" s="1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2.75">
      <c r="A80" s="2"/>
      <c r="B80" s="2"/>
      <c r="C80" s="2"/>
      <c r="D80" s="2"/>
      <c r="E80" s="2"/>
      <c r="F80" s="2"/>
      <c r="G80" s="1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2.75">
      <c r="A81" s="2"/>
      <c r="B81" s="2"/>
      <c r="C81" s="2"/>
      <c r="D81" s="2"/>
      <c r="E81" s="2"/>
      <c r="F81" s="2"/>
      <c r="G81" s="1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2.75">
      <c r="A82" s="2"/>
      <c r="B82" s="2"/>
      <c r="C82" s="2"/>
      <c r="D82" s="2"/>
      <c r="E82" s="2"/>
      <c r="F82" s="2"/>
      <c r="G82" s="1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2.75">
      <c r="A83" s="2"/>
      <c r="B83" s="2"/>
      <c r="C83" s="2"/>
      <c r="D83" s="2"/>
      <c r="E83" s="2"/>
      <c r="F83" s="2"/>
      <c r="G83" s="1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2.75">
      <c r="A84" s="2"/>
      <c r="B84" s="2"/>
      <c r="C84" s="2"/>
      <c r="D84" s="2"/>
      <c r="E84" s="2"/>
      <c r="F84" s="2"/>
      <c r="G84" s="1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2.75">
      <c r="A85" s="2"/>
      <c r="B85" s="2"/>
      <c r="C85" s="2"/>
      <c r="D85" s="2"/>
      <c r="E85" s="2"/>
      <c r="F85" s="2"/>
      <c r="G85" s="1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2.75">
      <c r="A86" s="2"/>
      <c r="B86" s="2"/>
      <c r="C86" s="2"/>
      <c r="D86" s="2"/>
      <c r="E86" s="2"/>
      <c r="F86" s="2"/>
      <c r="G86" s="1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2.75">
      <c r="A87" s="2"/>
      <c r="B87" s="2"/>
      <c r="C87" s="2"/>
      <c r="D87" s="2"/>
      <c r="E87" s="2"/>
      <c r="F87" s="2"/>
      <c r="G87" s="1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2.75">
      <c r="A88" s="2"/>
      <c r="B88" s="2"/>
      <c r="C88" s="2"/>
      <c r="D88" s="2"/>
      <c r="E88" s="2"/>
      <c r="F88" s="2"/>
      <c r="G88" s="1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2.75">
      <c r="A89" s="2"/>
      <c r="B89" s="2"/>
      <c r="C89" s="2"/>
      <c r="D89" s="2"/>
      <c r="E89" s="2"/>
      <c r="F89" s="2"/>
      <c r="G89" s="1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2.75">
      <c r="A90" s="2"/>
      <c r="B90" s="2"/>
      <c r="C90" s="2"/>
      <c r="D90" s="2"/>
      <c r="E90" s="2"/>
      <c r="F90" s="2"/>
      <c r="G90" s="1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2.75">
      <c r="A91" s="2"/>
      <c r="B91" s="2"/>
      <c r="C91" s="2"/>
      <c r="D91" s="2"/>
      <c r="E91" s="2"/>
      <c r="F91" s="2"/>
      <c r="G91" s="1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2.75">
      <c r="A92" s="2"/>
      <c r="B92" s="2"/>
      <c r="C92" s="2"/>
      <c r="D92" s="2"/>
      <c r="E92" s="2"/>
      <c r="F92" s="2"/>
      <c r="G92" s="1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2.75">
      <c r="A93" s="2"/>
      <c r="B93" s="2"/>
      <c r="C93" s="2"/>
      <c r="D93" s="2"/>
      <c r="E93" s="2"/>
      <c r="F93" s="2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2.75">
      <c r="A94" s="2"/>
      <c r="B94" s="2"/>
      <c r="C94" s="2"/>
      <c r="D94" s="2"/>
      <c r="E94" s="2"/>
      <c r="F94" s="2"/>
      <c r="G94" s="1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2.75">
      <c r="A95" s="2"/>
      <c r="B95" s="2"/>
      <c r="C95" s="2"/>
      <c r="D95" s="2"/>
      <c r="E95" s="2"/>
      <c r="F95" s="2"/>
      <c r="G95" s="1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2.75">
      <c r="A96" s="2"/>
      <c r="B96" s="2"/>
      <c r="C96" s="2"/>
      <c r="D96" s="2"/>
      <c r="E96" s="2"/>
      <c r="F96" s="2"/>
      <c r="G96" s="1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2.75">
      <c r="A97" s="2"/>
      <c r="B97" s="2"/>
      <c r="C97" s="2"/>
      <c r="D97" s="2"/>
      <c r="E97" s="2"/>
      <c r="F97" s="2"/>
      <c r="G97" s="1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2.75">
      <c r="A98" s="2"/>
      <c r="B98" s="2"/>
      <c r="C98" s="2"/>
      <c r="D98" s="2"/>
      <c r="E98" s="2"/>
      <c r="F98" s="2"/>
      <c r="G98" s="1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2.75">
      <c r="A99" s="2"/>
      <c r="B99" s="2"/>
      <c r="C99" s="2"/>
      <c r="D99" s="2"/>
      <c r="E99" s="2"/>
      <c r="F99" s="2"/>
      <c r="G99" s="1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2.75">
      <c r="A100" s="2"/>
      <c r="B100" s="2"/>
      <c r="C100" s="2"/>
      <c r="D100" s="2"/>
      <c r="E100" s="2"/>
      <c r="F100" s="2"/>
      <c r="G100" s="1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2.75">
      <c r="A101" s="2"/>
      <c r="B101" s="2"/>
      <c r="C101" s="2"/>
      <c r="D101" s="2"/>
      <c r="E101" s="2"/>
      <c r="F101" s="2"/>
      <c r="G101" s="55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2.75">
      <c r="A102" s="2"/>
      <c r="B102" s="2"/>
      <c r="C102" s="2"/>
      <c r="D102" s="2"/>
      <c r="E102" s="2"/>
      <c r="F102" s="2"/>
      <c r="G102" s="55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2.75">
      <c r="A103" s="2"/>
      <c r="B103" s="2"/>
      <c r="C103" s="2"/>
      <c r="D103" s="2"/>
      <c r="E103" s="2"/>
      <c r="F103" s="2"/>
      <c r="G103" s="55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2.75">
      <c r="A104" s="2"/>
      <c r="B104" s="2"/>
      <c r="C104" s="2"/>
      <c r="D104" s="2"/>
      <c r="E104" s="2"/>
      <c r="F104" s="2"/>
      <c r="G104" s="55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2.75">
      <c r="A105" s="2"/>
      <c r="B105" s="2"/>
      <c r="C105" s="2"/>
      <c r="D105" s="2"/>
      <c r="E105" s="2"/>
      <c r="F105" s="2"/>
      <c r="G105" s="55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2.75">
      <c r="A106" s="2"/>
      <c r="B106" s="2"/>
      <c r="C106" s="2"/>
      <c r="D106" s="2"/>
      <c r="E106" s="2"/>
      <c r="F106" s="2"/>
      <c r="G106" s="55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2.75">
      <c r="A107" s="2"/>
      <c r="B107" s="2"/>
      <c r="C107" s="2"/>
      <c r="D107" s="2"/>
      <c r="E107" s="2"/>
      <c r="F107" s="2"/>
      <c r="G107" s="55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2.75">
      <c r="A108" s="2"/>
      <c r="B108" s="2"/>
      <c r="C108" s="2"/>
      <c r="D108" s="2"/>
      <c r="E108" s="2"/>
      <c r="F108" s="2"/>
      <c r="G108" s="55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>
      <c r="A109" s="2"/>
      <c r="B109" s="2"/>
      <c r="C109" s="2"/>
      <c r="D109" s="2"/>
      <c r="E109" s="2"/>
      <c r="F109" s="2"/>
      <c r="G109" s="55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>
      <c r="A110" s="2"/>
      <c r="B110" s="2"/>
      <c r="C110" s="2"/>
      <c r="D110" s="2"/>
      <c r="E110" s="2"/>
      <c r="F110" s="2"/>
      <c r="G110" s="55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>
      <c r="A111" s="2"/>
      <c r="B111" s="2"/>
      <c r="C111" s="2"/>
      <c r="D111" s="2"/>
      <c r="E111" s="2"/>
      <c r="F111" s="2"/>
      <c r="G111" s="55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</sheetData>
  <mergeCells count="17">
    <mergeCell ref="A28:F28"/>
    <mergeCell ref="H28:M28"/>
    <mergeCell ref="F31:F41"/>
    <mergeCell ref="I20:L20"/>
    <mergeCell ref="I16:L16"/>
    <mergeCell ref="A1:F1"/>
    <mergeCell ref="M2:M3"/>
    <mergeCell ref="I12:L12"/>
    <mergeCell ref="I13:L13"/>
    <mergeCell ref="I18:J18"/>
    <mergeCell ref="K18:L18"/>
    <mergeCell ref="M31:M41"/>
    <mergeCell ref="I5:L5"/>
    <mergeCell ref="I2:L2"/>
    <mergeCell ref="I6:L6"/>
    <mergeCell ref="M9:M10"/>
    <mergeCell ref="I9:L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997"/>
  <sheetViews>
    <sheetView workbookViewId="0"/>
  </sheetViews>
  <sheetFormatPr defaultColWidth="14.42578125" defaultRowHeight="15.75" customHeight="1"/>
  <cols>
    <col min="1" max="1" width="29.85546875" customWidth="1"/>
    <col min="6" max="6" width="21.42578125" customWidth="1"/>
    <col min="7" max="7" width="2.42578125" customWidth="1"/>
    <col min="8" max="8" width="39.42578125" customWidth="1"/>
    <col min="12" max="12" width="16.42578125" customWidth="1"/>
  </cols>
  <sheetData>
    <row r="1" spans="1:25" ht="12.75">
      <c r="A1" s="97" t="s">
        <v>0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1"/>
      <c r="H2" s="2"/>
      <c r="I2" s="92" t="s">
        <v>7</v>
      </c>
      <c r="J2" s="91"/>
      <c r="K2" s="91"/>
      <c r="L2" s="91"/>
      <c r="M2" s="94" t="s">
        <v>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2.75">
      <c r="A3" s="4" t="s">
        <v>9</v>
      </c>
      <c r="B3" s="5">
        <v>5</v>
      </c>
      <c r="C3" s="5">
        <v>500</v>
      </c>
      <c r="D3" s="5">
        <v>1</v>
      </c>
      <c r="E3" s="6">
        <f t="shared" ref="E3:E18" si="0">B3*C3</f>
        <v>2500</v>
      </c>
      <c r="F3" s="6">
        <f t="shared" ref="F3:F18" si="1">D3*E3</f>
        <v>2500</v>
      </c>
      <c r="G3" s="1"/>
      <c r="H3" s="2"/>
      <c r="I3" s="7" t="s">
        <v>10</v>
      </c>
      <c r="J3" s="7" t="s">
        <v>11</v>
      </c>
      <c r="K3" s="7" t="s">
        <v>12</v>
      </c>
      <c r="L3" s="7" t="s">
        <v>13</v>
      </c>
      <c r="M3" s="91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2.75">
      <c r="A4" s="4" t="s">
        <v>14</v>
      </c>
      <c r="B4" s="5">
        <v>2</v>
      </c>
      <c r="C4" s="6">
        <v>85</v>
      </c>
      <c r="D4" s="8">
        <v>0</v>
      </c>
      <c r="E4" s="6">
        <f t="shared" si="0"/>
        <v>170</v>
      </c>
      <c r="F4" s="6">
        <f t="shared" si="1"/>
        <v>0</v>
      </c>
      <c r="G4" s="1"/>
      <c r="H4" s="2"/>
      <c r="I4" s="9">
        <v>250</v>
      </c>
      <c r="J4" s="9">
        <v>4.5</v>
      </c>
      <c r="K4" s="10">
        <v>0.7</v>
      </c>
      <c r="L4" s="11">
        <f>MROUND((I4*I6),100)</f>
        <v>1000</v>
      </c>
      <c r="M4" s="12">
        <v>1000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2.75">
      <c r="A5" s="13" t="s">
        <v>15</v>
      </c>
      <c r="B5" s="5">
        <v>2</v>
      </c>
      <c r="C5" s="5">
        <v>250</v>
      </c>
      <c r="D5" s="8">
        <v>0</v>
      </c>
      <c r="E5" s="6">
        <f t="shared" si="0"/>
        <v>500</v>
      </c>
      <c r="F5" s="6">
        <f t="shared" si="1"/>
        <v>0</v>
      </c>
      <c r="G5" s="1"/>
      <c r="H5" s="2"/>
      <c r="I5" s="90" t="s">
        <v>16</v>
      </c>
      <c r="J5" s="91"/>
      <c r="K5" s="91"/>
      <c r="L5" s="9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2.75">
      <c r="A6" s="4" t="s">
        <v>17</v>
      </c>
      <c r="B6" s="6">
        <v>7</v>
      </c>
      <c r="C6" s="5">
        <v>0</v>
      </c>
      <c r="D6" s="8">
        <v>0</v>
      </c>
      <c r="E6" s="6">
        <f t="shared" si="0"/>
        <v>0</v>
      </c>
      <c r="F6" s="6">
        <f t="shared" si="1"/>
        <v>0</v>
      </c>
      <c r="G6" s="1"/>
      <c r="H6" s="2"/>
      <c r="I6" s="95">
        <f>F25/(I4*J4*K4)</f>
        <v>3.9682539682539684</v>
      </c>
      <c r="J6" s="91"/>
      <c r="K6" s="91"/>
      <c r="L6" s="9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4" t="s">
        <v>18</v>
      </c>
      <c r="B7" s="6">
        <v>5</v>
      </c>
      <c r="C7" s="5">
        <v>0</v>
      </c>
      <c r="D7" s="8">
        <v>0</v>
      </c>
      <c r="E7" s="6">
        <f t="shared" si="0"/>
        <v>0</v>
      </c>
      <c r="F7" s="6">
        <f t="shared" si="1"/>
        <v>0</v>
      </c>
      <c r="G7" s="1"/>
      <c r="H7" s="2"/>
      <c r="I7" s="11"/>
      <c r="J7" s="11"/>
      <c r="K7" s="11"/>
      <c r="L7" s="1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2.75">
      <c r="A8" s="14" t="s">
        <v>19</v>
      </c>
      <c r="B8" s="6">
        <v>4</v>
      </c>
      <c r="C8" s="5">
        <v>0</v>
      </c>
      <c r="D8" s="8">
        <v>0</v>
      </c>
      <c r="E8" s="6">
        <f t="shared" si="0"/>
        <v>0</v>
      </c>
      <c r="F8" s="6">
        <f t="shared" si="1"/>
        <v>0</v>
      </c>
      <c r="G8" s="1"/>
      <c r="H8" s="2"/>
      <c r="I8" s="11"/>
      <c r="J8" s="11"/>
      <c r="K8" s="11"/>
      <c r="L8" s="1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2.75">
      <c r="A9" s="14" t="s">
        <v>20</v>
      </c>
      <c r="B9" s="6">
        <v>8</v>
      </c>
      <c r="C9" s="5">
        <v>0</v>
      </c>
      <c r="D9" s="8">
        <v>0</v>
      </c>
      <c r="E9" s="6">
        <f t="shared" si="0"/>
        <v>0</v>
      </c>
      <c r="F9" s="6">
        <f t="shared" si="1"/>
        <v>0</v>
      </c>
      <c r="G9" s="1"/>
      <c r="H9" s="2"/>
      <c r="I9" s="92" t="s">
        <v>21</v>
      </c>
      <c r="J9" s="91"/>
      <c r="K9" s="91"/>
      <c r="L9" s="91"/>
      <c r="M9" s="94" t="s">
        <v>22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2.75">
      <c r="A10" s="14" t="s">
        <v>17</v>
      </c>
      <c r="B10" s="6">
        <v>1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H10" s="2"/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2.75">
      <c r="A11" s="4" t="s">
        <v>26</v>
      </c>
      <c r="B11" s="8">
        <v>1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2"/>
      <c r="I11" s="9">
        <v>12</v>
      </c>
      <c r="J11" s="9">
        <v>100</v>
      </c>
      <c r="K11" s="10">
        <v>0.5</v>
      </c>
      <c r="L11" s="10">
        <v>0.6</v>
      </c>
      <c r="M11" s="12">
        <v>2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2.75">
      <c r="A12" s="4" t="s">
        <v>27</v>
      </c>
      <c r="B12" s="8">
        <v>1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2"/>
      <c r="I12" s="90" t="s">
        <v>28</v>
      </c>
      <c r="J12" s="91"/>
      <c r="K12" s="91"/>
      <c r="L12" s="91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2.75">
      <c r="A13" s="4" t="s">
        <v>29</v>
      </c>
      <c r="B13" s="8">
        <v>1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2"/>
      <c r="I13" s="95">
        <f>F25/(I11*K11*L11*J11)</f>
        <v>8.6805555555555571</v>
      </c>
      <c r="J13" s="91"/>
      <c r="K13" s="91"/>
      <c r="L13" s="91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">
      <c r="A14" s="15"/>
      <c r="B14" s="8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">
      <c r="A15" s="16"/>
      <c r="B15" s="8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">
      <c r="A16" s="16"/>
      <c r="B16" s="8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2"/>
      <c r="I16" s="90" t="s">
        <v>30</v>
      </c>
      <c r="J16" s="91"/>
      <c r="K16" s="91"/>
      <c r="L16" s="91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H17" s="2"/>
      <c r="I17" s="17" t="s">
        <v>31</v>
      </c>
      <c r="J17" s="18">
        <v>75</v>
      </c>
      <c r="K17" s="17" t="s">
        <v>32</v>
      </c>
      <c r="L17" s="18">
        <v>209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2"/>
      <c r="I18" s="93">
        <f>M4*J17</f>
        <v>75000</v>
      </c>
      <c r="J18" s="91"/>
      <c r="K18" s="93">
        <f>M4*L17</f>
        <v>209000</v>
      </c>
      <c r="L18" s="91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2.75">
      <c r="A20" s="19" t="s">
        <v>34</v>
      </c>
      <c r="B20" s="20"/>
      <c r="C20" s="20"/>
      <c r="D20" s="21" t="s">
        <v>33</v>
      </c>
      <c r="E20" s="22">
        <f t="shared" ref="E20:F20" si="2">SUM(E3:E19)</f>
        <v>3170</v>
      </c>
      <c r="F20" s="22">
        <f t="shared" si="2"/>
        <v>2500</v>
      </c>
      <c r="G20" s="1"/>
      <c r="H20" s="2"/>
      <c r="I20" s="90" t="s">
        <v>35</v>
      </c>
      <c r="J20" s="91"/>
      <c r="K20" s="91"/>
      <c r="L20" s="91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2.75">
      <c r="A21" s="23"/>
      <c r="B21" s="2"/>
      <c r="C21" s="2"/>
      <c r="D21" s="2"/>
      <c r="E21" s="2"/>
      <c r="F21" s="2"/>
      <c r="G21" s="1"/>
      <c r="H21" s="2"/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2.75">
      <c r="A22" s="23"/>
      <c r="B22" s="2"/>
      <c r="C22" s="2"/>
      <c r="D22" s="2"/>
      <c r="E22" s="2"/>
      <c r="F22" s="2"/>
      <c r="G22" s="1"/>
      <c r="H22" s="2"/>
      <c r="I22" s="25">
        <f>I18/((M4/1000)*J4*J22*365)</f>
        <v>5.7077625570776256</v>
      </c>
      <c r="J22" s="26">
        <v>8</v>
      </c>
      <c r="K22" s="25">
        <f>K18/((M4/1000)*L22*J4*365)</f>
        <v>10.603754439370878</v>
      </c>
      <c r="L22" s="26">
        <v>12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2.75">
      <c r="A23" s="24" t="s">
        <v>38</v>
      </c>
      <c r="B23" s="27"/>
      <c r="C23" s="27"/>
      <c r="D23" s="27"/>
      <c r="E23" s="27"/>
      <c r="F23" s="24">
        <v>1.25</v>
      </c>
      <c r="G23" s="1"/>
      <c r="H23" s="2"/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2.75">
      <c r="A24" s="23"/>
      <c r="B24" s="2"/>
      <c r="C24" s="2"/>
      <c r="D24" s="2"/>
      <c r="E24" s="2"/>
      <c r="F24" s="2"/>
      <c r="G24" s="1"/>
      <c r="H24" s="2"/>
      <c r="I24" s="25">
        <f>I18/((M4/1000)*J4*J24*365)</f>
        <v>5.7077625570776256</v>
      </c>
      <c r="J24" s="26">
        <v>8</v>
      </c>
      <c r="K24" s="25">
        <f>K18/((M4/1000)*L24*J4*365)</f>
        <v>9.0889323766036103</v>
      </c>
      <c r="L24" s="26">
        <v>14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2.75">
      <c r="A25" s="28" t="s">
        <v>40</v>
      </c>
      <c r="B25" s="29"/>
      <c r="C25" s="29"/>
      <c r="D25" s="29"/>
      <c r="E25" s="29"/>
      <c r="F25" s="30">
        <f>F20*F23</f>
        <v>3125</v>
      </c>
      <c r="G25" s="1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14"/>
      <c r="I30" s="14" t="s">
        <v>44</v>
      </c>
      <c r="J30" s="14" t="s">
        <v>2</v>
      </c>
      <c r="K30" s="14" t="s">
        <v>45</v>
      </c>
      <c r="L30" s="14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2.75">
      <c r="A31" s="33" t="s">
        <v>46</v>
      </c>
      <c r="B31" s="5">
        <v>40</v>
      </c>
      <c r="C31" s="5">
        <v>4500</v>
      </c>
      <c r="D31" s="34">
        <f t="shared" ref="D31:D41" si="3">B31*C31</f>
        <v>180000</v>
      </c>
      <c r="E31" s="14"/>
      <c r="F31" s="96">
        <f>B46</f>
        <v>1005356.25</v>
      </c>
      <c r="G31" s="1"/>
      <c r="H31" s="36" t="s">
        <v>46</v>
      </c>
      <c r="I31" s="5">
        <v>33</v>
      </c>
      <c r="J31" s="6">
        <f>M4</f>
        <v>1000</v>
      </c>
      <c r="K31" s="34">
        <f t="shared" ref="K31:K41" si="4">I31*J31</f>
        <v>33000</v>
      </c>
      <c r="L31" s="14">
        <f>I31*I45</f>
        <v>8.25</v>
      </c>
      <c r="M31" s="96">
        <f>I46</f>
        <v>111875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2.75">
      <c r="A32" s="37" t="s">
        <v>47</v>
      </c>
      <c r="B32" s="8">
        <v>5000</v>
      </c>
      <c r="C32" s="8">
        <v>1</v>
      </c>
      <c r="D32" s="34">
        <f t="shared" si="3"/>
        <v>5000</v>
      </c>
      <c r="E32" s="14"/>
      <c r="F32" s="91"/>
      <c r="G32" s="1"/>
      <c r="H32" s="37" t="s">
        <v>47</v>
      </c>
      <c r="I32" s="8">
        <v>5000</v>
      </c>
      <c r="J32" s="5">
        <v>1</v>
      </c>
      <c r="K32" s="34">
        <f t="shared" si="4"/>
        <v>5000</v>
      </c>
      <c r="L32" s="14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>
      <c r="A33" s="38" t="s">
        <v>48</v>
      </c>
      <c r="B33" s="8">
        <v>30000</v>
      </c>
      <c r="C33" s="8">
        <v>0.4</v>
      </c>
      <c r="D33" s="34">
        <f t="shared" si="3"/>
        <v>12000</v>
      </c>
      <c r="E33" s="14"/>
      <c r="F33" s="91"/>
      <c r="G33" s="1"/>
      <c r="H33" s="38" t="s">
        <v>48</v>
      </c>
      <c r="I33" s="8">
        <v>30000</v>
      </c>
      <c r="J33" s="5">
        <v>0</v>
      </c>
      <c r="K33" s="34">
        <f t="shared" si="4"/>
        <v>0</v>
      </c>
      <c r="L33" s="14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2.75">
      <c r="A34" s="33" t="s">
        <v>49</v>
      </c>
      <c r="B34" s="39">
        <v>12</v>
      </c>
      <c r="C34" s="8">
        <v>4500</v>
      </c>
      <c r="D34" s="34">
        <f t="shared" si="3"/>
        <v>54000</v>
      </c>
      <c r="E34" s="14"/>
      <c r="F34" s="91"/>
      <c r="G34" s="1"/>
      <c r="H34" s="36" t="s">
        <v>49</v>
      </c>
      <c r="I34" s="39">
        <v>10</v>
      </c>
      <c r="J34" s="8">
        <f>J31</f>
        <v>1000</v>
      </c>
      <c r="K34" s="34">
        <f t="shared" si="4"/>
        <v>10000</v>
      </c>
      <c r="L34" s="14"/>
      <c r="M34" s="91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2.75">
      <c r="A35" s="33" t="s">
        <v>50</v>
      </c>
      <c r="B35" s="34">
        <v>30000</v>
      </c>
      <c r="C35" s="5">
        <v>1</v>
      </c>
      <c r="D35" s="34">
        <f t="shared" si="3"/>
        <v>30000</v>
      </c>
      <c r="E35" s="14"/>
      <c r="F35" s="91"/>
      <c r="G35" s="1"/>
      <c r="H35" s="40" t="s">
        <v>50</v>
      </c>
      <c r="I35" s="41">
        <v>0</v>
      </c>
      <c r="J35" s="42">
        <v>0</v>
      </c>
      <c r="K35" s="43">
        <f t="shared" si="4"/>
        <v>0</v>
      </c>
      <c r="L35" s="44"/>
      <c r="M35" s="91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2.75">
      <c r="A36" s="33" t="s">
        <v>51</v>
      </c>
      <c r="B36" s="34">
        <v>71885</v>
      </c>
      <c r="C36" s="8">
        <v>1</v>
      </c>
      <c r="D36" s="34">
        <f t="shared" si="3"/>
        <v>71885</v>
      </c>
      <c r="E36" s="14"/>
      <c r="F36" s="91"/>
      <c r="G36" s="1"/>
      <c r="H36" s="45" t="s">
        <v>52</v>
      </c>
      <c r="I36" s="41">
        <v>10000</v>
      </c>
      <c r="J36" s="42">
        <v>0</v>
      </c>
      <c r="K36" s="43">
        <f t="shared" si="4"/>
        <v>0</v>
      </c>
      <c r="L36" s="44"/>
      <c r="M36" s="91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2.75">
      <c r="A37" s="33" t="s">
        <v>53</v>
      </c>
      <c r="B37" s="34">
        <v>19800</v>
      </c>
      <c r="C37" s="5">
        <v>8</v>
      </c>
      <c r="D37" s="34">
        <f t="shared" si="3"/>
        <v>158400</v>
      </c>
      <c r="E37" s="14"/>
      <c r="F37" s="91"/>
      <c r="G37" s="1"/>
      <c r="H37" s="40" t="s">
        <v>53</v>
      </c>
      <c r="I37" s="41">
        <v>12250</v>
      </c>
      <c r="J37" s="42">
        <f>M11</f>
        <v>2</v>
      </c>
      <c r="K37" s="43">
        <f t="shared" si="4"/>
        <v>24500</v>
      </c>
      <c r="L37" s="44"/>
      <c r="M37" s="91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2.75">
      <c r="A38" s="33" t="s">
        <v>54</v>
      </c>
      <c r="B38" s="34">
        <v>500</v>
      </c>
      <c r="C38" s="6">
        <f>C37*2</f>
        <v>16</v>
      </c>
      <c r="D38" s="34">
        <f t="shared" si="3"/>
        <v>8000</v>
      </c>
      <c r="E38" s="14"/>
      <c r="F38" s="91"/>
      <c r="G38" s="1"/>
      <c r="H38" s="40" t="s">
        <v>54</v>
      </c>
      <c r="I38" s="41">
        <v>250</v>
      </c>
      <c r="J38" s="42">
        <f>J37*2</f>
        <v>4</v>
      </c>
      <c r="K38" s="43">
        <f t="shared" si="4"/>
        <v>1000</v>
      </c>
      <c r="L38" s="44"/>
      <c r="M38" s="91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2.75">
      <c r="A39" s="33" t="s">
        <v>55</v>
      </c>
      <c r="B39" s="34">
        <v>270000</v>
      </c>
      <c r="C39" s="8">
        <v>1</v>
      </c>
      <c r="D39" s="34">
        <f t="shared" si="3"/>
        <v>270000</v>
      </c>
      <c r="E39" s="14"/>
      <c r="F39" s="91"/>
      <c r="G39" s="1"/>
      <c r="H39" s="46" t="s">
        <v>56</v>
      </c>
      <c r="I39" s="39">
        <v>15000</v>
      </c>
      <c r="J39" s="5">
        <v>1</v>
      </c>
      <c r="K39" s="34">
        <f t="shared" si="4"/>
        <v>15000</v>
      </c>
      <c r="L39" s="14"/>
      <c r="M39" s="91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2.75">
      <c r="A40" s="33" t="s">
        <v>57</v>
      </c>
      <c r="B40" s="34">
        <v>5000</v>
      </c>
      <c r="C40" s="8">
        <v>1</v>
      </c>
      <c r="D40" s="34">
        <f t="shared" si="3"/>
        <v>5000</v>
      </c>
      <c r="E40" s="14"/>
      <c r="F40" s="91"/>
      <c r="G40" s="1"/>
      <c r="H40" s="36" t="s">
        <v>57</v>
      </c>
      <c r="I40" s="39">
        <v>1000</v>
      </c>
      <c r="J40" s="5">
        <v>0.5</v>
      </c>
      <c r="K40" s="34">
        <f t="shared" si="4"/>
        <v>500</v>
      </c>
      <c r="L40" s="14"/>
      <c r="M40" s="91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2.75">
      <c r="A41" s="14" t="s">
        <v>58</v>
      </c>
      <c r="B41" s="34">
        <v>10000</v>
      </c>
      <c r="C41" s="8">
        <v>1</v>
      </c>
      <c r="D41" s="34">
        <f t="shared" si="3"/>
        <v>10000</v>
      </c>
      <c r="E41" s="14"/>
      <c r="F41" s="91"/>
      <c r="G41" s="1"/>
      <c r="H41" s="47" t="s">
        <v>58</v>
      </c>
      <c r="I41" s="39">
        <v>1000</v>
      </c>
      <c r="J41" s="5">
        <v>0.5</v>
      </c>
      <c r="K41" s="34">
        <f t="shared" si="4"/>
        <v>500</v>
      </c>
      <c r="L41" s="14"/>
      <c r="M41" s="91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2.75">
      <c r="A42" s="33" t="s">
        <v>59</v>
      </c>
      <c r="B42" s="14"/>
      <c r="C42" s="14"/>
      <c r="D42" s="34">
        <f>SUM(D31:D41)</f>
        <v>804285</v>
      </c>
      <c r="E42" s="14"/>
      <c r="F42" s="14"/>
      <c r="G42" s="1"/>
      <c r="H42" s="36" t="s">
        <v>59</v>
      </c>
      <c r="I42" s="14"/>
      <c r="J42" s="14"/>
      <c r="K42" s="34">
        <f>SUM(K31:K41)</f>
        <v>89500</v>
      </c>
      <c r="L42" s="14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0.25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2.75">
      <c r="A46" s="50" t="s">
        <v>62</v>
      </c>
      <c r="B46" s="51">
        <f>(D42*B45)+D42</f>
        <v>1005356.25</v>
      </c>
      <c r="C46" s="14"/>
      <c r="D46" s="52">
        <f>B46+D54</f>
        <v>1055356.25</v>
      </c>
      <c r="E46" s="14"/>
      <c r="F46" s="14"/>
      <c r="G46" s="1"/>
      <c r="H46" s="50" t="s">
        <v>62</v>
      </c>
      <c r="I46" s="51">
        <f>(K42*I45)+K42</f>
        <v>111875</v>
      </c>
      <c r="J46" s="14"/>
      <c r="K46" s="52">
        <f>I46+K54</f>
        <v>124875</v>
      </c>
      <c r="L46" s="14"/>
      <c r="M46" s="1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2.75">
      <c r="A47" s="14" t="s">
        <v>63</v>
      </c>
      <c r="B47" s="34"/>
      <c r="C47" s="14"/>
      <c r="D47" s="14"/>
      <c r="E47" s="14"/>
      <c r="F47" s="14"/>
      <c r="G47" s="1"/>
      <c r="H47" s="14" t="s">
        <v>63</v>
      </c>
      <c r="I47" s="34">
        <f>K46/J31</f>
        <v>124.875</v>
      </c>
      <c r="J47" s="14"/>
      <c r="K47" s="52">
        <f>K46/J31</f>
        <v>124.875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2.75">
      <c r="A49" s="14" t="s">
        <v>65</v>
      </c>
      <c r="B49" s="34">
        <f>D42*B45</f>
        <v>201071.25</v>
      </c>
      <c r="C49" s="14"/>
      <c r="D49" s="52">
        <f>B49+D52+D53</f>
        <v>231071.25</v>
      </c>
      <c r="E49" s="14"/>
      <c r="F49" s="14"/>
      <c r="G49" s="1"/>
      <c r="H49" s="14" t="s">
        <v>65</v>
      </c>
      <c r="I49" s="34">
        <f>K42*I45</f>
        <v>22375</v>
      </c>
      <c r="J49" s="14"/>
      <c r="K49" s="52">
        <f>I49+K52+K53</f>
        <v>30375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2.75">
      <c r="A51" s="33" t="s">
        <v>66</v>
      </c>
      <c r="B51" s="34">
        <v>20000</v>
      </c>
      <c r="C51" s="8">
        <v>1</v>
      </c>
      <c r="D51" s="34">
        <f t="shared" ref="D51:D53" si="5">B51*C51</f>
        <v>20000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2.75">
      <c r="A52" s="14" t="s">
        <v>67</v>
      </c>
      <c r="B52" s="34">
        <v>15000</v>
      </c>
      <c r="C52" s="8">
        <v>1</v>
      </c>
      <c r="D52" s="34">
        <f t="shared" si="5"/>
        <v>15000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2.75">
      <c r="A53" s="53" t="s">
        <v>68</v>
      </c>
      <c r="B53" s="34">
        <v>15000</v>
      </c>
      <c r="C53" s="8">
        <v>1</v>
      </c>
      <c r="D53" s="34">
        <f t="shared" si="5"/>
        <v>15000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2.75">
      <c r="A54" s="2"/>
      <c r="B54" s="2"/>
      <c r="C54" s="2"/>
      <c r="D54" s="54">
        <f>SUM(D51:D53)</f>
        <v>50000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2.75">
      <c r="A55" s="2"/>
      <c r="B55" s="2"/>
      <c r="C55" s="2"/>
      <c r="D55" s="2"/>
      <c r="E55" s="2"/>
      <c r="F55" s="2"/>
      <c r="G55" s="1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2.75">
      <c r="A56" s="2"/>
      <c r="B56" s="2"/>
      <c r="C56" s="2"/>
      <c r="D56" s="2"/>
      <c r="E56" s="2"/>
      <c r="F56" s="2"/>
      <c r="G56" s="1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2.75">
      <c r="A57" s="2"/>
      <c r="B57" s="2"/>
      <c r="C57" s="2"/>
      <c r="D57" s="2"/>
      <c r="E57" s="2"/>
      <c r="F57" s="2"/>
      <c r="G57" s="1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2.75">
      <c r="A58" s="2"/>
      <c r="B58" s="2"/>
      <c r="C58" s="2"/>
      <c r="D58" s="2"/>
      <c r="E58" s="2"/>
      <c r="F58" s="2"/>
      <c r="G58" s="1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2.75">
      <c r="A59" s="2"/>
      <c r="B59" s="2"/>
      <c r="C59" s="2"/>
      <c r="D59" s="2"/>
      <c r="E59" s="2"/>
      <c r="F59" s="2"/>
      <c r="G59" s="1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2.75">
      <c r="A60" s="2"/>
      <c r="B60" s="2"/>
      <c r="C60" s="2"/>
      <c r="D60" s="2"/>
      <c r="E60" s="2"/>
      <c r="F60" s="2"/>
      <c r="G60" s="1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2.75">
      <c r="A61" s="2"/>
      <c r="B61" s="2"/>
      <c r="C61" s="2"/>
      <c r="D61" s="2"/>
      <c r="E61" s="2"/>
      <c r="F61" s="2"/>
      <c r="G61" s="1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2.75">
      <c r="A62" s="2"/>
      <c r="B62" s="2"/>
      <c r="C62" s="2"/>
      <c r="D62" s="2"/>
      <c r="E62" s="2"/>
      <c r="F62" s="2"/>
      <c r="G62" s="1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2.75">
      <c r="A63" s="2"/>
      <c r="B63" s="2"/>
      <c r="C63" s="2"/>
      <c r="D63" s="2"/>
      <c r="E63" s="2"/>
      <c r="F63" s="2"/>
      <c r="G63" s="1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2.75">
      <c r="A64" s="2"/>
      <c r="B64" s="2"/>
      <c r="C64" s="2"/>
      <c r="D64" s="2"/>
      <c r="E64" s="2"/>
      <c r="F64" s="2"/>
      <c r="G64" s="1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2.75">
      <c r="A65" s="2"/>
      <c r="B65" s="2"/>
      <c r="C65" s="2"/>
      <c r="D65" s="2"/>
      <c r="E65" s="2"/>
      <c r="F65" s="2"/>
      <c r="G65" s="1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2.75">
      <c r="A67" s="2"/>
      <c r="B67" s="2"/>
      <c r="C67" s="2"/>
      <c r="D67" s="2"/>
      <c r="E67" s="2"/>
      <c r="F67" s="2"/>
      <c r="G67" s="1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2.75">
      <c r="A78" s="2"/>
      <c r="B78" s="2"/>
      <c r="C78" s="2"/>
      <c r="D78" s="2"/>
      <c r="E78" s="2"/>
      <c r="F78" s="2"/>
      <c r="G78" s="1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2.75">
      <c r="A79" s="2"/>
      <c r="B79" s="2"/>
      <c r="C79" s="2"/>
      <c r="D79" s="2"/>
      <c r="E79" s="2"/>
      <c r="F79" s="2"/>
      <c r="G79" s="1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2.75">
      <c r="A80" s="2"/>
      <c r="B80" s="2"/>
      <c r="C80" s="2"/>
      <c r="D80" s="2"/>
      <c r="E80" s="2"/>
      <c r="F80" s="2"/>
      <c r="G80" s="1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2.75">
      <c r="A81" s="2"/>
      <c r="B81" s="2"/>
      <c r="C81" s="2"/>
      <c r="D81" s="2"/>
      <c r="E81" s="2"/>
      <c r="F81" s="2"/>
      <c r="G81" s="1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2.75">
      <c r="A82" s="2"/>
      <c r="B82" s="2"/>
      <c r="C82" s="2"/>
      <c r="D82" s="2"/>
      <c r="E82" s="2"/>
      <c r="F82" s="2"/>
      <c r="G82" s="1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2.75">
      <c r="A83" s="2"/>
      <c r="B83" s="2"/>
      <c r="C83" s="2"/>
      <c r="D83" s="2"/>
      <c r="E83" s="2"/>
      <c r="F83" s="2"/>
      <c r="G83" s="1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2.75">
      <c r="A84" s="2"/>
      <c r="B84" s="2"/>
      <c r="C84" s="2"/>
      <c r="D84" s="2"/>
      <c r="E84" s="2"/>
      <c r="F84" s="2"/>
      <c r="G84" s="1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2.75">
      <c r="A85" s="2"/>
      <c r="B85" s="2"/>
      <c r="C85" s="2"/>
      <c r="D85" s="2"/>
      <c r="E85" s="2"/>
      <c r="F85" s="2"/>
      <c r="G85" s="1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2.75">
      <c r="A86" s="2"/>
      <c r="B86" s="2"/>
      <c r="C86" s="2"/>
      <c r="D86" s="2"/>
      <c r="E86" s="2"/>
      <c r="F86" s="2"/>
      <c r="G86" s="1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2.75">
      <c r="A87" s="2"/>
      <c r="B87" s="2"/>
      <c r="C87" s="2"/>
      <c r="D87" s="2"/>
      <c r="E87" s="2"/>
      <c r="F87" s="2"/>
      <c r="G87" s="1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2.75">
      <c r="A88" s="2"/>
      <c r="B88" s="2"/>
      <c r="C88" s="2"/>
      <c r="D88" s="2"/>
      <c r="E88" s="2"/>
      <c r="F88" s="2"/>
      <c r="G88" s="1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2.75">
      <c r="A89" s="2"/>
      <c r="B89" s="2"/>
      <c r="C89" s="2"/>
      <c r="D89" s="2"/>
      <c r="E89" s="2"/>
      <c r="F89" s="2"/>
      <c r="G89" s="1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2.75">
      <c r="A90" s="2"/>
      <c r="B90" s="2"/>
      <c r="C90" s="2"/>
      <c r="D90" s="2"/>
      <c r="E90" s="2"/>
      <c r="F90" s="2"/>
      <c r="G90" s="1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2.75">
      <c r="A91" s="2"/>
      <c r="B91" s="2"/>
      <c r="C91" s="2"/>
      <c r="D91" s="2"/>
      <c r="E91" s="2"/>
      <c r="F91" s="2"/>
      <c r="G91" s="1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2.75">
      <c r="A92" s="2"/>
      <c r="B92" s="2"/>
      <c r="C92" s="2"/>
      <c r="D92" s="2"/>
      <c r="E92" s="2"/>
      <c r="F92" s="2"/>
      <c r="G92" s="1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2.75">
      <c r="A93" s="2"/>
      <c r="B93" s="2"/>
      <c r="C93" s="2"/>
      <c r="D93" s="2"/>
      <c r="E93" s="2"/>
      <c r="F93" s="2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2.75">
      <c r="A94" s="2"/>
      <c r="B94" s="2"/>
      <c r="C94" s="2"/>
      <c r="D94" s="2"/>
      <c r="E94" s="2"/>
      <c r="F94" s="2"/>
      <c r="G94" s="1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2.75">
      <c r="A95" s="2"/>
      <c r="B95" s="2"/>
      <c r="C95" s="2"/>
      <c r="D95" s="2"/>
      <c r="E95" s="2"/>
      <c r="F95" s="2"/>
      <c r="G95" s="1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2.75">
      <c r="A96" s="2"/>
      <c r="B96" s="2"/>
      <c r="C96" s="2"/>
      <c r="D96" s="2"/>
      <c r="E96" s="2"/>
      <c r="F96" s="2"/>
      <c r="G96" s="1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2.75">
      <c r="A97" s="2"/>
      <c r="B97" s="2"/>
      <c r="C97" s="2"/>
      <c r="D97" s="2"/>
      <c r="E97" s="2"/>
      <c r="F97" s="2"/>
      <c r="G97" s="1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2.75">
      <c r="A98" s="2"/>
      <c r="B98" s="2"/>
      <c r="C98" s="2"/>
      <c r="D98" s="2"/>
      <c r="E98" s="2"/>
      <c r="F98" s="2"/>
      <c r="G98" s="1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2.75">
      <c r="A99" s="2"/>
      <c r="B99" s="2"/>
      <c r="C99" s="2"/>
      <c r="D99" s="2"/>
      <c r="E99" s="2"/>
      <c r="F99" s="2"/>
      <c r="G99" s="1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2.75">
      <c r="A100" s="2"/>
      <c r="B100" s="2"/>
      <c r="C100" s="2"/>
      <c r="D100" s="2"/>
      <c r="E100" s="2"/>
      <c r="F100" s="2"/>
      <c r="G100" s="1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2.75">
      <c r="A101" s="2"/>
      <c r="B101" s="2"/>
      <c r="C101" s="2"/>
      <c r="D101" s="2"/>
      <c r="E101" s="2"/>
      <c r="F101" s="2"/>
      <c r="G101" s="55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2.75">
      <c r="A102" s="2"/>
      <c r="B102" s="2"/>
      <c r="C102" s="2"/>
      <c r="D102" s="2"/>
      <c r="E102" s="2"/>
      <c r="F102" s="2"/>
      <c r="G102" s="55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2.75">
      <c r="A103" s="2"/>
      <c r="B103" s="2"/>
      <c r="C103" s="2"/>
      <c r="D103" s="2"/>
      <c r="E103" s="2"/>
      <c r="F103" s="2"/>
      <c r="G103" s="55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2.75">
      <c r="A104" s="2"/>
      <c r="B104" s="2"/>
      <c r="C104" s="2"/>
      <c r="D104" s="2"/>
      <c r="E104" s="2"/>
      <c r="F104" s="2"/>
      <c r="G104" s="55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2.75">
      <c r="A105" s="2"/>
      <c r="B105" s="2"/>
      <c r="C105" s="2"/>
      <c r="D105" s="2"/>
      <c r="E105" s="2"/>
      <c r="F105" s="2"/>
      <c r="G105" s="55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2.75">
      <c r="A106" s="2"/>
      <c r="B106" s="2"/>
      <c r="C106" s="2"/>
      <c r="D106" s="2"/>
      <c r="E106" s="2"/>
      <c r="F106" s="2"/>
      <c r="G106" s="55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2.75">
      <c r="A107" s="2"/>
      <c r="B107" s="2"/>
      <c r="C107" s="2"/>
      <c r="D107" s="2"/>
      <c r="E107" s="2"/>
      <c r="F107" s="2"/>
      <c r="G107" s="55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2.75">
      <c r="A108" s="2"/>
      <c r="B108" s="2"/>
      <c r="C108" s="2"/>
      <c r="D108" s="2"/>
      <c r="E108" s="2"/>
      <c r="F108" s="2"/>
      <c r="G108" s="55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>
      <c r="A109" s="2"/>
      <c r="B109" s="2"/>
      <c r="C109" s="2"/>
      <c r="D109" s="2"/>
      <c r="E109" s="2"/>
      <c r="F109" s="2"/>
      <c r="G109" s="55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>
      <c r="A110" s="2"/>
      <c r="B110" s="2"/>
      <c r="C110" s="2"/>
      <c r="D110" s="2"/>
      <c r="E110" s="2"/>
      <c r="F110" s="2"/>
      <c r="G110" s="55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>
      <c r="A111" s="2"/>
      <c r="B111" s="2"/>
      <c r="C111" s="2"/>
      <c r="D111" s="2"/>
      <c r="E111" s="2"/>
      <c r="F111" s="2"/>
      <c r="G111" s="55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</sheetData>
  <mergeCells count="17">
    <mergeCell ref="A28:F28"/>
    <mergeCell ref="H28:M28"/>
    <mergeCell ref="F31:F41"/>
    <mergeCell ref="I20:L20"/>
    <mergeCell ref="I16:L16"/>
    <mergeCell ref="A1:F1"/>
    <mergeCell ref="M2:M3"/>
    <mergeCell ref="I12:L12"/>
    <mergeCell ref="I13:L13"/>
    <mergeCell ref="I18:J18"/>
    <mergeCell ref="K18:L18"/>
    <mergeCell ref="M31:M41"/>
    <mergeCell ref="I5:L5"/>
    <mergeCell ref="I2:L2"/>
    <mergeCell ref="I6:L6"/>
    <mergeCell ref="M9:M10"/>
    <mergeCell ref="I9:L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997"/>
  <sheetViews>
    <sheetView workbookViewId="0"/>
  </sheetViews>
  <sheetFormatPr defaultColWidth="14.42578125" defaultRowHeight="15.75" customHeight="1"/>
  <cols>
    <col min="1" max="1" width="29.85546875" customWidth="1"/>
    <col min="6" max="6" width="21.42578125" customWidth="1"/>
    <col min="7" max="7" width="2.42578125" customWidth="1"/>
    <col min="8" max="8" width="39.42578125" customWidth="1"/>
    <col min="12" max="12" width="16.42578125" customWidth="1"/>
  </cols>
  <sheetData>
    <row r="1" spans="1:25" ht="12.75">
      <c r="A1" s="97" t="s">
        <v>0</v>
      </c>
      <c r="B1" s="91"/>
      <c r="C1" s="91"/>
      <c r="D1" s="91"/>
      <c r="E1" s="91"/>
      <c r="F1" s="91"/>
      <c r="G1" s="1"/>
      <c r="H1" s="12" t="s">
        <v>69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1"/>
      <c r="H2" s="12" t="s">
        <v>70</v>
      </c>
      <c r="I2" s="92" t="s">
        <v>7</v>
      </c>
      <c r="J2" s="91"/>
      <c r="K2" s="91"/>
      <c r="L2" s="91"/>
      <c r="M2" s="94" t="s">
        <v>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2.75">
      <c r="A3" s="4" t="s">
        <v>9</v>
      </c>
      <c r="B3" s="5">
        <v>7</v>
      </c>
      <c r="C3" s="5">
        <v>7</v>
      </c>
      <c r="D3" s="5">
        <v>3</v>
      </c>
      <c r="E3" s="6">
        <f t="shared" ref="E3:E18" si="0">B3*C3</f>
        <v>49</v>
      </c>
      <c r="F3" s="6">
        <f t="shared" ref="F3:F13" si="1">D3*E3</f>
        <v>147</v>
      </c>
      <c r="G3" s="1"/>
      <c r="H3" s="12">
        <v>0.8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2.75">
      <c r="A4" s="4" t="s">
        <v>14</v>
      </c>
      <c r="B4" s="5">
        <v>5</v>
      </c>
      <c r="C4" s="6">
        <v>85</v>
      </c>
      <c r="D4" s="5">
        <v>0</v>
      </c>
      <c r="E4" s="6">
        <f t="shared" si="0"/>
        <v>425</v>
      </c>
      <c r="F4" s="6">
        <f t="shared" si="1"/>
        <v>0</v>
      </c>
      <c r="G4" s="1"/>
      <c r="H4" s="2">
        <f>C14</f>
        <v>0</v>
      </c>
      <c r="I4" s="9">
        <v>250</v>
      </c>
      <c r="J4" s="9">
        <v>4.5</v>
      </c>
      <c r="K4" s="10">
        <v>0.7</v>
      </c>
      <c r="L4" s="11">
        <f>MROUND((I4*I6),100)</f>
        <v>100</v>
      </c>
      <c r="M4" s="12">
        <v>2750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2.75">
      <c r="A5" s="13" t="s">
        <v>15</v>
      </c>
      <c r="B5" s="5">
        <v>2</v>
      </c>
      <c r="C5" s="5">
        <v>250</v>
      </c>
      <c r="D5" s="8">
        <v>0</v>
      </c>
      <c r="E5" s="6">
        <f t="shared" si="0"/>
        <v>500</v>
      </c>
      <c r="F5" s="6">
        <f t="shared" si="1"/>
        <v>0</v>
      </c>
      <c r="G5" s="1"/>
      <c r="H5" s="2">
        <f>H4*H3</f>
        <v>0</v>
      </c>
      <c r="I5" s="90" t="s">
        <v>16</v>
      </c>
      <c r="J5" s="91"/>
      <c r="K5" s="91"/>
      <c r="L5" s="9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2.75">
      <c r="A6" s="4" t="s">
        <v>17</v>
      </c>
      <c r="B6" s="6">
        <v>7</v>
      </c>
      <c r="C6" s="5">
        <v>0</v>
      </c>
      <c r="D6" s="8">
        <v>0</v>
      </c>
      <c r="E6" s="6">
        <f t="shared" si="0"/>
        <v>0</v>
      </c>
      <c r="F6" s="6">
        <f t="shared" si="1"/>
        <v>0</v>
      </c>
      <c r="G6" s="1"/>
      <c r="H6" s="2">
        <f>H4-H5</f>
        <v>0</v>
      </c>
      <c r="I6" s="95">
        <f>F25/(I4*J4*K4)</f>
        <v>0.23333333333333334</v>
      </c>
      <c r="J6" s="91"/>
      <c r="K6" s="91"/>
      <c r="L6" s="9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4" t="s">
        <v>18</v>
      </c>
      <c r="B7" s="6">
        <v>5</v>
      </c>
      <c r="C7" s="5">
        <v>0</v>
      </c>
      <c r="D7" s="8">
        <v>0</v>
      </c>
      <c r="E7" s="6">
        <f t="shared" si="0"/>
        <v>0</v>
      </c>
      <c r="F7" s="6">
        <f t="shared" si="1"/>
        <v>0</v>
      </c>
      <c r="G7" s="1"/>
      <c r="H7" s="2"/>
      <c r="I7" s="11"/>
      <c r="J7" s="11"/>
      <c r="K7" s="11"/>
      <c r="L7" s="1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2.75">
      <c r="A8" s="14" t="s">
        <v>19</v>
      </c>
      <c r="B8" s="6">
        <v>4</v>
      </c>
      <c r="C8" s="5">
        <v>0</v>
      </c>
      <c r="D8" s="8">
        <v>0</v>
      </c>
      <c r="E8" s="6">
        <f t="shared" si="0"/>
        <v>0</v>
      </c>
      <c r="F8" s="6">
        <f t="shared" si="1"/>
        <v>0</v>
      </c>
      <c r="G8" s="1"/>
      <c r="H8" s="12" t="s">
        <v>71</v>
      </c>
      <c r="I8" s="11"/>
      <c r="J8" s="11"/>
      <c r="K8" s="11"/>
      <c r="L8" s="1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2.75">
      <c r="A9" s="14" t="s">
        <v>20</v>
      </c>
      <c r="B9" s="6">
        <v>8</v>
      </c>
      <c r="C9" s="5">
        <v>0</v>
      </c>
      <c r="D9" s="8">
        <v>0</v>
      </c>
      <c r="E9" s="6">
        <f t="shared" si="0"/>
        <v>0</v>
      </c>
      <c r="F9" s="6">
        <f t="shared" si="1"/>
        <v>0</v>
      </c>
      <c r="G9" s="1"/>
      <c r="H9" s="12">
        <v>300</v>
      </c>
      <c r="I9" s="92" t="s">
        <v>21</v>
      </c>
      <c r="J9" s="91"/>
      <c r="K9" s="91"/>
      <c r="L9" s="91"/>
      <c r="M9" s="94" t="s">
        <v>22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2.75">
      <c r="A10" s="14" t="s">
        <v>17</v>
      </c>
      <c r="B10" s="6">
        <v>1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H10" s="2"/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2.75">
      <c r="A11" s="4" t="s">
        <v>26</v>
      </c>
      <c r="B11" s="8">
        <v>1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2"/>
      <c r="I11" s="9">
        <v>12</v>
      </c>
      <c r="J11" s="9">
        <v>80</v>
      </c>
      <c r="K11" s="10">
        <v>0.5</v>
      </c>
      <c r="L11" s="10">
        <v>0.6</v>
      </c>
      <c r="M11" s="12">
        <v>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2.75">
      <c r="A12" s="4" t="s">
        <v>27</v>
      </c>
      <c r="B12" s="8">
        <v>1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2"/>
      <c r="I12" s="90" t="s">
        <v>28</v>
      </c>
      <c r="J12" s="91"/>
      <c r="K12" s="91"/>
      <c r="L12" s="91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2.75">
      <c r="A13" s="4" t="s">
        <v>29</v>
      </c>
      <c r="B13" s="8">
        <v>1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2"/>
      <c r="I13" s="95">
        <f>F25/(I11*K11*L11*J11)</f>
        <v>0.63802083333333337</v>
      </c>
      <c r="J13" s="91"/>
      <c r="K13" s="91"/>
      <c r="L13" s="91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4.25">
      <c r="A14" s="56" t="s">
        <v>72</v>
      </c>
      <c r="B14" s="5">
        <v>1</v>
      </c>
      <c r="C14" s="5">
        <v>0</v>
      </c>
      <c r="D14" s="8">
        <v>0</v>
      </c>
      <c r="E14" s="6">
        <f t="shared" si="0"/>
        <v>0</v>
      </c>
      <c r="F14" s="6">
        <f>(D14*E14)+(H6)</f>
        <v>0</v>
      </c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4.25">
      <c r="A15" s="56" t="s">
        <v>73</v>
      </c>
      <c r="B15" s="5">
        <v>1</v>
      </c>
      <c r="C15" s="5">
        <v>0</v>
      </c>
      <c r="D15" s="8">
        <v>0</v>
      </c>
      <c r="E15" s="6">
        <f t="shared" si="0"/>
        <v>0</v>
      </c>
      <c r="F15" s="6">
        <f t="shared" ref="F15:F18" si="2">D15*E15</f>
        <v>0</v>
      </c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">
      <c r="A16" s="16"/>
      <c r="B16" s="8">
        <v>0</v>
      </c>
      <c r="C16" s="5">
        <v>0</v>
      </c>
      <c r="D16" s="8">
        <v>0</v>
      </c>
      <c r="E16" s="6">
        <f t="shared" si="0"/>
        <v>0</v>
      </c>
      <c r="F16" s="6">
        <f t="shared" si="2"/>
        <v>0</v>
      </c>
      <c r="G16" s="1"/>
      <c r="H16" s="2"/>
      <c r="I16" s="90" t="s">
        <v>30</v>
      </c>
      <c r="J16" s="91"/>
      <c r="K16" s="91"/>
      <c r="L16" s="91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">
      <c r="A17" s="16"/>
      <c r="B17" s="8">
        <v>0</v>
      </c>
      <c r="C17" s="5">
        <v>0</v>
      </c>
      <c r="D17" s="8">
        <v>0</v>
      </c>
      <c r="E17" s="6">
        <f t="shared" si="0"/>
        <v>0</v>
      </c>
      <c r="F17" s="6">
        <f t="shared" si="2"/>
        <v>0</v>
      </c>
      <c r="G17" s="1"/>
      <c r="H17" s="2"/>
      <c r="I17" s="17" t="s">
        <v>31</v>
      </c>
      <c r="J17" s="18">
        <v>111</v>
      </c>
      <c r="K17" s="17" t="s">
        <v>32</v>
      </c>
      <c r="L17" s="18">
        <v>210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>
      <c r="A18" s="16"/>
      <c r="B18" s="8">
        <v>0</v>
      </c>
      <c r="C18" s="5">
        <v>0</v>
      </c>
      <c r="D18" s="8">
        <v>0</v>
      </c>
      <c r="E18" s="6">
        <f t="shared" si="0"/>
        <v>0</v>
      </c>
      <c r="F18" s="6">
        <f t="shared" si="2"/>
        <v>0</v>
      </c>
      <c r="G18" s="1"/>
      <c r="H18" s="2"/>
      <c r="I18" s="93">
        <f>M4*J17</f>
        <v>305250</v>
      </c>
      <c r="J18" s="91"/>
      <c r="K18" s="93">
        <f>M4*L17</f>
        <v>577500</v>
      </c>
      <c r="L18" s="91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2.75">
      <c r="A20" s="19" t="s">
        <v>34</v>
      </c>
      <c r="B20" s="20"/>
      <c r="C20" s="20"/>
      <c r="D20" s="21" t="s">
        <v>33</v>
      </c>
      <c r="E20" s="22">
        <f t="shared" ref="E20:F20" si="3">SUM(E3:E19)</f>
        <v>974</v>
      </c>
      <c r="F20" s="22">
        <f t="shared" si="3"/>
        <v>147</v>
      </c>
      <c r="G20" s="1"/>
      <c r="H20" s="2"/>
      <c r="I20" s="90" t="s">
        <v>35</v>
      </c>
      <c r="J20" s="91"/>
      <c r="K20" s="91"/>
      <c r="L20" s="91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2.75">
      <c r="A21" s="23"/>
      <c r="B21" s="2"/>
      <c r="C21" s="2"/>
      <c r="D21" s="2"/>
      <c r="E21" s="2"/>
      <c r="F21" s="2"/>
      <c r="G21" s="1"/>
      <c r="H21" s="2"/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2.75">
      <c r="A22" s="23"/>
      <c r="B22" s="2"/>
      <c r="C22" s="2"/>
      <c r="D22" s="2"/>
      <c r="E22" s="2"/>
      <c r="F22" s="2"/>
      <c r="G22" s="1"/>
      <c r="H22" s="2"/>
      <c r="I22" s="25">
        <f>I18/((M4/1000)*J4*J22*365)</f>
        <v>5.6316590563165905</v>
      </c>
      <c r="J22" s="26">
        <v>12</v>
      </c>
      <c r="K22" s="25">
        <f>K18/((M4/1000)*L22*J4*365)</f>
        <v>10.654490106544902</v>
      </c>
      <c r="L22" s="26">
        <v>12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2.75">
      <c r="A23" s="24" t="s">
        <v>38</v>
      </c>
      <c r="B23" s="27"/>
      <c r="C23" s="27"/>
      <c r="D23" s="27"/>
      <c r="E23" s="27"/>
      <c r="F23" s="24">
        <v>1.25</v>
      </c>
      <c r="G23" s="1"/>
      <c r="H23" s="2"/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2.75">
      <c r="A24" s="23"/>
      <c r="B24" s="2"/>
      <c r="C24" s="2"/>
      <c r="D24" s="2"/>
      <c r="E24" s="2"/>
      <c r="F24" s="2"/>
      <c r="G24" s="1"/>
      <c r="H24" s="2"/>
      <c r="I24" s="25">
        <f>I18/((M4/1000)*J4*J24*365)</f>
        <v>4.8271363339856492</v>
      </c>
      <c r="J24" s="26">
        <v>14</v>
      </c>
      <c r="K24" s="25">
        <f>K18/((M4/1000)*L24*J4*365)</f>
        <v>9.1324200913242013</v>
      </c>
      <c r="L24" s="26">
        <v>14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2.75">
      <c r="A25" s="28" t="s">
        <v>40</v>
      </c>
      <c r="B25" s="29"/>
      <c r="C25" s="29"/>
      <c r="D25" s="29"/>
      <c r="E25" s="29"/>
      <c r="F25" s="30">
        <f>F20*F23</f>
        <v>183.75</v>
      </c>
      <c r="G25" s="1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14"/>
      <c r="I30" s="14" t="s">
        <v>44</v>
      </c>
      <c r="J30" s="14" t="s">
        <v>2</v>
      </c>
      <c r="K30" s="14" t="s">
        <v>45</v>
      </c>
      <c r="L30" s="14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2.75">
      <c r="A31" s="33" t="s">
        <v>46</v>
      </c>
      <c r="B31" s="5">
        <v>40</v>
      </c>
      <c r="C31" s="5">
        <v>4500</v>
      </c>
      <c r="D31" s="34">
        <f t="shared" ref="D31:D41" si="4">B31*C31</f>
        <v>180000</v>
      </c>
      <c r="E31" s="14"/>
      <c r="F31" s="96">
        <f>B46</f>
        <v>1005356.25</v>
      </c>
      <c r="G31" s="1"/>
      <c r="H31" s="36" t="s">
        <v>46</v>
      </c>
      <c r="I31" s="5">
        <v>35</v>
      </c>
      <c r="J31" s="6">
        <f>M4</f>
        <v>2750</v>
      </c>
      <c r="K31" s="34">
        <f t="shared" ref="K31:K41" si="5">I31*J31</f>
        <v>96250</v>
      </c>
      <c r="L31" s="14">
        <f>I31*I45</f>
        <v>10.5</v>
      </c>
      <c r="M31" s="96">
        <f>I46</f>
        <v>223507.7</v>
      </c>
      <c r="N31" s="57">
        <f>I31+L31</f>
        <v>45.5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2.75">
      <c r="A32" s="37" t="s">
        <v>47</v>
      </c>
      <c r="B32" s="8">
        <v>5000</v>
      </c>
      <c r="C32" s="8">
        <v>1</v>
      </c>
      <c r="D32" s="34">
        <f t="shared" si="4"/>
        <v>5000</v>
      </c>
      <c r="E32" s="14"/>
      <c r="F32" s="91"/>
      <c r="G32" s="1"/>
      <c r="H32" s="37" t="s">
        <v>47</v>
      </c>
      <c r="I32" s="5">
        <v>2000</v>
      </c>
      <c r="J32" s="5">
        <v>1</v>
      </c>
      <c r="K32" s="34">
        <f t="shared" si="5"/>
        <v>2000</v>
      </c>
      <c r="L32" s="14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>
      <c r="A33" s="38" t="s">
        <v>48</v>
      </c>
      <c r="B33" s="8">
        <v>30000</v>
      </c>
      <c r="C33" s="8">
        <v>0.4</v>
      </c>
      <c r="D33" s="34">
        <f t="shared" si="4"/>
        <v>12000</v>
      </c>
      <c r="E33" s="14"/>
      <c r="F33" s="91"/>
      <c r="G33" s="1"/>
      <c r="H33" s="38" t="s">
        <v>48</v>
      </c>
      <c r="I33" s="5">
        <v>1000</v>
      </c>
      <c r="J33" s="5">
        <v>0</v>
      </c>
      <c r="K33" s="34">
        <f t="shared" si="5"/>
        <v>0</v>
      </c>
      <c r="L33" s="14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2.75">
      <c r="A34" s="33" t="s">
        <v>49</v>
      </c>
      <c r="B34" s="39">
        <v>12</v>
      </c>
      <c r="C34" s="8">
        <v>4500</v>
      </c>
      <c r="D34" s="34">
        <f t="shared" si="4"/>
        <v>54000</v>
      </c>
      <c r="E34" s="14"/>
      <c r="F34" s="91"/>
      <c r="G34" s="1"/>
      <c r="H34" s="36" t="s">
        <v>49</v>
      </c>
      <c r="I34" s="39">
        <v>10</v>
      </c>
      <c r="J34" s="8">
        <f>J31</f>
        <v>2750</v>
      </c>
      <c r="K34" s="34">
        <f t="shared" si="5"/>
        <v>27500</v>
      </c>
      <c r="L34" s="14"/>
      <c r="M34" s="91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2.75">
      <c r="A35" s="33" t="s">
        <v>50</v>
      </c>
      <c r="B35" s="34">
        <v>30000</v>
      </c>
      <c r="C35" s="5">
        <v>1</v>
      </c>
      <c r="D35" s="34">
        <f t="shared" si="4"/>
        <v>30000</v>
      </c>
      <c r="E35" s="14"/>
      <c r="F35" s="91"/>
      <c r="G35" s="1"/>
      <c r="H35" s="40" t="s">
        <v>50</v>
      </c>
      <c r="I35" s="41">
        <v>3</v>
      </c>
      <c r="J35" s="42">
        <v>0</v>
      </c>
      <c r="K35" s="43">
        <f t="shared" si="5"/>
        <v>0</v>
      </c>
      <c r="L35" s="44"/>
      <c r="M35" s="91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2.75">
      <c r="A36" s="33" t="s">
        <v>51</v>
      </c>
      <c r="B36" s="34">
        <v>71885</v>
      </c>
      <c r="C36" s="8">
        <v>1</v>
      </c>
      <c r="D36" s="34">
        <f t="shared" si="4"/>
        <v>71885</v>
      </c>
      <c r="E36" s="14"/>
      <c r="F36" s="91"/>
      <c r="G36" s="1"/>
      <c r="H36" s="45" t="s">
        <v>52</v>
      </c>
      <c r="I36" s="41">
        <v>5000</v>
      </c>
      <c r="J36" s="42">
        <v>0</v>
      </c>
      <c r="K36" s="43">
        <f t="shared" si="5"/>
        <v>0</v>
      </c>
      <c r="L36" s="44"/>
      <c r="M36" s="91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2.75">
      <c r="A37" s="33" t="s">
        <v>53</v>
      </c>
      <c r="B37" s="34">
        <v>19800</v>
      </c>
      <c r="C37" s="5">
        <v>8</v>
      </c>
      <c r="D37" s="34">
        <f t="shared" si="4"/>
        <v>158400</v>
      </c>
      <c r="E37" s="14"/>
      <c r="F37" s="91"/>
      <c r="G37" s="1"/>
      <c r="H37" s="40" t="s">
        <v>53</v>
      </c>
      <c r="I37" s="41">
        <v>8000</v>
      </c>
      <c r="J37" s="42">
        <f>M11</f>
        <v>0</v>
      </c>
      <c r="K37" s="43">
        <f t="shared" si="5"/>
        <v>0</v>
      </c>
      <c r="L37" s="44"/>
      <c r="M37" s="91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2.75">
      <c r="A38" s="33" t="s">
        <v>54</v>
      </c>
      <c r="B38" s="34">
        <v>500</v>
      </c>
      <c r="C38" s="6">
        <f>C37*2</f>
        <v>16</v>
      </c>
      <c r="D38" s="34">
        <f t="shared" si="4"/>
        <v>8000</v>
      </c>
      <c r="E38" s="14"/>
      <c r="F38" s="91"/>
      <c r="G38" s="1"/>
      <c r="H38" s="40" t="s">
        <v>54</v>
      </c>
      <c r="I38" s="41">
        <v>250</v>
      </c>
      <c r="J38" s="42">
        <v>0</v>
      </c>
      <c r="K38" s="43">
        <f t="shared" si="5"/>
        <v>0</v>
      </c>
      <c r="L38" s="44"/>
      <c r="M38" s="91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2.75">
      <c r="A39" s="33" t="s">
        <v>55</v>
      </c>
      <c r="B39" s="34">
        <v>270000</v>
      </c>
      <c r="C39" s="8">
        <v>1</v>
      </c>
      <c r="D39" s="34">
        <f t="shared" si="4"/>
        <v>270000</v>
      </c>
      <c r="E39" s="14"/>
      <c r="F39" s="91"/>
      <c r="G39" s="1"/>
      <c r="H39" s="46" t="s">
        <v>74</v>
      </c>
      <c r="I39" s="39">
        <v>44179</v>
      </c>
      <c r="J39" s="5">
        <v>1</v>
      </c>
      <c r="K39" s="34">
        <f t="shared" si="5"/>
        <v>44179</v>
      </c>
      <c r="L39" s="14"/>
      <c r="M39" s="91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2.75">
      <c r="A40" s="33" t="s">
        <v>57</v>
      </c>
      <c r="B40" s="34">
        <v>5000</v>
      </c>
      <c r="C40" s="8">
        <v>1</v>
      </c>
      <c r="D40" s="34">
        <f t="shared" si="4"/>
        <v>5000</v>
      </c>
      <c r="E40" s="14"/>
      <c r="F40" s="91"/>
      <c r="G40" s="1"/>
      <c r="H40" s="36" t="s">
        <v>57</v>
      </c>
      <c r="I40" s="39">
        <v>2000</v>
      </c>
      <c r="J40" s="5">
        <v>0.5</v>
      </c>
      <c r="K40" s="34">
        <f t="shared" si="5"/>
        <v>1000</v>
      </c>
      <c r="L40" s="14"/>
      <c r="M40" s="91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2.75">
      <c r="A41" s="14" t="s">
        <v>58</v>
      </c>
      <c r="B41" s="34">
        <v>10000</v>
      </c>
      <c r="C41" s="8">
        <v>1</v>
      </c>
      <c r="D41" s="34">
        <f t="shared" si="4"/>
        <v>10000</v>
      </c>
      <c r="E41" s="14"/>
      <c r="F41" s="91"/>
      <c r="G41" s="1"/>
      <c r="H41" s="47" t="s">
        <v>58</v>
      </c>
      <c r="I41" s="39">
        <v>1000</v>
      </c>
      <c r="J41" s="5">
        <v>1</v>
      </c>
      <c r="K41" s="34">
        <f t="shared" si="5"/>
        <v>1000</v>
      </c>
      <c r="L41" s="14"/>
      <c r="M41" s="91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2.75">
      <c r="A42" s="33" t="s">
        <v>59</v>
      </c>
      <c r="B42" s="14"/>
      <c r="C42" s="14"/>
      <c r="D42" s="34">
        <f>SUM(D31:D41)</f>
        <v>804285</v>
      </c>
      <c r="E42" s="14"/>
      <c r="F42" s="14"/>
      <c r="G42" s="1"/>
      <c r="H42" s="36" t="s">
        <v>59</v>
      </c>
      <c r="I42" s="14"/>
      <c r="J42" s="14"/>
      <c r="K42" s="34">
        <f>SUM(K31:K41)</f>
        <v>171929</v>
      </c>
      <c r="L42" s="14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0.3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2.75">
      <c r="A46" s="50" t="s">
        <v>62</v>
      </c>
      <c r="B46" s="51">
        <f>(D42*B45)+D42</f>
        <v>1005356.25</v>
      </c>
      <c r="C46" s="14"/>
      <c r="D46" s="52">
        <f>B46+D54</f>
        <v>1055356.25</v>
      </c>
      <c r="E46" s="14"/>
      <c r="F46" s="14"/>
      <c r="G46" s="1"/>
      <c r="H46" s="50" t="s">
        <v>62</v>
      </c>
      <c r="I46" s="51">
        <f>(K42*I45)+K42</f>
        <v>223507.7</v>
      </c>
      <c r="J46" s="14"/>
      <c r="K46" s="58">
        <f>I46+K54</f>
        <v>237507.7</v>
      </c>
      <c r="L46" s="14"/>
      <c r="M46" s="1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2.75">
      <c r="A47" s="14" t="s">
        <v>63</v>
      </c>
      <c r="B47" s="34"/>
      <c r="C47" s="14"/>
      <c r="D47" s="14"/>
      <c r="E47" s="14"/>
      <c r="F47" s="14"/>
      <c r="G47" s="1"/>
      <c r="H47" s="14" t="s">
        <v>63</v>
      </c>
      <c r="I47" s="34">
        <f>K46/J31</f>
        <v>86.366436363636367</v>
      </c>
      <c r="J47" s="14"/>
      <c r="K47" s="52">
        <f>K46/J31</f>
        <v>86.366436363636367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2.75">
      <c r="A49" s="14" t="s">
        <v>65</v>
      </c>
      <c r="B49" s="34">
        <f>D42*B45</f>
        <v>201071.25</v>
      </c>
      <c r="C49" s="14"/>
      <c r="D49" s="52">
        <f>B49+D52+D53</f>
        <v>231071.25</v>
      </c>
      <c r="E49" s="14"/>
      <c r="F49" s="14"/>
      <c r="G49" s="1"/>
      <c r="H49" s="14" t="s">
        <v>65</v>
      </c>
      <c r="I49" s="34">
        <f>K42*I45</f>
        <v>51578.7</v>
      </c>
      <c r="J49" s="14"/>
      <c r="K49" s="52">
        <f>I49+K52+K53</f>
        <v>59578.7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2.75">
      <c r="A51" s="33" t="s">
        <v>66</v>
      </c>
      <c r="B51" s="34">
        <v>20000</v>
      </c>
      <c r="C51" s="8">
        <v>1</v>
      </c>
      <c r="D51" s="34">
        <f t="shared" ref="D51:D53" si="6">B51*C51</f>
        <v>20000</v>
      </c>
      <c r="E51" s="2"/>
      <c r="F51" s="2"/>
      <c r="G51" s="1"/>
      <c r="H51" s="33" t="s">
        <v>66</v>
      </c>
      <c r="I51" s="34"/>
      <c r="J51" s="8"/>
      <c r="K51" s="39">
        <v>6000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2.75">
      <c r="A52" s="14" t="s">
        <v>67</v>
      </c>
      <c r="B52" s="34">
        <v>15000</v>
      </c>
      <c r="C52" s="8">
        <v>1</v>
      </c>
      <c r="D52" s="34">
        <f t="shared" si="6"/>
        <v>15000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2.75">
      <c r="A53" s="53" t="s">
        <v>68</v>
      </c>
      <c r="B53" s="34">
        <v>15000</v>
      </c>
      <c r="C53" s="8">
        <v>1</v>
      </c>
      <c r="D53" s="34">
        <f t="shared" si="6"/>
        <v>15000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2.75">
      <c r="A54" s="2"/>
      <c r="B54" s="2"/>
      <c r="C54" s="2"/>
      <c r="D54" s="54">
        <f>SUM(D51:D53)</f>
        <v>50000</v>
      </c>
      <c r="E54" s="2"/>
      <c r="F54" s="2"/>
      <c r="G54" s="1"/>
      <c r="H54" s="2"/>
      <c r="I54" s="2"/>
      <c r="J54" s="2"/>
      <c r="K54" s="54">
        <f>SUM(K51:K53)</f>
        <v>14000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2.75">
      <c r="A55" s="2"/>
      <c r="B55" s="2"/>
      <c r="C55" s="2"/>
      <c r="D55" s="2"/>
      <c r="E55" s="2"/>
      <c r="F55" s="2"/>
      <c r="G55" s="1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2.75">
      <c r="A56" s="2"/>
      <c r="B56" s="2"/>
      <c r="C56" s="2"/>
      <c r="D56" s="2"/>
      <c r="E56" s="2"/>
      <c r="F56" s="2"/>
      <c r="G56" s="1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2.75">
      <c r="A57" s="2"/>
      <c r="B57" s="2"/>
      <c r="C57" s="2"/>
      <c r="D57" s="2"/>
      <c r="E57" s="2"/>
      <c r="F57" s="2"/>
      <c r="G57" s="1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2.75">
      <c r="A58" s="2"/>
      <c r="B58" s="2"/>
      <c r="C58" s="2"/>
      <c r="D58" s="2"/>
      <c r="E58" s="2"/>
      <c r="F58" s="2"/>
      <c r="G58" s="1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2.75">
      <c r="A59" s="2"/>
      <c r="B59" s="2"/>
      <c r="C59" s="2"/>
      <c r="D59" s="2"/>
      <c r="E59" s="2"/>
      <c r="F59" s="2"/>
      <c r="G59" s="1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2.75">
      <c r="A60" s="2"/>
      <c r="B60" s="2"/>
      <c r="C60" s="2"/>
      <c r="D60" s="2"/>
      <c r="E60" s="2"/>
      <c r="F60" s="2"/>
      <c r="G60" s="1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2.75">
      <c r="A61" s="2"/>
      <c r="B61" s="2"/>
      <c r="C61" s="2"/>
      <c r="D61" s="2"/>
      <c r="E61" s="2"/>
      <c r="F61" s="2"/>
      <c r="G61" s="1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2.75">
      <c r="A62" s="2"/>
      <c r="B62" s="2"/>
      <c r="C62" s="2"/>
      <c r="D62" s="2"/>
      <c r="E62" s="2"/>
      <c r="F62" s="2"/>
      <c r="G62" s="1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2.75">
      <c r="A63" s="2"/>
      <c r="B63" s="2"/>
      <c r="C63" s="2"/>
      <c r="D63" s="2"/>
      <c r="E63" s="2"/>
      <c r="F63" s="2"/>
      <c r="G63" s="1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2.75">
      <c r="A64" s="2"/>
      <c r="B64" s="2"/>
      <c r="C64" s="2"/>
      <c r="D64" s="2"/>
      <c r="E64" s="2"/>
      <c r="F64" s="2"/>
      <c r="G64" s="1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2.75">
      <c r="A65" s="2"/>
      <c r="B65" s="2"/>
      <c r="C65" s="2"/>
      <c r="D65" s="2"/>
      <c r="E65" s="2"/>
      <c r="F65" s="2"/>
      <c r="G65" s="1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2.75">
      <c r="A67" s="2"/>
      <c r="B67" s="2"/>
      <c r="C67" s="2"/>
      <c r="D67" s="2"/>
      <c r="E67" s="2"/>
      <c r="F67" s="2"/>
      <c r="G67" s="1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2.75">
      <c r="A78" s="2"/>
      <c r="B78" s="2"/>
      <c r="C78" s="2"/>
      <c r="D78" s="2"/>
      <c r="E78" s="2"/>
      <c r="F78" s="2"/>
      <c r="G78" s="1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2.75">
      <c r="A79" s="2"/>
      <c r="B79" s="2"/>
      <c r="C79" s="2"/>
      <c r="D79" s="2"/>
      <c r="E79" s="2"/>
      <c r="F79" s="2"/>
      <c r="G79" s="1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2.75">
      <c r="A80" s="2"/>
      <c r="B80" s="2"/>
      <c r="C80" s="2"/>
      <c r="D80" s="2"/>
      <c r="E80" s="2"/>
      <c r="F80" s="2"/>
      <c r="G80" s="1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2.75">
      <c r="A81" s="2"/>
      <c r="B81" s="2"/>
      <c r="C81" s="2"/>
      <c r="D81" s="2"/>
      <c r="E81" s="2"/>
      <c r="F81" s="2"/>
      <c r="G81" s="1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2.75">
      <c r="A82" s="2"/>
      <c r="B82" s="2"/>
      <c r="C82" s="2"/>
      <c r="D82" s="2"/>
      <c r="E82" s="2"/>
      <c r="F82" s="2"/>
      <c r="G82" s="1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2.75">
      <c r="A83" s="2"/>
      <c r="B83" s="2"/>
      <c r="C83" s="2"/>
      <c r="D83" s="2"/>
      <c r="E83" s="2"/>
      <c r="F83" s="2"/>
      <c r="G83" s="1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2.75">
      <c r="A84" s="2"/>
      <c r="B84" s="2"/>
      <c r="C84" s="2"/>
      <c r="D84" s="2"/>
      <c r="E84" s="2"/>
      <c r="F84" s="2"/>
      <c r="G84" s="1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2.75">
      <c r="A85" s="2"/>
      <c r="B85" s="2"/>
      <c r="C85" s="2"/>
      <c r="D85" s="2"/>
      <c r="E85" s="2"/>
      <c r="F85" s="2"/>
      <c r="G85" s="1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2.75">
      <c r="A86" s="2"/>
      <c r="B86" s="2"/>
      <c r="C86" s="2"/>
      <c r="D86" s="2"/>
      <c r="E86" s="2"/>
      <c r="F86" s="2"/>
      <c r="G86" s="1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2.75">
      <c r="A87" s="2"/>
      <c r="B87" s="2"/>
      <c r="C87" s="2"/>
      <c r="D87" s="2"/>
      <c r="E87" s="2"/>
      <c r="F87" s="2"/>
      <c r="G87" s="1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2.75">
      <c r="A88" s="2"/>
      <c r="B88" s="2"/>
      <c r="C88" s="2"/>
      <c r="D88" s="2"/>
      <c r="E88" s="2"/>
      <c r="F88" s="2"/>
      <c r="G88" s="1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2.75">
      <c r="A89" s="2"/>
      <c r="B89" s="2"/>
      <c r="C89" s="2"/>
      <c r="D89" s="2"/>
      <c r="E89" s="2"/>
      <c r="F89" s="2"/>
      <c r="G89" s="1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2.75">
      <c r="A90" s="2"/>
      <c r="B90" s="2"/>
      <c r="C90" s="2"/>
      <c r="D90" s="2"/>
      <c r="E90" s="2"/>
      <c r="F90" s="2"/>
      <c r="G90" s="1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2.75">
      <c r="A91" s="2"/>
      <c r="B91" s="2"/>
      <c r="C91" s="2"/>
      <c r="D91" s="2"/>
      <c r="E91" s="2"/>
      <c r="F91" s="2"/>
      <c r="G91" s="1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2.75">
      <c r="A92" s="2"/>
      <c r="B92" s="2"/>
      <c r="C92" s="2"/>
      <c r="D92" s="2"/>
      <c r="E92" s="2"/>
      <c r="F92" s="2"/>
      <c r="G92" s="1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2.75">
      <c r="A93" s="2"/>
      <c r="B93" s="2"/>
      <c r="C93" s="2"/>
      <c r="D93" s="2"/>
      <c r="E93" s="2"/>
      <c r="F93" s="2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2.75">
      <c r="A94" s="2"/>
      <c r="B94" s="2"/>
      <c r="C94" s="2"/>
      <c r="D94" s="2"/>
      <c r="E94" s="2"/>
      <c r="F94" s="2"/>
      <c r="G94" s="1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2.75">
      <c r="A95" s="2"/>
      <c r="B95" s="2"/>
      <c r="C95" s="2"/>
      <c r="D95" s="2"/>
      <c r="E95" s="2"/>
      <c r="F95" s="2"/>
      <c r="G95" s="1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2.75">
      <c r="A96" s="2"/>
      <c r="B96" s="2"/>
      <c r="C96" s="2"/>
      <c r="D96" s="2"/>
      <c r="E96" s="2"/>
      <c r="F96" s="2"/>
      <c r="G96" s="1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2.75">
      <c r="A97" s="2"/>
      <c r="B97" s="2"/>
      <c r="C97" s="2"/>
      <c r="D97" s="2"/>
      <c r="E97" s="2"/>
      <c r="F97" s="2"/>
      <c r="G97" s="1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2.75">
      <c r="A98" s="2"/>
      <c r="B98" s="2"/>
      <c r="C98" s="2"/>
      <c r="D98" s="2"/>
      <c r="E98" s="2"/>
      <c r="F98" s="2"/>
      <c r="G98" s="1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2.75">
      <c r="A99" s="2"/>
      <c r="B99" s="2"/>
      <c r="C99" s="2"/>
      <c r="D99" s="2"/>
      <c r="E99" s="2"/>
      <c r="F99" s="2"/>
      <c r="G99" s="1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2.75">
      <c r="A100" s="2"/>
      <c r="B100" s="2"/>
      <c r="C100" s="2"/>
      <c r="D100" s="2"/>
      <c r="E100" s="2"/>
      <c r="F100" s="2"/>
      <c r="G100" s="1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2.75">
      <c r="A101" s="2"/>
      <c r="B101" s="2"/>
      <c r="C101" s="2"/>
      <c r="D101" s="2"/>
      <c r="E101" s="2"/>
      <c r="F101" s="2"/>
      <c r="G101" s="55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2.75">
      <c r="A102" s="2"/>
      <c r="B102" s="2"/>
      <c r="C102" s="2"/>
      <c r="D102" s="2"/>
      <c r="E102" s="2"/>
      <c r="F102" s="2"/>
      <c r="G102" s="55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2.75">
      <c r="A103" s="2"/>
      <c r="B103" s="2"/>
      <c r="C103" s="2"/>
      <c r="D103" s="2"/>
      <c r="E103" s="2"/>
      <c r="F103" s="2"/>
      <c r="G103" s="55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2.75">
      <c r="A104" s="2"/>
      <c r="B104" s="2"/>
      <c r="C104" s="2"/>
      <c r="D104" s="2"/>
      <c r="E104" s="2"/>
      <c r="F104" s="2"/>
      <c r="G104" s="55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2.75">
      <c r="A105" s="2"/>
      <c r="B105" s="2"/>
      <c r="C105" s="2"/>
      <c r="D105" s="2"/>
      <c r="E105" s="2"/>
      <c r="F105" s="2"/>
      <c r="G105" s="55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2.75">
      <c r="A106" s="2"/>
      <c r="B106" s="2"/>
      <c r="C106" s="2"/>
      <c r="D106" s="2"/>
      <c r="E106" s="2"/>
      <c r="F106" s="2"/>
      <c r="G106" s="55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2.75">
      <c r="A107" s="2"/>
      <c r="B107" s="2"/>
      <c r="C107" s="2"/>
      <c r="D107" s="2"/>
      <c r="E107" s="2"/>
      <c r="F107" s="2"/>
      <c r="G107" s="55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2.75">
      <c r="A108" s="2"/>
      <c r="B108" s="2"/>
      <c r="C108" s="2"/>
      <c r="D108" s="2"/>
      <c r="E108" s="2"/>
      <c r="F108" s="2"/>
      <c r="G108" s="55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>
      <c r="A109" s="2"/>
      <c r="B109" s="2"/>
      <c r="C109" s="2"/>
      <c r="D109" s="2"/>
      <c r="E109" s="2"/>
      <c r="F109" s="2"/>
      <c r="G109" s="55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>
      <c r="A110" s="2"/>
      <c r="B110" s="2"/>
      <c r="C110" s="2"/>
      <c r="D110" s="2"/>
      <c r="E110" s="2"/>
      <c r="F110" s="2"/>
      <c r="G110" s="55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>
      <c r="A111" s="2"/>
      <c r="B111" s="2"/>
      <c r="C111" s="2"/>
      <c r="D111" s="2"/>
      <c r="E111" s="2"/>
      <c r="F111" s="2"/>
      <c r="G111" s="55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</sheetData>
  <mergeCells count="17">
    <mergeCell ref="A28:F28"/>
    <mergeCell ref="H28:M28"/>
    <mergeCell ref="F31:F41"/>
    <mergeCell ref="I20:L20"/>
    <mergeCell ref="I16:L16"/>
    <mergeCell ref="A1:F1"/>
    <mergeCell ref="M2:M3"/>
    <mergeCell ref="I12:L12"/>
    <mergeCell ref="I13:L13"/>
    <mergeCell ref="I18:J18"/>
    <mergeCell ref="K18:L18"/>
    <mergeCell ref="M31:M41"/>
    <mergeCell ref="I5:L5"/>
    <mergeCell ref="I2:L2"/>
    <mergeCell ref="I6:L6"/>
    <mergeCell ref="M9:M10"/>
    <mergeCell ref="I9:L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994"/>
  <sheetViews>
    <sheetView workbookViewId="0"/>
  </sheetViews>
  <sheetFormatPr defaultColWidth="14.42578125" defaultRowHeight="15.75" customHeight="1"/>
  <cols>
    <col min="1" max="1" width="29.85546875" customWidth="1"/>
    <col min="6" max="6" width="21.42578125" customWidth="1"/>
    <col min="7" max="7" width="2.42578125" customWidth="1"/>
    <col min="8" max="8" width="39.42578125" customWidth="1"/>
    <col min="12" max="12" width="16.42578125" customWidth="1"/>
  </cols>
  <sheetData>
    <row r="1" spans="1:25" ht="12.75">
      <c r="A1" s="97" t="s">
        <v>0</v>
      </c>
      <c r="B1" s="91"/>
      <c r="C1" s="91"/>
      <c r="D1" s="91"/>
      <c r="E1" s="91"/>
      <c r="F1" s="91"/>
      <c r="G1" s="1"/>
      <c r="H1" s="12" t="s">
        <v>69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1"/>
      <c r="H2" s="12" t="s">
        <v>70</v>
      </c>
      <c r="I2" s="92" t="s">
        <v>7</v>
      </c>
      <c r="J2" s="91"/>
      <c r="K2" s="91"/>
      <c r="L2" s="91"/>
      <c r="M2" s="94" t="s">
        <v>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2.75">
      <c r="A3" s="4" t="s">
        <v>9</v>
      </c>
      <c r="B3" s="5">
        <v>7</v>
      </c>
      <c r="C3" s="5">
        <v>7</v>
      </c>
      <c r="D3" s="5">
        <v>3</v>
      </c>
      <c r="E3" s="6">
        <f t="shared" ref="E3:E18" si="0">B3*C3</f>
        <v>49</v>
      </c>
      <c r="F3" s="6">
        <f t="shared" ref="F3:F13" si="1">D3*E3</f>
        <v>147</v>
      </c>
      <c r="G3" s="1"/>
      <c r="H3" s="12">
        <v>0.8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2.75">
      <c r="A4" s="4" t="s">
        <v>14</v>
      </c>
      <c r="B4" s="5">
        <v>5</v>
      </c>
      <c r="C4" s="6">
        <v>85</v>
      </c>
      <c r="D4" s="5">
        <v>0</v>
      </c>
      <c r="E4" s="6">
        <f t="shared" si="0"/>
        <v>425</v>
      </c>
      <c r="F4" s="6">
        <f t="shared" si="1"/>
        <v>0</v>
      </c>
      <c r="G4" s="1"/>
      <c r="H4" s="2">
        <f>C14</f>
        <v>0</v>
      </c>
      <c r="I4" s="9">
        <v>250</v>
      </c>
      <c r="J4" s="9">
        <v>4.5</v>
      </c>
      <c r="K4" s="10">
        <v>0.7</v>
      </c>
      <c r="L4" s="11">
        <f>MROUND((I4*I6),100)</f>
        <v>100</v>
      </c>
      <c r="M4" s="12">
        <v>5000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2.75">
      <c r="A5" s="13" t="s">
        <v>15</v>
      </c>
      <c r="B5" s="5">
        <v>2</v>
      </c>
      <c r="C5" s="5">
        <v>250</v>
      </c>
      <c r="D5" s="8">
        <v>0</v>
      </c>
      <c r="E5" s="6">
        <f t="shared" si="0"/>
        <v>500</v>
      </c>
      <c r="F5" s="6">
        <f t="shared" si="1"/>
        <v>0</v>
      </c>
      <c r="G5" s="1"/>
      <c r="H5" s="2">
        <f>H4*H3</f>
        <v>0</v>
      </c>
      <c r="I5" s="90" t="s">
        <v>16</v>
      </c>
      <c r="J5" s="91"/>
      <c r="K5" s="91"/>
      <c r="L5" s="9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2.75">
      <c r="A6" s="4" t="s">
        <v>17</v>
      </c>
      <c r="B6" s="6">
        <v>7</v>
      </c>
      <c r="C6" s="5">
        <v>0</v>
      </c>
      <c r="D6" s="8">
        <v>0</v>
      </c>
      <c r="E6" s="6">
        <f t="shared" si="0"/>
        <v>0</v>
      </c>
      <c r="F6" s="6">
        <f t="shared" si="1"/>
        <v>0</v>
      </c>
      <c r="G6" s="1"/>
      <c r="H6" s="2">
        <f>H4-H5</f>
        <v>0</v>
      </c>
      <c r="I6" s="95">
        <f>F25/(I4*J4*K4)</f>
        <v>0.23333333333333334</v>
      </c>
      <c r="J6" s="91"/>
      <c r="K6" s="91"/>
      <c r="L6" s="9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4" t="s">
        <v>18</v>
      </c>
      <c r="B7" s="6">
        <v>5</v>
      </c>
      <c r="C7" s="5">
        <v>0</v>
      </c>
      <c r="D7" s="8">
        <v>0</v>
      </c>
      <c r="E7" s="6">
        <f t="shared" si="0"/>
        <v>0</v>
      </c>
      <c r="F7" s="6">
        <f t="shared" si="1"/>
        <v>0</v>
      </c>
      <c r="G7" s="1"/>
      <c r="H7" s="2"/>
      <c r="I7" s="11"/>
      <c r="J7" s="11"/>
      <c r="K7" s="11"/>
      <c r="L7" s="1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2.75">
      <c r="A8" s="14" t="s">
        <v>19</v>
      </c>
      <c r="B8" s="6">
        <v>4</v>
      </c>
      <c r="C8" s="5">
        <v>0</v>
      </c>
      <c r="D8" s="8">
        <v>0</v>
      </c>
      <c r="E8" s="6">
        <f t="shared" si="0"/>
        <v>0</v>
      </c>
      <c r="F8" s="6">
        <f t="shared" si="1"/>
        <v>0</v>
      </c>
      <c r="G8" s="1"/>
      <c r="H8" s="12" t="s">
        <v>71</v>
      </c>
      <c r="I8" s="11"/>
      <c r="J8" s="11"/>
      <c r="K8" s="11"/>
      <c r="L8" s="1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2.75">
      <c r="A9" s="14" t="s">
        <v>20</v>
      </c>
      <c r="B9" s="6">
        <v>8</v>
      </c>
      <c r="C9" s="5">
        <v>0</v>
      </c>
      <c r="D9" s="8">
        <v>0</v>
      </c>
      <c r="E9" s="6">
        <f t="shared" si="0"/>
        <v>0</v>
      </c>
      <c r="F9" s="6">
        <f t="shared" si="1"/>
        <v>0</v>
      </c>
      <c r="G9" s="1"/>
      <c r="H9" s="12">
        <v>300</v>
      </c>
      <c r="I9" s="92" t="s">
        <v>21</v>
      </c>
      <c r="J9" s="91"/>
      <c r="K9" s="91"/>
      <c r="L9" s="91"/>
      <c r="M9" s="94" t="s">
        <v>22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2.75">
      <c r="A10" s="14" t="s">
        <v>17</v>
      </c>
      <c r="B10" s="6">
        <v>1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H10" s="2"/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2.75">
      <c r="A11" s="4" t="s">
        <v>26</v>
      </c>
      <c r="B11" s="8">
        <v>1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2"/>
      <c r="I11" s="9">
        <v>12</v>
      </c>
      <c r="J11" s="9">
        <v>80</v>
      </c>
      <c r="K11" s="10">
        <v>0.5</v>
      </c>
      <c r="L11" s="10">
        <v>0.6</v>
      </c>
      <c r="M11" s="12">
        <v>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2.75">
      <c r="A12" s="4" t="s">
        <v>27</v>
      </c>
      <c r="B12" s="8">
        <v>1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2"/>
      <c r="I12" s="90" t="s">
        <v>28</v>
      </c>
      <c r="J12" s="91"/>
      <c r="K12" s="91"/>
      <c r="L12" s="91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2.75">
      <c r="A13" s="4" t="s">
        <v>29</v>
      </c>
      <c r="B13" s="8">
        <v>1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2"/>
      <c r="I13" s="95">
        <f>F25/(I11*K11*L11*J11)</f>
        <v>0.63802083333333337</v>
      </c>
      <c r="J13" s="91"/>
      <c r="K13" s="91"/>
      <c r="L13" s="91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4.25">
      <c r="A14" s="56" t="s">
        <v>72</v>
      </c>
      <c r="B14" s="5">
        <v>1</v>
      </c>
      <c r="C14" s="5">
        <v>0</v>
      </c>
      <c r="D14" s="8">
        <v>0</v>
      </c>
      <c r="E14" s="6">
        <f t="shared" si="0"/>
        <v>0</v>
      </c>
      <c r="F14" s="6">
        <f>(D14*E14)+(H6)</f>
        <v>0</v>
      </c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4.25">
      <c r="A15" s="56" t="s">
        <v>73</v>
      </c>
      <c r="B15" s="5">
        <v>1</v>
      </c>
      <c r="C15" s="5">
        <v>0</v>
      </c>
      <c r="D15" s="8">
        <v>0</v>
      </c>
      <c r="E15" s="6">
        <f t="shared" si="0"/>
        <v>0</v>
      </c>
      <c r="F15" s="6">
        <f t="shared" ref="F15:F18" si="2">D15*E15</f>
        <v>0</v>
      </c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">
      <c r="A16" s="16"/>
      <c r="B16" s="8">
        <v>0</v>
      </c>
      <c r="C16" s="5">
        <v>0</v>
      </c>
      <c r="D16" s="8">
        <v>0</v>
      </c>
      <c r="E16" s="6">
        <f t="shared" si="0"/>
        <v>0</v>
      </c>
      <c r="F16" s="6">
        <f t="shared" si="2"/>
        <v>0</v>
      </c>
      <c r="G16" s="1"/>
      <c r="H16" s="2"/>
      <c r="I16" s="90" t="s">
        <v>30</v>
      </c>
      <c r="J16" s="91"/>
      <c r="K16" s="91"/>
      <c r="L16" s="91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">
      <c r="A17" s="16"/>
      <c r="B17" s="8">
        <v>0</v>
      </c>
      <c r="C17" s="5">
        <v>0</v>
      </c>
      <c r="D17" s="8">
        <v>0</v>
      </c>
      <c r="E17" s="6">
        <f t="shared" si="0"/>
        <v>0</v>
      </c>
      <c r="F17" s="6">
        <f t="shared" si="2"/>
        <v>0</v>
      </c>
      <c r="G17" s="1"/>
      <c r="H17" s="2"/>
      <c r="I17" s="17" t="s">
        <v>31</v>
      </c>
      <c r="J17" s="18">
        <v>73</v>
      </c>
      <c r="K17" s="17" t="s">
        <v>32</v>
      </c>
      <c r="L17" s="18">
        <v>210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>
      <c r="A18" s="16"/>
      <c r="B18" s="8">
        <v>0</v>
      </c>
      <c r="C18" s="5">
        <v>0</v>
      </c>
      <c r="D18" s="8">
        <v>0</v>
      </c>
      <c r="E18" s="6">
        <f t="shared" si="0"/>
        <v>0</v>
      </c>
      <c r="F18" s="6">
        <f t="shared" si="2"/>
        <v>0</v>
      </c>
      <c r="G18" s="1"/>
      <c r="H18" s="2"/>
      <c r="I18" s="93">
        <f>M4*J17</f>
        <v>365000</v>
      </c>
      <c r="J18" s="91"/>
      <c r="K18" s="93">
        <f>M4*L17</f>
        <v>1050000</v>
      </c>
      <c r="L18" s="91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2.75">
      <c r="A20" s="19" t="s">
        <v>34</v>
      </c>
      <c r="B20" s="20"/>
      <c r="C20" s="20"/>
      <c r="D20" s="21" t="s">
        <v>33</v>
      </c>
      <c r="E20" s="22">
        <f t="shared" ref="E20:F20" si="3">SUM(E3:E19)</f>
        <v>974</v>
      </c>
      <c r="F20" s="22">
        <f t="shared" si="3"/>
        <v>147</v>
      </c>
      <c r="G20" s="1"/>
      <c r="H20" s="2"/>
      <c r="I20" s="90" t="s">
        <v>35</v>
      </c>
      <c r="J20" s="91"/>
      <c r="K20" s="91"/>
      <c r="L20" s="91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2.75">
      <c r="A21" s="23"/>
      <c r="B21" s="2"/>
      <c r="C21" s="2"/>
      <c r="D21" s="2"/>
      <c r="E21" s="2"/>
      <c r="F21" s="2"/>
      <c r="G21" s="1"/>
      <c r="H21" s="2"/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2.75">
      <c r="A22" s="23"/>
      <c r="B22" s="2"/>
      <c r="C22" s="2"/>
      <c r="D22" s="2"/>
      <c r="E22" s="2"/>
      <c r="F22" s="2"/>
      <c r="G22" s="1"/>
      <c r="H22" s="2"/>
      <c r="I22" s="25">
        <f>I18/((M4/1000)*J4*J22*365)</f>
        <v>3.7037037037037037</v>
      </c>
      <c r="J22" s="26">
        <v>12</v>
      </c>
      <c r="K22" s="25">
        <f>K18/((M4/1000)*L22*J4*365)</f>
        <v>10.654490106544902</v>
      </c>
      <c r="L22" s="26">
        <v>12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2.75">
      <c r="A23" s="24" t="s">
        <v>38</v>
      </c>
      <c r="B23" s="27"/>
      <c r="C23" s="27"/>
      <c r="D23" s="27"/>
      <c r="E23" s="27"/>
      <c r="F23" s="24">
        <v>1.25</v>
      </c>
      <c r="G23" s="1"/>
      <c r="H23" s="2"/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2.75">
      <c r="A24" s="23"/>
      <c r="B24" s="2"/>
      <c r="C24" s="2"/>
      <c r="D24" s="2"/>
      <c r="E24" s="2"/>
      <c r="F24" s="2"/>
      <c r="G24" s="1"/>
      <c r="H24" s="2"/>
      <c r="I24" s="25">
        <f>I18/((M4/1000)*J4*J24*365)</f>
        <v>3.1746031746031744</v>
      </c>
      <c r="J24" s="26">
        <v>14</v>
      </c>
      <c r="K24" s="25">
        <f>K18/((M4/1000)*L24*J4*365)</f>
        <v>9.1324200913242013</v>
      </c>
      <c r="L24" s="26">
        <v>14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2.75">
      <c r="A25" s="28" t="s">
        <v>40</v>
      </c>
      <c r="B25" s="29"/>
      <c r="C25" s="29"/>
      <c r="D25" s="29"/>
      <c r="E25" s="29"/>
      <c r="F25" s="30">
        <f>F20*F23</f>
        <v>183.75</v>
      </c>
      <c r="G25" s="1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14"/>
      <c r="I30" s="14" t="s">
        <v>44</v>
      </c>
      <c r="J30" s="14" t="s">
        <v>2</v>
      </c>
      <c r="K30" s="14" t="s">
        <v>45</v>
      </c>
      <c r="L30" s="14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2.75">
      <c r="A31" s="33" t="s">
        <v>46</v>
      </c>
      <c r="B31" s="5">
        <v>40</v>
      </c>
      <c r="C31" s="5">
        <v>4500</v>
      </c>
      <c r="D31" s="34">
        <f t="shared" ref="D31:D36" si="4">B31*C31</f>
        <v>180000</v>
      </c>
      <c r="E31" s="14"/>
      <c r="F31" s="96">
        <f>B43</f>
        <v>655000</v>
      </c>
      <c r="G31" s="1"/>
      <c r="H31" s="36" t="s">
        <v>46</v>
      </c>
      <c r="I31" s="5">
        <v>37</v>
      </c>
      <c r="J31" s="6">
        <f>M4</f>
        <v>5000</v>
      </c>
      <c r="K31" s="34">
        <f t="shared" ref="K31:K36" si="5">I31*J31</f>
        <v>185000</v>
      </c>
      <c r="L31" s="14">
        <f>I31*I42</f>
        <v>11.1</v>
      </c>
      <c r="M31" s="96">
        <f>I43</f>
        <v>399100</v>
      </c>
      <c r="N31" s="57">
        <f>I31+L31</f>
        <v>48.1</v>
      </c>
      <c r="O31" s="12" t="s">
        <v>76</v>
      </c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2.75">
      <c r="A32" s="37" t="s">
        <v>47</v>
      </c>
      <c r="B32" s="8">
        <v>5000</v>
      </c>
      <c r="C32" s="8">
        <v>1</v>
      </c>
      <c r="D32" s="34">
        <f t="shared" si="4"/>
        <v>5000</v>
      </c>
      <c r="E32" s="14"/>
      <c r="F32" s="91"/>
      <c r="G32" s="1"/>
      <c r="H32" s="37" t="s">
        <v>47</v>
      </c>
      <c r="I32" s="39">
        <v>8000</v>
      </c>
      <c r="J32" s="5">
        <v>1</v>
      </c>
      <c r="K32" s="34">
        <f t="shared" si="5"/>
        <v>8000</v>
      </c>
      <c r="L32" s="14"/>
      <c r="M32" s="91"/>
      <c r="N32" s="2"/>
      <c r="O32" s="12">
        <v>75</v>
      </c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2.75">
      <c r="A33" s="33" t="s">
        <v>49</v>
      </c>
      <c r="B33" s="39">
        <v>12</v>
      </c>
      <c r="C33" s="8">
        <v>4500</v>
      </c>
      <c r="D33" s="34">
        <f t="shared" si="4"/>
        <v>54000</v>
      </c>
      <c r="E33" s="14"/>
      <c r="F33" s="91"/>
      <c r="G33" s="1"/>
      <c r="H33" s="36" t="s">
        <v>49</v>
      </c>
      <c r="I33" s="39">
        <v>10</v>
      </c>
      <c r="J33" s="8">
        <f>J31</f>
        <v>5000</v>
      </c>
      <c r="K33" s="34">
        <f t="shared" si="5"/>
        <v>50000</v>
      </c>
      <c r="L33" s="14"/>
      <c r="M33" s="91"/>
      <c r="N33" s="2"/>
      <c r="O33" s="2">
        <f>J31*O32</f>
        <v>375000</v>
      </c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2.75">
      <c r="A34" s="33" t="s">
        <v>55</v>
      </c>
      <c r="B34" s="34">
        <v>270000</v>
      </c>
      <c r="C34" s="8">
        <v>1</v>
      </c>
      <c r="D34" s="34">
        <f t="shared" si="4"/>
        <v>270000</v>
      </c>
      <c r="E34" s="14"/>
      <c r="F34" s="91"/>
      <c r="G34" s="1"/>
      <c r="H34" s="46" t="s">
        <v>77</v>
      </c>
      <c r="I34" s="39">
        <v>40000</v>
      </c>
      <c r="J34" s="5">
        <v>1</v>
      </c>
      <c r="K34" s="34">
        <f t="shared" si="5"/>
        <v>40000</v>
      </c>
      <c r="L34" s="14"/>
      <c r="M34" s="91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2.75">
      <c r="A35" s="33" t="s">
        <v>57</v>
      </c>
      <c r="B35" s="34">
        <v>5000</v>
      </c>
      <c r="C35" s="8">
        <v>1</v>
      </c>
      <c r="D35" s="34">
        <f t="shared" si="4"/>
        <v>5000</v>
      </c>
      <c r="E35" s="14"/>
      <c r="F35" s="91"/>
      <c r="G35" s="1"/>
      <c r="H35" s="36" t="s">
        <v>57</v>
      </c>
      <c r="I35" s="39">
        <v>2000</v>
      </c>
      <c r="J35" s="5">
        <v>1</v>
      </c>
      <c r="K35" s="34">
        <f t="shared" si="5"/>
        <v>2000</v>
      </c>
      <c r="L35" s="14"/>
      <c r="M35" s="91"/>
      <c r="N35" s="2"/>
      <c r="O35" s="54">
        <f>O33-K39</f>
        <v>68000</v>
      </c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2.75">
      <c r="A36" s="13" t="s">
        <v>78</v>
      </c>
      <c r="B36" s="34">
        <v>10000</v>
      </c>
      <c r="C36" s="8">
        <v>1</v>
      </c>
      <c r="D36" s="34">
        <f t="shared" si="4"/>
        <v>10000</v>
      </c>
      <c r="E36" s="14"/>
      <c r="F36" s="91"/>
      <c r="G36" s="1"/>
      <c r="H36" s="37" t="s">
        <v>79</v>
      </c>
      <c r="I36" s="39">
        <v>2000</v>
      </c>
      <c r="J36" s="5">
        <v>1</v>
      </c>
      <c r="K36" s="34">
        <f t="shared" si="5"/>
        <v>2000</v>
      </c>
      <c r="L36" s="14"/>
      <c r="M36" s="91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2.75">
      <c r="A37" s="13"/>
      <c r="B37" s="34"/>
      <c r="C37" s="8"/>
      <c r="D37" s="34"/>
      <c r="E37" s="14"/>
      <c r="F37" s="35"/>
      <c r="G37" s="1"/>
      <c r="H37" s="33" t="s">
        <v>66</v>
      </c>
      <c r="I37" s="34"/>
      <c r="J37" s="8"/>
      <c r="K37" s="39">
        <v>5000</v>
      </c>
      <c r="L37" s="14"/>
      <c r="M37" s="35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2.75">
      <c r="A38" s="13"/>
      <c r="B38" s="34"/>
      <c r="C38" s="8"/>
      <c r="D38" s="34"/>
      <c r="E38" s="14"/>
      <c r="F38" s="35"/>
      <c r="G38" s="1"/>
      <c r="H38" s="13" t="s">
        <v>67</v>
      </c>
      <c r="I38" s="34"/>
      <c r="J38" s="8"/>
      <c r="K38" s="39">
        <v>15000</v>
      </c>
      <c r="L38" s="14"/>
      <c r="M38" s="35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2.75">
      <c r="A39" s="33" t="s">
        <v>59</v>
      </c>
      <c r="B39" s="14"/>
      <c r="C39" s="14"/>
      <c r="D39" s="34">
        <f>SUM(D31:D36)</f>
        <v>524000</v>
      </c>
      <c r="E39" s="14"/>
      <c r="F39" s="14"/>
      <c r="G39" s="1"/>
      <c r="H39" s="36" t="s">
        <v>59</v>
      </c>
      <c r="I39" s="14"/>
      <c r="J39" s="14"/>
      <c r="K39" s="34">
        <f>SUM(K31:K38)</f>
        <v>307000</v>
      </c>
      <c r="L39" s="14"/>
      <c r="M39" s="14"/>
      <c r="N39" s="2"/>
      <c r="O39" s="54">
        <f>K39/J31</f>
        <v>61.4</v>
      </c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2.75">
      <c r="A40" s="14"/>
      <c r="B40" s="14"/>
      <c r="C40" s="14"/>
      <c r="D40" s="14"/>
      <c r="E40" s="14"/>
      <c r="F40" s="14"/>
      <c r="G40" s="1"/>
      <c r="H40" s="14"/>
      <c r="I40" s="14"/>
      <c r="J40" s="14"/>
      <c r="K40" s="13"/>
      <c r="L40" s="14"/>
      <c r="M40" s="1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2.75">
      <c r="A41" s="31" t="s">
        <v>60</v>
      </c>
      <c r="B41" s="32"/>
      <c r="C41" s="32"/>
      <c r="D41" s="32"/>
      <c r="E41" s="32"/>
      <c r="F41" s="32"/>
      <c r="G41" s="1"/>
      <c r="H41" s="31" t="s">
        <v>60</v>
      </c>
      <c r="I41" s="32"/>
      <c r="J41" s="32"/>
      <c r="K41" s="32"/>
      <c r="L41" s="32"/>
      <c r="M41" s="3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2.75">
      <c r="A42" s="14" t="s">
        <v>61</v>
      </c>
      <c r="B42" s="48">
        <v>0.25</v>
      </c>
      <c r="C42" s="14"/>
      <c r="D42" s="14"/>
      <c r="E42" s="14"/>
      <c r="F42" s="14"/>
      <c r="G42" s="1"/>
      <c r="H42" s="14" t="s">
        <v>61</v>
      </c>
      <c r="I42" s="49">
        <v>0.3</v>
      </c>
      <c r="J42" s="14"/>
      <c r="K42" s="14"/>
      <c r="L42" s="14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2.75">
      <c r="A43" s="50" t="s">
        <v>62</v>
      </c>
      <c r="B43" s="51">
        <f>(D39*B42)+D39</f>
        <v>655000</v>
      </c>
      <c r="C43" s="14"/>
      <c r="D43" s="52">
        <f>B43+D51</f>
        <v>705000</v>
      </c>
      <c r="E43" s="14"/>
      <c r="F43" s="14"/>
      <c r="G43" s="1"/>
      <c r="H43" s="50" t="s">
        <v>62</v>
      </c>
      <c r="I43" s="51">
        <f>(K39*I42)+K39</f>
        <v>399100</v>
      </c>
      <c r="J43" s="14"/>
      <c r="K43" s="58">
        <f>I43+K51</f>
        <v>413100</v>
      </c>
      <c r="L43" s="14"/>
      <c r="M43" s="14"/>
      <c r="N43" s="2"/>
      <c r="O43" s="54">
        <f>K43/J31</f>
        <v>82.62</v>
      </c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2.75">
      <c r="A44" s="14" t="s">
        <v>63</v>
      </c>
      <c r="B44" s="34"/>
      <c r="C44" s="14"/>
      <c r="D44" s="14"/>
      <c r="E44" s="14"/>
      <c r="F44" s="14"/>
      <c r="G44" s="1"/>
      <c r="H44" s="14" t="s">
        <v>63</v>
      </c>
      <c r="I44" s="34">
        <f>K43/J31</f>
        <v>82.62</v>
      </c>
      <c r="J44" s="14"/>
      <c r="K44" s="52">
        <f>K43/J31</f>
        <v>82.62</v>
      </c>
      <c r="L44" s="14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2.75">
      <c r="A45" s="31" t="s">
        <v>64</v>
      </c>
      <c r="B45" s="32"/>
      <c r="C45" s="32"/>
      <c r="D45" s="32"/>
      <c r="E45" s="32"/>
      <c r="F45" s="32"/>
      <c r="G45" s="1"/>
      <c r="H45" s="31" t="s">
        <v>64</v>
      </c>
      <c r="I45" s="32"/>
      <c r="J45" s="32"/>
      <c r="K45" s="32"/>
      <c r="L45" s="32"/>
      <c r="M45" s="3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2.75">
      <c r="A46" s="14" t="s">
        <v>65</v>
      </c>
      <c r="B46" s="34">
        <f>D39*B42</f>
        <v>131000</v>
      </c>
      <c r="C46" s="14"/>
      <c r="D46" s="52">
        <f>B46+D49+D50</f>
        <v>161000</v>
      </c>
      <c r="E46" s="14"/>
      <c r="F46" s="14"/>
      <c r="G46" s="1"/>
      <c r="H46" s="14" t="s">
        <v>65</v>
      </c>
      <c r="I46" s="34">
        <f>K39*I42</f>
        <v>92100</v>
      </c>
      <c r="J46" s="14"/>
      <c r="K46" s="52">
        <f>I46+K49+K50</f>
        <v>100100</v>
      </c>
      <c r="L46" s="14"/>
      <c r="M46" s="1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2.75">
      <c r="A47" s="2"/>
      <c r="B47" s="2"/>
      <c r="C47" s="2"/>
      <c r="D47" s="2"/>
      <c r="E47" s="2"/>
      <c r="F47" s="2"/>
      <c r="G47" s="1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2.75">
      <c r="A48" s="33" t="s">
        <v>66</v>
      </c>
      <c r="B48" s="34">
        <v>20000</v>
      </c>
      <c r="C48" s="8">
        <v>1</v>
      </c>
      <c r="D48" s="34">
        <f t="shared" ref="D48:D50" si="6">B48*C48</f>
        <v>20000</v>
      </c>
      <c r="E48" s="2"/>
      <c r="F48" s="2"/>
      <c r="G48" s="1"/>
      <c r="H48" s="33" t="s">
        <v>66</v>
      </c>
      <c r="I48" s="34"/>
      <c r="J48" s="8"/>
      <c r="K48" s="39">
        <v>6000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2.75">
      <c r="A49" s="14" t="s">
        <v>67</v>
      </c>
      <c r="B49" s="34">
        <v>15000</v>
      </c>
      <c r="C49" s="8">
        <v>1</v>
      </c>
      <c r="D49" s="34">
        <f t="shared" si="6"/>
        <v>15000</v>
      </c>
      <c r="E49" s="2"/>
      <c r="F49" s="2"/>
      <c r="G49" s="1"/>
      <c r="H49" s="13" t="s">
        <v>67</v>
      </c>
      <c r="I49" s="34"/>
      <c r="J49" s="8"/>
      <c r="K49" s="39">
        <v>5000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2.75">
      <c r="A50" s="53" t="s">
        <v>68</v>
      </c>
      <c r="B50" s="34">
        <v>15000</v>
      </c>
      <c r="C50" s="8">
        <v>1</v>
      </c>
      <c r="D50" s="34">
        <f t="shared" si="6"/>
        <v>15000</v>
      </c>
      <c r="E50" s="2"/>
      <c r="F50" s="2"/>
      <c r="G50" s="1"/>
      <c r="H50" s="53" t="s">
        <v>68</v>
      </c>
      <c r="I50" s="34"/>
      <c r="J50" s="8"/>
      <c r="K50" s="39">
        <v>3000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2.75">
      <c r="A51" s="2"/>
      <c r="B51" s="2"/>
      <c r="C51" s="2"/>
      <c r="D51" s="54">
        <f>SUM(D48:D50)</f>
        <v>50000</v>
      </c>
      <c r="E51" s="2"/>
      <c r="F51" s="2"/>
      <c r="G51" s="1"/>
      <c r="H51" s="2"/>
      <c r="I51" s="2"/>
      <c r="J51" s="2"/>
      <c r="K51" s="54">
        <f>SUM(K48:K50)</f>
        <v>14000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2.75">
      <c r="A52" s="2"/>
      <c r="B52" s="2"/>
      <c r="C52" s="2"/>
      <c r="D52" s="2"/>
      <c r="E52" s="2"/>
      <c r="F52" s="2"/>
      <c r="G52" s="1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2.75">
      <c r="A53" s="2"/>
      <c r="B53" s="2"/>
      <c r="C53" s="2"/>
      <c r="D53" s="2"/>
      <c r="E53" s="2"/>
      <c r="F53" s="2"/>
      <c r="G53" s="1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2.75">
      <c r="A54" s="2"/>
      <c r="B54" s="2"/>
      <c r="C54" s="2"/>
      <c r="D54" s="2"/>
      <c r="E54" s="2"/>
      <c r="F54" s="2"/>
      <c r="G54" s="1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2.75">
      <c r="A55" s="2"/>
      <c r="B55" s="2"/>
      <c r="C55" s="2"/>
      <c r="D55" s="2"/>
      <c r="E55" s="2"/>
      <c r="F55" s="2"/>
      <c r="G55" s="1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2.75">
      <c r="A56" s="2"/>
      <c r="B56" s="2"/>
      <c r="C56" s="2"/>
      <c r="D56" s="2"/>
      <c r="E56" s="2"/>
      <c r="F56" s="2"/>
      <c r="G56" s="1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2.75">
      <c r="A57" s="2"/>
      <c r="B57" s="2"/>
      <c r="C57" s="2"/>
      <c r="D57" s="2"/>
      <c r="E57" s="2"/>
      <c r="F57" s="2"/>
      <c r="G57" s="1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2.75">
      <c r="A58" s="2"/>
      <c r="B58" s="2"/>
      <c r="C58" s="2"/>
      <c r="D58" s="2"/>
      <c r="E58" s="2"/>
      <c r="F58" s="2"/>
      <c r="G58" s="1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2.75">
      <c r="A59" s="2"/>
      <c r="B59" s="2"/>
      <c r="C59" s="2"/>
      <c r="D59" s="2"/>
      <c r="E59" s="2"/>
      <c r="F59" s="2"/>
      <c r="G59" s="1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2.75">
      <c r="A60" s="2"/>
      <c r="B60" s="2"/>
      <c r="C60" s="2"/>
      <c r="D60" s="2"/>
      <c r="E60" s="2"/>
      <c r="F60" s="2"/>
      <c r="G60" s="1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2.75">
      <c r="A61" s="2"/>
      <c r="B61" s="2"/>
      <c r="C61" s="2"/>
      <c r="D61" s="2"/>
      <c r="E61" s="2"/>
      <c r="F61" s="2"/>
      <c r="G61" s="1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2.75">
      <c r="A62" s="2"/>
      <c r="B62" s="2"/>
      <c r="C62" s="2"/>
      <c r="D62" s="2"/>
      <c r="E62" s="2"/>
      <c r="F62" s="2"/>
      <c r="G62" s="1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2.75">
      <c r="A63" s="2"/>
      <c r="B63" s="2"/>
      <c r="C63" s="2"/>
      <c r="D63" s="2"/>
      <c r="E63" s="2"/>
      <c r="F63" s="2"/>
      <c r="G63" s="1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2.75">
      <c r="A64" s="2"/>
      <c r="B64" s="2"/>
      <c r="C64" s="2"/>
      <c r="D64" s="2"/>
      <c r="E64" s="2"/>
      <c r="F64" s="2"/>
      <c r="G64" s="1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2.75">
      <c r="A65" s="2"/>
      <c r="B65" s="2"/>
      <c r="C65" s="2"/>
      <c r="D65" s="2"/>
      <c r="E65" s="2"/>
      <c r="F65" s="2"/>
      <c r="G65" s="1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2.75">
      <c r="A67" s="2"/>
      <c r="B67" s="2"/>
      <c r="C67" s="2"/>
      <c r="D67" s="2"/>
      <c r="E67" s="2"/>
      <c r="F67" s="2"/>
      <c r="G67" s="1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2.75">
      <c r="A78" s="2"/>
      <c r="B78" s="2"/>
      <c r="C78" s="2"/>
      <c r="D78" s="2"/>
      <c r="E78" s="2"/>
      <c r="F78" s="2"/>
      <c r="G78" s="1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2.75">
      <c r="A79" s="2"/>
      <c r="B79" s="2"/>
      <c r="C79" s="2"/>
      <c r="D79" s="2"/>
      <c r="E79" s="2"/>
      <c r="F79" s="2"/>
      <c r="G79" s="1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2.75">
      <c r="A80" s="2"/>
      <c r="B80" s="2"/>
      <c r="C80" s="2"/>
      <c r="D80" s="2"/>
      <c r="E80" s="2"/>
      <c r="F80" s="2"/>
      <c r="G80" s="1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2.75">
      <c r="A81" s="2"/>
      <c r="B81" s="2"/>
      <c r="C81" s="2"/>
      <c r="D81" s="2"/>
      <c r="E81" s="2"/>
      <c r="F81" s="2"/>
      <c r="G81" s="1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2.75">
      <c r="A82" s="2"/>
      <c r="B82" s="2"/>
      <c r="C82" s="2"/>
      <c r="D82" s="2"/>
      <c r="E82" s="2"/>
      <c r="F82" s="2"/>
      <c r="G82" s="1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2.75">
      <c r="A83" s="2"/>
      <c r="B83" s="2"/>
      <c r="C83" s="2"/>
      <c r="D83" s="2"/>
      <c r="E83" s="2"/>
      <c r="F83" s="2"/>
      <c r="G83" s="1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2.75">
      <c r="A84" s="2"/>
      <c r="B84" s="2"/>
      <c r="C84" s="2"/>
      <c r="D84" s="2"/>
      <c r="E84" s="2"/>
      <c r="F84" s="2"/>
      <c r="G84" s="1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2.75">
      <c r="A85" s="2"/>
      <c r="B85" s="2"/>
      <c r="C85" s="2"/>
      <c r="D85" s="2"/>
      <c r="E85" s="2"/>
      <c r="F85" s="2"/>
      <c r="G85" s="1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2.75">
      <c r="A86" s="2"/>
      <c r="B86" s="2"/>
      <c r="C86" s="2"/>
      <c r="D86" s="2"/>
      <c r="E86" s="2"/>
      <c r="F86" s="2"/>
      <c r="G86" s="1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2.75">
      <c r="A87" s="2"/>
      <c r="B87" s="2"/>
      <c r="C87" s="2"/>
      <c r="D87" s="2"/>
      <c r="E87" s="2"/>
      <c r="F87" s="2"/>
      <c r="G87" s="1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2.75">
      <c r="A88" s="2"/>
      <c r="B88" s="2"/>
      <c r="C88" s="2"/>
      <c r="D88" s="2"/>
      <c r="E88" s="2"/>
      <c r="F88" s="2"/>
      <c r="G88" s="1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2.75">
      <c r="A89" s="2"/>
      <c r="B89" s="2"/>
      <c r="C89" s="2"/>
      <c r="D89" s="2"/>
      <c r="E89" s="2"/>
      <c r="F89" s="2"/>
      <c r="G89" s="1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2.75">
      <c r="A90" s="2"/>
      <c r="B90" s="2"/>
      <c r="C90" s="2"/>
      <c r="D90" s="2"/>
      <c r="E90" s="2"/>
      <c r="F90" s="2"/>
      <c r="G90" s="1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2.75">
      <c r="A91" s="2"/>
      <c r="B91" s="2"/>
      <c r="C91" s="2"/>
      <c r="D91" s="2"/>
      <c r="E91" s="2"/>
      <c r="F91" s="2"/>
      <c r="G91" s="1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2.75">
      <c r="A92" s="2"/>
      <c r="B92" s="2"/>
      <c r="C92" s="2"/>
      <c r="D92" s="2"/>
      <c r="E92" s="2"/>
      <c r="F92" s="2"/>
      <c r="G92" s="1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2.75">
      <c r="A93" s="2"/>
      <c r="B93" s="2"/>
      <c r="C93" s="2"/>
      <c r="D93" s="2"/>
      <c r="E93" s="2"/>
      <c r="F93" s="2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2.75">
      <c r="A94" s="2"/>
      <c r="B94" s="2"/>
      <c r="C94" s="2"/>
      <c r="D94" s="2"/>
      <c r="E94" s="2"/>
      <c r="F94" s="2"/>
      <c r="G94" s="1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2.75">
      <c r="A95" s="2"/>
      <c r="B95" s="2"/>
      <c r="C95" s="2"/>
      <c r="D95" s="2"/>
      <c r="E95" s="2"/>
      <c r="F95" s="2"/>
      <c r="G95" s="1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2.75">
      <c r="A96" s="2"/>
      <c r="B96" s="2"/>
      <c r="C96" s="2"/>
      <c r="D96" s="2"/>
      <c r="E96" s="2"/>
      <c r="F96" s="2"/>
      <c r="G96" s="1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2.75">
      <c r="A97" s="2"/>
      <c r="B97" s="2"/>
      <c r="C97" s="2"/>
      <c r="D97" s="2"/>
      <c r="E97" s="2"/>
      <c r="F97" s="2"/>
      <c r="G97" s="1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2.75">
      <c r="A98" s="2"/>
      <c r="B98" s="2"/>
      <c r="C98" s="2"/>
      <c r="D98" s="2"/>
      <c r="E98" s="2"/>
      <c r="F98" s="2"/>
      <c r="G98" s="55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2.75">
      <c r="A99" s="2"/>
      <c r="B99" s="2"/>
      <c r="C99" s="2"/>
      <c r="D99" s="2"/>
      <c r="E99" s="2"/>
      <c r="F99" s="2"/>
      <c r="G99" s="55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2.75">
      <c r="A100" s="2"/>
      <c r="B100" s="2"/>
      <c r="C100" s="2"/>
      <c r="D100" s="2"/>
      <c r="E100" s="2"/>
      <c r="F100" s="2"/>
      <c r="G100" s="55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2.75">
      <c r="A101" s="2"/>
      <c r="B101" s="2"/>
      <c r="C101" s="2"/>
      <c r="D101" s="2"/>
      <c r="E101" s="2"/>
      <c r="F101" s="2"/>
      <c r="G101" s="55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2.75">
      <c r="A102" s="2"/>
      <c r="B102" s="2"/>
      <c r="C102" s="2"/>
      <c r="D102" s="2"/>
      <c r="E102" s="2"/>
      <c r="F102" s="2"/>
      <c r="G102" s="55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2.75">
      <c r="A103" s="2"/>
      <c r="B103" s="2"/>
      <c r="C103" s="2"/>
      <c r="D103" s="2"/>
      <c r="E103" s="2"/>
      <c r="F103" s="2"/>
      <c r="G103" s="55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2.75">
      <c r="A104" s="2"/>
      <c r="B104" s="2"/>
      <c r="C104" s="2"/>
      <c r="D104" s="2"/>
      <c r="E104" s="2"/>
      <c r="F104" s="2"/>
      <c r="G104" s="55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2.75">
      <c r="A105" s="2"/>
      <c r="B105" s="2"/>
      <c r="C105" s="2"/>
      <c r="D105" s="2"/>
      <c r="E105" s="2"/>
      <c r="F105" s="2"/>
      <c r="G105" s="55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2.75">
      <c r="A106" s="2"/>
      <c r="B106" s="2"/>
      <c r="C106" s="2"/>
      <c r="D106" s="2"/>
      <c r="E106" s="2"/>
      <c r="F106" s="2"/>
      <c r="G106" s="55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2.75">
      <c r="A107" s="2"/>
      <c r="B107" s="2"/>
      <c r="C107" s="2"/>
      <c r="D107" s="2"/>
      <c r="E107" s="2"/>
      <c r="F107" s="2"/>
      <c r="G107" s="55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2.75">
      <c r="A108" s="2"/>
      <c r="B108" s="2"/>
      <c r="C108" s="2"/>
      <c r="D108" s="2"/>
      <c r="E108" s="2"/>
      <c r="F108" s="2"/>
      <c r="G108" s="55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>
      <c r="A109" s="2"/>
      <c r="B109" s="2"/>
      <c r="C109" s="2"/>
      <c r="D109" s="2"/>
      <c r="E109" s="2"/>
      <c r="F109" s="2"/>
      <c r="G109" s="55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>
      <c r="A110" s="2"/>
      <c r="B110" s="2"/>
      <c r="C110" s="2"/>
      <c r="D110" s="2"/>
      <c r="E110" s="2"/>
      <c r="F110" s="2"/>
      <c r="G110" s="55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>
      <c r="A111" s="2"/>
      <c r="B111" s="2"/>
      <c r="C111" s="2"/>
      <c r="D111" s="2"/>
      <c r="E111" s="2"/>
      <c r="F111" s="2"/>
      <c r="G111" s="55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</sheetData>
  <mergeCells count="17">
    <mergeCell ref="I2:L2"/>
    <mergeCell ref="A1:F1"/>
    <mergeCell ref="I16:L16"/>
    <mergeCell ref="I9:L9"/>
    <mergeCell ref="M9:M10"/>
    <mergeCell ref="I12:L12"/>
    <mergeCell ref="I13:L13"/>
    <mergeCell ref="I6:L6"/>
    <mergeCell ref="I5:L5"/>
    <mergeCell ref="M2:M3"/>
    <mergeCell ref="K18:L18"/>
    <mergeCell ref="I20:L20"/>
    <mergeCell ref="A28:F28"/>
    <mergeCell ref="F31:F36"/>
    <mergeCell ref="M31:M36"/>
    <mergeCell ref="H28:M28"/>
    <mergeCell ref="I18:J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997"/>
  <sheetViews>
    <sheetView workbookViewId="0"/>
  </sheetViews>
  <sheetFormatPr defaultColWidth="14.42578125" defaultRowHeight="15.75" customHeight="1"/>
  <cols>
    <col min="1" max="1" width="29.85546875" customWidth="1"/>
    <col min="6" max="6" width="21.42578125" customWidth="1"/>
    <col min="7" max="7" width="2.42578125" customWidth="1"/>
    <col min="8" max="8" width="39.42578125" customWidth="1"/>
    <col min="12" max="12" width="16.42578125" customWidth="1"/>
  </cols>
  <sheetData>
    <row r="1" spans="1:25" ht="12.75">
      <c r="A1" s="97" t="s">
        <v>0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1"/>
      <c r="H2" s="2"/>
      <c r="I2" s="92" t="s">
        <v>7</v>
      </c>
      <c r="J2" s="91"/>
      <c r="K2" s="91"/>
      <c r="L2" s="91"/>
      <c r="M2" s="94" t="s">
        <v>8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2.75">
      <c r="A3" s="4" t="s">
        <v>9</v>
      </c>
      <c r="B3" s="5">
        <v>15</v>
      </c>
      <c r="C3" s="5">
        <v>15</v>
      </c>
      <c r="D3" s="5">
        <v>6</v>
      </c>
      <c r="E3" s="6">
        <f t="shared" ref="E3:E18" si="0">B3*C3</f>
        <v>225</v>
      </c>
      <c r="F3" s="6">
        <f t="shared" ref="F3:F18" si="1">D3*E3</f>
        <v>1350</v>
      </c>
      <c r="G3" s="1"/>
      <c r="H3" s="2"/>
      <c r="I3" s="7" t="s">
        <v>10</v>
      </c>
      <c r="J3" s="7" t="s">
        <v>11</v>
      </c>
      <c r="K3" s="7" t="s">
        <v>12</v>
      </c>
      <c r="L3" s="7" t="s">
        <v>13</v>
      </c>
      <c r="M3" s="91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2.75">
      <c r="A4" s="13" t="s">
        <v>75</v>
      </c>
      <c r="B4" s="5">
        <v>1</v>
      </c>
      <c r="C4" s="5">
        <v>1000</v>
      </c>
      <c r="D4" s="5">
        <v>2</v>
      </c>
      <c r="E4" s="6">
        <f t="shared" si="0"/>
        <v>1000</v>
      </c>
      <c r="F4" s="6">
        <f t="shared" si="1"/>
        <v>2000</v>
      </c>
      <c r="G4" s="1"/>
      <c r="H4" s="2"/>
      <c r="I4" s="9">
        <v>250</v>
      </c>
      <c r="J4" s="9">
        <v>4.5</v>
      </c>
      <c r="K4" s="10">
        <v>0.7</v>
      </c>
      <c r="L4" s="11">
        <f>MROUND((I4*I6),100)</f>
        <v>1300</v>
      </c>
      <c r="M4" s="12">
        <v>1500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2.75">
      <c r="A5" s="13" t="s">
        <v>15</v>
      </c>
      <c r="B5" s="5">
        <v>0</v>
      </c>
      <c r="C5" s="5">
        <v>100</v>
      </c>
      <c r="D5" s="5">
        <v>2</v>
      </c>
      <c r="E5" s="6">
        <f t="shared" si="0"/>
        <v>0</v>
      </c>
      <c r="F5" s="6">
        <f t="shared" si="1"/>
        <v>0</v>
      </c>
      <c r="G5" s="1"/>
      <c r="H5" s="2"/>
      <c r="I5" s="90" t="s">
        <v>16</v>
      </c>
      <c r="J5" s="91"/>
      <c r="K5" s="91"/>
      <c r="L5" s="9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2.75">
      <c r="A6" s="4" t="s">
        <v>17</v>
      </c>
      <c r="B6" s="5">
        <v>0</v>
      </c>
      <c r="C6" s="5">
        <v>300</v>
      </c>
      <c r="D6" s="5">
        <v>2</v>
      </c>
      <c r="E6" s="6">
        <f t="shared" si="0"/>
        <v>0</v>
      </c>
      <c r="F6" s="6">
        <f t="shared" si="1"/>
        <v>0</v>
      </c>
      <c r="G6" s="1"/>
      <c r="H6" s="2"/>
      <c r="I6" s="95">
        <f>F25/(I4*J4*K4)</f>
        <v>5.3174603174603172</v>
      </c>
      <c r="J6" s="91"/>
      <c r="K6" s="91"/>
      <c r="L6" s="9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4" t="s">
        <v>18</v>
      </c>
      <c r="B7" s="5">
        <v>0</v>
      </c>
      <c r="C7" s="5">
        <v>0</v>
      </c>
      <c r="D7" s="8">
        <v>0</v>
      </c>
      <c r="E7" s="6">
        <f t="shared" si="0"/>
        <v>0</v>
      </c>
      <c r="F7" s="6">
        <f t="shared" si="1"/>
        <v>0</v>
      </c>
      <c r="G7" s="1"/>
      <c r="H7" s="2"/>
      <c r="I7" s="11"/>
      <c r="J7" s="11"/>
      <c r="K7" s="11"/>
      <c r="L7" s="1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2.75">
      <c r="A8" s="14" t="s">
        <v>19</v>
      </c>
      <c r="B8" s="5">
        <v>0</v>
      </c>
      <c r="C8" s="5">
        <v>0</v>
      </c>
      <c r="D8" s="8">
        <v>0</v>
      </c>
      <c r="E8" s="6">
        <f t="shared" si="0"/>
        <v>0</v>
      </c>
      <c r="F8" s="6">
        <f t="shared" si="1"/>
        <v>0</v>
      </c>
      <c r="G8" s="1"/>
      <c r="H8" s="2"/>
      <c r="I8" s="11"/>
      <c r="J8" s="11"/>
      <c r="K8" s="11"/>
      <c r="L8" s="1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2.75">
      <c r="A9" s="14" t="s">
        <v>20</v>
      </c>
      <c r="B9" s="5">
        <v>0</v>
      </c>
      <c r="C9" s="5">
        <v>0</v>
      </c>
      <c r="D9" s="8">
        <v>0</v>
      </c>
      <c r="E9" s="6">
        <f t="shared" si="0"/>
        <v>0</v>
      </c>
      <c r="F9" s="6">
        <f t="shared" si="1"/>
        <v>0</v>
      </c>
      <c r="G9" s="1"/>
      <c r="H9" s="2"/>
      <c r="I9" s="92" t="s">
        <v>21</v>
      </c>
      <c r="J9" s="91"/>
      <c r="K9" s="91"/>
      <c r="L9" s="91"/>
      <c r="M9" s="94" t="s">
        <v>22</v>
      </c>
      <c r="N9" s="2">
        <f>F25/(K11*L11*I11)</f>
        <v>997.02380952380975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2.75">
      <c r="A10" s="14" t="s">
        <v>17</v>
      </c>
      <c r="B10" s="5">
        <v>0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H10" s="2"/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2.75">
      <c r="A11" s="4" t="s">
        <v>26</v>
      </c>
      <c r="B11" s="5">
        <v>0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2"/>
      <c r="I11" s="9">
        <v>12</v>
      </c>
      <c r="J11" s="9">
        <v>200</v>
      </c>
      <c r="K11" s="10">
        <v>0.5</v>
      </c>
      <c r="L11" s="10">
        <v>0.7</v>
      </c>
      <c r="M11" s="12">
        <v>5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2.75">
      <c r="A12" s="4" t="s">
        <v>27</v>
      </c>
      <c r="B12" s="5">
        <v>0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2"/>
      <c r="I12" s="90" t="s">
        <v>28</v>
      </c>
      <c r="J12" s="91"/>
      <c r="K12" s="91"/>
      <c r="L12" s="91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2.75">
      <c r="A13" s="4" t="s">
        <v>29</v>
      </c>
      <c r="B13" s="5">
        <v>0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2"/>
      <c r="I13" s="95">
        <f>F25/(I11*K11*L11*J11)</f>
        <v>4.9851190476190483</v>
      </c>
      <c r="J13" s="91"/>
      <c r="K13" s="91"/>
      <c r="L13" s="91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">
      <c r="A14" s="15"/>
      <c r="B14" s="8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">
      <c r="A15" s="16"/>
      <c r="B15" s="8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">
      <c r="A16" s="16"/>
      <c r="B16" s="8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2"/>
      <c r="I16" s="90" t="s">
        <v>30</v>
      </c>
      <c r="J16" s="91"/>
      <c r="K16" s="91"/>
      <c r="L16" s="91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H17" s="2"/>
      <c r="I17" s="17" t="s">
        <v>31</v>
      </c>
      <c r="J17" s="18">
        <v>111</v>
      </c>
      <c r="K17" s="17" t="s">
        <v>32</v>
      </c>
      <c r="L17" s="18">
        <v>210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2"/>
      <c r="I18" s="93">
        <f>M4*J17</f>
        <v>166500</v>
      </c>
      <c r="J18" s="91"/>
      <c r="K18" s="93">
        <f>M4*L17</f>
        <v>315000</v>
      </c>
      <c r="L18" s="91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2.75">
      <c r="A20" s="19" t="s">
        <v>34</v>
      </c>
      <c r="B20" s="20"/>
      <c r="C20" s="20"/>
      <c r="D20" s="21" t="s">
        <v>33</v>
      </c>
      <c r="E20" s="22">
        <f t="shared" ref="E20:F20" si="2">SUM(E3:E19)</f>
        <v>1225</v>
      </c>
      <c r="F20" s="22">
        <f t="shared" si="2"/>
        <v>3350</v>
      </c>
      <c r="G20" s="1"/>
      <c r="H20" s="2"/>
      <c r="I20" s="90" t="s">
        <v>35</v>
      </c>
      <c r="J20" s="91"/>
      <c r="K20" s="91"/>
      <c r="L20" s="91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2.75">
      <c r="A21" s="23"/>
      <c r="B21" s="2"/>
      <c r="C21" s="2"/>
      <c r="D21" s="2"/>
      <c r="E21" s="2"/>
      <c r="F21" s="2"/>
      <c r="G21" s="1"/>
      <c r="H21" s="2"/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2.75">
      <c r="A22" s="23"/>
      <c r="B22" s="2"/>
      <c r="C22" s="2"/>
      <c r="D22" s="2"/>
      <c r="E22" s="2"/>
      <c r="F22" s="2"/>
      <c r="G22" s="1"/>
      <c r="H22" s="2"/>
      <c r="I22" s="25">
        <f>I18/((M4/1000)*J4*J22*365)</f>
        <v>5.6316590563165905</v>
      </c>
      <c r="J22" s="26">
        <v>12</v>
      </c>
      <c r="K22" s="25">
        <f>K18/((M4/1000)*L22*J4*365)</f>
        <v>10.654490106544902</v>
      </c>
      <c r="L22" s="26">
        <v>12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2.75">
      <c r="A23" s="24" t="s">
        <v>38</v>
      </c>
      <c r="B23" s="27"/>
      <c r="C23" s="27"/>
      <c r="D23" s="27"/>
      <c r="E23" s="27"/>
      <c r="F23" s="24">
        <v>1.25</v>
      </c>
      <c r="G23" s="1"/>
      <c r="H23" s="2"/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2.75">
      <c r="A24" s="23"/>
      <c r="B24" s="2"/>
      <c r="C24" s="2"/>
      <c r="D24" s="2"/>
      <c r="E24" s="2"/>
      <c r="F24" s="2"/>
      <c r="G24" s="1"/>
      <c r="H24" s="2"/>
      <c r="I24" s="25">
        <f>I18/((M4/1000)*J4*J24*365)</f>
        <v>4.8271363339856492</v>
      </c>
      <c r="J24" s="26">
        <v>14</v>
      </c>
      <c r="K24" s="25">
        <f>K18/((M4/1000)*L24*J4*365)</f>
        <v>9.1324200913242013</v>
      </c>
      <c r="L24" s="26">
        <v>14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2.75">
      <c r="A25" s="28" t="s">
        <v>40</v>
      </c>
      <c r="B25" s="29"/>
      <c r="C25" s="29"/>
      <c r="D25" s="29"/>
      <c r="E25" s="29"/>
      <c r="F25" s="30">
        <f>F20*F23</f>
        <v>4187.5</v>
      </c>
      <c r="G25" s="1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14"/>
      <c r="I30" s="14" t="s">
        <v>44</v>
      </c>
      <c r="J30" s="14" t="s">
        <v>2</v>
      </c>
      <c r="K30" s="14" t="s">
        <v>45</v>
      </c>
      <c r="L30" s="14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2.75">
      <c r="A31" s="33" t="s">
        <v>46</v>
      </c>
      <c r="B31" s="5">
        <v>40</v>
      </c>
      <c r="C31" s="5">
        <v>4500</v>
      </c>
      <c r="D31" s="34">
        <f t="shared" ref="D31:D41" si="3">B31*C31</f>
        <v>180000</v>
      </c>
      <c r="E31" s="14"/>
      <c r="F31" s="96">
        <f>B46</f>
        <v>1005356.25</v>
      </c>
      <c r="G31" s="1"/>
      <c r="H31" s="36" t="s">
        <v>46</v>
      </c>
      <c r="I31" s="5">
        <v>36</v>
      </c>
      <c r="J31" s="6">
        <f>M4</f>
        <v>1500</v>
      </c>
      <c r="K31" s="34">
        <f t="shared" ref="K31:K41" si="4">I31*J31</f>
        <v>54000</v>
      </c>
      <c r="L31" s="14">
        <f>I31*I45</f>
        <v>9</v>
      </c>
      <c r="M31" s="96">
        <f>I46</f>
        <v>204687.5</v>
      </c>
      <c r="N31" s="2">
        <f>I31+L31</f>
        <v>45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2.75">
      <c r="A32" s="37" t="s">
        <v>47</v>
      </c>
      <c r="B32" s="8">
        <v>5000</v>
      </c>
      <c r="C32" s="8">
        <v>1</v>
      </c>
      <c r="D32" s="34">
        <f t="shared" si="3"/>
        <v>5000</v>
      </c>
      <c r="E32" s="14"/>
      <c r="F32" s="91"/>
      <c r="G32" s="1"/>
      <c r="H32" s="37" t="s">
        <v>47</v>
      </c>
      <c r="I32" s="8">
        <v>5000</v>
      </c>
      <c r="J32" s="5">
        <v>1</v>
      </c>
      <c r="K32" s="34">
        <f t="shared" si="4"/>
        <v>5000</v>
      </c>
      <c r="L32" s="14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>
      <c r="A33" s="38" t="s">
        <v>48</v>
      </c>
      <c r="B33" s="8">
        <v>30000</v>
      </c>
      <c r="C33" s="8">
        <v>0.4</v>
      </c>
      <c r="D33" s="34">
        <f t="shared" si="3"/>
        <v>12000</v>
      </c>
      <c r="E33" s="14"/>
      <c r="F33" s="91"/>
      <c r="G33" s="1"/>
      <c r="H33" s="38" t="s">
        <v>48</v>
      </c>
      <c r="I33" s="8">
        <v>30000</v>
      </c>
      <c r="J33" s="5">
        <v>0</v>
      </c>
      <c r="K33" s="34">
        <f t="shared" si="4"/>
        <v>0</v>
      </c>
      <c r="L33" s="14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2.75">
      <c r="A34" s="33" t="s">
        <v>49</v>
      </c>
      <c r="B34" s="39">
        <v>12</v>
      </c>
      <c r="C34" s="8">
        <v>4500</v>
      </c>
      <c r="D34" s="34">
        <f t="shared" si="3"/>
        <v>54000</v>
      </c>
      <c r="E34" s="14"/>
      <c r="F34" s="91"/>
      <c r="G34" s="1"/>
      <c r="H34" s="36" t="s">
        <v>49</v>
      </c>
      <c r="I34" s="39">
        <v>10</v>
      </c>
      <c r="J34" s="8">
        <f>J31</f>
        <v>1500</v>
      </c>
      <c r="K34" s="34">
        <f t="shared" si="4"/>
        <v>15000</v>
      </c>
      <c r="L34" s="14"/>
      <c r="M34" s="91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2.75">
      <c r="A35" s="33" t="s">
        <v>50</v>
      </c>
      <c r="B35" s="34">
        <v>30000</v>
      </c>
      <c r="C35" s="5">
        <v>1</v>
      </c>
      <c r="D35" s="34">
        <f t="shared" si="3"/>
        <v>30000</v>
      </c>
      <c r="E35" s="14"/>
      <c r="F35" s="91"/>
      <c r="G35" s="1"/>
      <c r="H35" s="40" t="s">
        <v>50</v>
      </c>
      <c r="I35" s="41">
        <v>0</v>
      </c>
      <c r="J35" s="42">
        <v>0</v>
      </c>
      <c r="K35" s="43">
        <f t="shared" si="4"/>
        <v>0</v>
      </c>
      <c r="L35" s="44"/>
      <c r="M35" s="91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2.75">
      <c r="A36" s="33" t="s">
        <v>51</v>
      </c>
      <c r="B36" s="34">
        <v>71885</v>
      </c>
      <c r="C36" s="8">
        <v>1</v>
      </c>
      <c r="D36" s="34">
        <f t="shared" si="3"/>
        <v>71885</v>
      </c>
      <c r="E36" s="14"/>
      <c r="F36" s="91"/>
      <c r="G36" s="1"/>
      <c r="H36" s="45" t="s">
        <v>52</v>
      </c>
      <c r="I36" s="41">
        <v>10000</v>
      </c>
      <c r="J36" s="42">
        <v>1</v>
      </c>
      <c r="K36" s="43">
        <f t="shared" si="4"/>
        <v>10000</v>
      </c>
      <c r="L36" s="44"/>
      <c r="M36" s="91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2.75">
      <c r="A37" s="33" t="s">
        <v>53</v>
      </c>
      <c r="B37" s="34">
        <v>19800</v>
      </c>
      <c r="C37" s="5">
        <v>8</v>
      </c>
      <c r="D37" s="34">
        <f t="shared" si="3"/>
        <v>158400</v>
      </c>
      <c r="E37" s="14"/>
      <c r="F37" s="91"/>
      <c r="G37" s="1"/>
      <c r="H37" s="40" t="s">
        <v>53</v>
      </c>
      <c r="I37" s="41">
        <v>12250</v>
      </c>
      <c r="J37" s="42">
        <f>M11</f>
        <v>5</v>
      </c>
      <c r="K37" s="43">
        <f t="shared" si="4"/>
        <v>61250</v>
      </c>
      <c r="L37" s="44"/>
      <c r="M37" s="91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2.75">
      <c r="A38" s="33" t="s">
        <v>54</v>
      </c>
      <c r="B38" s="34">
        <v>500</v>
      </c>
      <c r="C38" s="6">
        <f>C37*2</f>
        <v>16</v>
      </c>
      <c r="D38" s="34">
        <f t="shared" si="3"/>
        <v>8000</v>
      </c>
      <c r="E38" s="14"/>
      <c r="F38" s="91"/>
      <c r="G38" s="1"/>
      <c r="H38" s="40" t="s">
        <v>54</v>
      </c>
      <c r="I38" s="41">
        <v>250</v>
      </c>
      <c r="J38" s="42">
        <f>J37*2</f>
        <v>10</v>
      </c>
      <c r="K38" s="43">
        <f t="shared" si="4"/>
        <v>2500</v>
      </c>
      <c r="L38" s="44"/>
      <c r="M38" s="91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2.75">
      <c r="A39" s="33" t="s">
        <v>55</v>
      </c>
      <c r="B39" s="34">
        <v>270000</v>
      </c>
      <c r="C39" s="8">
        <v>1</v>
      </c>
      <c r="D39" s="34">
        <f t="shared" si="3"/>
        <v>270000</v>
      </c>
      <c r="E39" s="14"/>
      <c r="F39" s="91"/>
      <c r="G39" s="1"/>
      <c r="H39" s="46" t="s">
        <v>56</v>
      </c>
      <c r="I39" s="39">
        <v>15000</v>
      </c>
      <c r="J39" s="5">
        <v>1</v>
      </c>
      <c r="K39" s="34">
        <f t="shared" si="4"/>
        <v>15000</v>
      </c>
      <c r="L39" s="14"/>
      <c r="M39" s="91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2.75">
      <c r="A40" s="33" t="s">
        <v>57</v>
      </c>
      <c r="B40" s="34">
        <v>5000</v>
      </c>
      <c r="C40" s="8">
        <v>1</v>
      </c>
      <c r="D40" s="34">
        <f t="shared" si="3"/>
        <v>5000</v>
      </c>
      <c r="E40" s="14"/>
      <c r="F40" s="91"/>
      <c r="G40" s="1"/>
      <c r="H40" s="36" t="s">
        <v>57</v>
      </c>
      <c r="I40" s="39">
        <v>1000</v>
      </c>
      <c r="J40" s="5">
        <v>0.5</v>
      </c>
      <c r="K40" s="34">
        <f t="shared" si="4"/>
        <v>500</v>
      </c>
      <c r="L40" s="14"/>
      <c r="M40" s="91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2.75">
      <c r="A41" s="14" t="s">
        <v>58</v>
      </c>
      <c r="B41" s="34">
        <v>10000</v>
      </c>
      <c r="C41" s="8">
        <v>1</v>
      </c>
      <c r="D41" s="34">
        <f t="shared" si="3"/>
        <v>10000</v>
      </c>
      <c r="E41" s="14"/>
      <c r="F41" s="91"/>
      <c r="G41" s="1"/>
      <c r="H41" s="47" t="s">
        <v>58</v>
      </c>
      <c r="I41" s="39">
        <v>1000</v>
      </c>
      <c r="J41" s="5">
        <v>0.5</v>
      </c>
      <c r="K41" s="34">
        <f t="shared" si="4"/>
        <v>500</v>
      </c>
      <c r="L41" s="14"/>
      <c r="M41" s="91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2.75">
      <c r="A42" s="33" t="s">
        <v>59</v>
      </c>
      <c r="B42" s="14"/>
      <c r="C42" s="14"/>
      <c r="D42" s="34">
        <f>SUM(D31:D41)</f>
        <v>804285</v>
      </c>
      <c r="E42" s="14"/>
      <c r="F42" s="14"/>
      <c r="G42" s="1"/>
      <c r="H42" s="36" t="s">
        <v>59</v>
      </c>
      <c r="I42" s="14"/>
      <c r="J42" s="14"/>
      <c r="K42" s="34">
        <f>SUM(K31:K41)</f>
        <v>163750</v>
      </c>
      <c r="L42" s="14"/>
      <c r="M42" s="1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0.25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2.75">
      <c r="A46" s="50" t="s">
        <v>62</v>
      </c>
      <c r="B46" s="51">
        <f>(D42*B45)+D42</f>
        <v>1005356.25</v>
      </c>
      <c r="C46" s="14"/>
      <c r="D46" s="52">
        <f>B46+D54</f>
        <v>1055356.25</v>
      </c>
      <c r="E46" s="14"/>
      <c r="F46" s="14"/>
      <c r="G46" s="1"/>
      <c r="H46" s="50" t="s">
        <v>62</v>
      </c>
      <c r="I46" s="51">
        <f>(K42*I45)+K42</f>
        <v>204687.5</v>
      </c>
      <c r="J46" s="14"/>
      <c r="K46" s="52">
        <f>I46+K54</f>
        <v>217687.5</v>
      </c>
      <c r="L46" s="14"/>
      <c r="M46" s="1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2.75">
      <c r="A47" s="14" t="s">
        <v>63</v>
      </c>
      <c r="B47" s="34"/>
      <c r="C47" s="14"/>
      <c r="D47" s="14"/>
      <c r="E47" s="14"/>
      <c r="F47" s="14"/>
      <c r="G47" s="1"/>
      <c r="H47" s="14" t="s">
        <v>63</v>
      </c>
      <c r="I47" s="34">
        <f>K46/J31</f>
        <v>145.125</v>
      </c>
      <c r="J47" s="14"/>
      <c r="K47" s="52">
        <f>K46/J31</f>
        <v>145.125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2.75">
      <c r="A49" s="14" t="s">
        <v>65</v>
      </c>
      <c r="B49" s="34">
        <f>D42*B45</f>
        <v>201071.25</v>
      </c>
      <c r="C49" s="14"/>
      <c r="D49" s="52">
        <f>B49+D52+D53</f>
        <v>231071.25</v>
      </c>
      <c r="E49" s="14"/>
      <c r="F49" s="14"/>
      <c r="G49" s="1"/>
      <c r="H49" s="14" t="s">
        <v>65</v>
      </c>
      <c r="I49" s="34">
        <f>K42*I45</f>
        <v>40937.5</v>
      </c>
      <c r="J49" s="14"/>
      <c r="K49" s="52">
        <f>I49+K52+K53</f>
        <v>48937.5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2.75">
      <c r="A51" s="33" t="s">
        <v>66</v>
      </c>
      <c r="B51" s="34">
        <v>20000</v>
      </c>
      <c r="C51" s="8">
        <v>1</v>
      </c>
      <c r="D51" s="34">
        <f t="shared" ref="D51:D53" si="5">B51*C51</f>
        <v>20000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2.75">
      <c r="A52" s="14" t="s">
        <v>67</v>
      </c>
      <c r="B52" s="34">
        <v>15000</v>
      </c>
      <c r="C52" s="8">
        <v>1</v>
      </c>
      <c r="D52" s="34">
        <f t="shared" si="5"/>
        <v>15000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2.75">
      <c r="A53" s="53" t="s">
        <v>68</v>
      </c>
      <c r="B53" s="34">
        <v>15000</v>
      </c>
      <c r="C53" s="8">
        <v>1</v>
      </c>
      <c r="D53" s="34">
        <f t="shared" si="5"/>
        <v>15000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2.75">
      <c r="A54" s="2"/>
      <c r="B54" s="2"/>
      <c r="C54" s="2"/>
      <c r="D54" s="54">
        <f>SUM(D51:D53)</f>
        <v>50000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2.75">
      <c r="A55" s="2"/>
      <c r="B55" s="2"/>
      <c r="C55" s="2"/>
      <c r="D55" s="2"/>
      <c r="E55" s="2"/>
      <c r="F55" s="2"/>
      <c r="G55" s="1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2.75">
      <c r="A56" s="2"/>
      <c r="B56" s="2"/>
      <c r="C56" s="2"/>
      <c r="D56" s="2"/>
      <c r="E56" s="2"/>
      <c r="F56" s="2"/>
      <c r="G56" s="1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2.75">
      <c r="A57" s="2"/>
      <c r="B57" s="2"/>
      <c r="C57" s="2"/>
      <c r="D57" s="2"/>
      <c r="E57" s="2"/>
      <c r="F57" s="2"/>
      <c r="G57" s="1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2.75">
      <c r="A58" s="2"/>
      <c r="B58" s="2"/>
      <c r="C58" s="2"/>
      <c r="D58" s="2"/>
      <c r="E58" s="2"/>
      <c r="F58" s="2"/>
      <c r="G58" s="1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2.75">
      <c r="A59" s="2"/>
      <c r="B59" s="2"/>
      <c r="C59" s="2"/>
      <c r="D59" s="2"/>
      <c r="E59" s="2"/>
      <c r="F59" s="2"/>
      <c r="G59" s="1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2.75">
      <c r="A60" s="2"/>
      <c r="B60" s="2"/>
      <c r="C60" s="2"/>
      <c r="D60" s="2"/>
      <c r="E60" s="2"/>
      <c r="F60" s="2"/>
      <c r="G60" s="1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2.75">
      <c r="A61" s="2"/>
      <c r="B61" s="2"/>
      <c r="C61" s="2"/>
      <c r="D61" s="2"/>
      <c r="E61" s="2"/>
      <c r="F61" s="2"/>
      <c r="G61" s="1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2.75">
      <c r="A62" s="2"/>
      <c r="B62" s="2"/>
      <c r="C62" s="2"/>
      <c r="D62" s="2"/>
      <c r="E62" s="2"/>
      <c r="F62" s="2"/>
      <c r="G62" s="1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2.75">
      <c r="A63" s="2"/>
      <c r="B63" s="2"/>
      <c r="C63" s="2"/>
      <c r="D63" s="2"/>
      <c r="E63" s="2"/>
      <c r="F63" s="2"/>
      <c r="G63" s="1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2.75">
      <c r="A64" s="2"/>
      <c r="B64" s="2"/>
      <c r="C64" s="2"/>
      <c r="D64" s="2"/>
      <c r="E64" s="2"/>
      <c r="F64" s="2"/>
      <c r="G64" s="1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2.75">
      <c r="A65" s="2"/>
      <c r="B65" s="2"/>
      <c r="C65" s="2"/>
      <c r="D65" s="2"/>
      <c r="E65" s="2"/>
      <c r="F65" s="2"/>
      <c r="G65" s="1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2.75">
      <c r="A67" s="2"/>
      <c r="B67" s="2"/>
      <c r="C67" s="2"/>
      <c r="D67" s="2"/>
      <c r="E67" s="2"/>
      <c r="F67" s="2"/>
      <c r="G67" s="1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2.75">
      <c r="A78" s="2"/>
      <c r="B78" s="2"/>
      <c r="C78" s="2"/>
      <c r="D78" s="2"/>
      <c r="E78" s="2"/>
      <c r="F78" s="2"/>
      <c r="G78" s="1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2.75">
      <c r="A79" s="2"/>
      <c r="B79" s="2"/>
      <c r="C79" s="2"/>
      <c r="D79" s="2"/>
      <c r="E79" s="2"/>
      <c r="F79" s="2"/>
      <c r="G79" s="1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2.75">
      <c r="A80" s="2"/>
      <c r="B80" s="2"/>
      <c r="C80" s="2"/>
      <c r="D80" s="2"/>
      <c r="E80" s="2"/>
      <c r="F80" s="2"/>
      <c r="G80" s="1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2.75">
      <c r="A81" s="2"/>
      <c r="B81" s="2"/>
      <c r="C81" s="2"/>
      <c r="D81" s="2"/>
      <c r="E81" s="2"/>
      <c r="F81" s="2"/>
      <c r="G81" s="1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2.75">
      <c r="A82" s="2"/>
      <c r="B82" s="2"/>
      <c r="C82" s="2"/>
      <c r="D82" s="2"/>
      <c r="E82" s="2"/>
      <c r="F82" s="2"/>
      <c r="G82" s="1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2.75">
      <c r="A83" s="2"/>
      <c r="B83" s="2"/>
      <c r="C83" s="2"/>
      <c r="D83" s="2"/>
      <c r="E83" s="2"/>
      <c r="F83" s="2"/>
      <c r="G83" s="1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2.75">
      <c r="A84" s="2"/>
      <c r="B84" s="2"/>
      <c r="C84" s="2"/>
      <c r="D84" s="2"/>
      <c r="E84" s="2"/>
      <c r="F84" s="2"/>
      <c r="G84" s="1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2.75">
      <c r="A85" s="2"/>
      <c r="B85" s="2"/>
      <c r="C85" s="2"/>
      <c r="D85" s="2"/>
      <c r="E85" s="2"/>
      <c r="F85" s="2"/>
      <c r="G85" s="1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2.75">
      <c r="A86" s="2"/>
      <c r="B86" s="2"/>
      <c r="C86" s="2"/>
      <c r="D86" s="2"/>
      <c r="E86" s="2"/>
      <c r="F86" s="2"/>
      <c r="G86" s="1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2.75">
      <c r="A87" s="2"/>
      <c r="B87" s="2"/>
      <c r="C87" s="2"/>
      <c r="D87" s="2"/>
      <c r="E87" s="2"/>
      <c r="F87" s="2"/>
      <c r="G87" s="1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2.75">
      <c r="A88" s="2"/>
      <c r="B88" s="2"/>
      <c r="C88" s="2"/>
      <c r="D88" s="2"/>
      <c r="E88" s="2"/>
      <c r="F88" s="2"/>
      <c r="G88" s="1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2.75">
      <c r="A89" s="2"/>
      <c r="B89" s="2"/>
      <c r="C89" s="2"/>
      <c r="D89" s="2"/>
      <c r="E89" s="2"/>
      <c r="F89" s="2"/>
      <c r="G89" s="1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2.75">
      <c r="A90" s="2"/>
      <c r="B90" s="2"/>
      <c r="C90" s="2"/>
      <c r="D90" s="2"/>
      <c r="E90" s="2"/>
      <c r="F90" s="2"/>
      <c r="G90" s="1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2.75">
      <c r="A91" s="2"/>
      <c r="B91" s="2"/>
      <c r="C91" s="2"/>
      <c r="D91" s="2"/>
      <c r="E91" s="2"/>
      <c r="F91" s="2"/>
      <c r="G91" s="1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2.75">
      <c r="A92" s="2"/>
      <c r="B92" s="2"/>
      <c r="C92" s="2"/>
      <c r="D92" s="2"/>
      <c r="E92" s="2"/>
      <c r="F92" s="2"/>
      <c r="G92" s="1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2.75">
      <c r="A93" s="2"/>
      <c r="B93" s="2"/>
      <c r="C93" s="2"/>
      <c r="D93" s="2"/>
      <c r="E93" s="2"/>
      <c r="F93" s="2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2.75">
      <c r="A94" s="2"/>
      <c r="B94" s="2"/>
      <c r="C94" s="2"/>
      <c r="D94" s="2"/>
      <c r="E94" s="2"/>
      <c r="F94" s="2"/>
      <c r="G94" s="1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2.75">
      <c r="A95" s="2"/>
      <c r="B95" s="2"/>
      <c r="C95" s="2"/>
      <c r="D95" s="2"/>
      <c r="E95" s="2"/>
      <c r="F95" s="2"/>
      <c r="G95" s="1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2.75">
      <c r="A96" s="2"/>
      <c r="B96" s="2"/>
      <c r="C96" s="2"/>
      <c r="D96" s="2"/>
      <c r="E96" s="2"/>
      <c r="F96" s="2"/>
      <c r="G96" s="1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2.75">
      <c r="A97" s="2"/>
      <c r="B97" s="2"/>
      <c r="C97" s="2"/>
      <c r="D97" s="2"/>
      <c r="E97" s="2"/>
      <c r="F97" s="2"/>
      <c r="G97" s="1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2.75">
      <c r="A98" s="2"/>
      <c r="B98" s="2"/>
      <c r="C98" s="2"/>
      <c r="D98" s="2"/>
      <c r="E98" s="2"/>
      <c r="F98" s="2"/>
      <c r="G98" s="1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2.75">
      <c r="A99" s="2"/>
      <c r="B99" s="2"/>
      <c r="C99" s="2"/>
      <c r="D99" s="2"/>
      <c r="E99" s="2"/>
      <c r="F99" s="2"/>
      <c r="G99" s="1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2.75">
      <c r="A100" s="2"/>
      <c r="B100" s="2"/>
      <c r="C100" s="2"/>
      <c r="D100" s="2"/>
      <c r="E100" s="2"/>
      <c r="F100" s="2"/>
      <c r="G100" s="1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2.75">
      <c r="A101" s="2"/>
      <c r="B101" s="2"/>
      <c r="C101" s="2"/>
      <c r="D101" s="2"/>
      <c r="E101" s="2"/>
      <c r="F101" s="2"/>
      <c r="G101" s="55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2.75">
      <c r="A102" s="2"/>
      <c r="B102" s="2"/>
      <c r="C102" s="2"/>
      <c r="D102" s="2"/>
      <c r="E102" s="2"/>
      <c r="F102" s="2"/>
      <c r="G102" s="55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2.75">
      <c r="A103" s="2"/>
      <c r="B103" s="2"/>
      <c r="C103" s="2"/>
      <c r="D103" s="2"/>
      <c r="E103" s="2"/>
      <c r="F103" s="2"/>
      <c r="G103" s="55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2.75">
      <c r="A104" s="2"/>
      <c r="B104" s="2"/>
      <c r="C104" s="2"/>
      <c r="D104" s="2"/>
      <c r="E104" s="2"/>
      <c r="F104" s="2"/>
      <c r="G104" s="55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2.75">
      <c r="A105" s="2"/>
      <c r="B105" s="2"/>
      <c r="C105" s="2"/>
      <c r="D105" s="2"/>
      <c r="E105" s="2"/>
      <c r="F105" s="2"/>
      <c r="G105" s="55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2.75">
      <c r="A106" s="2"/>
      <c r="B106" s="2"/>
      <c r="C106" s="2"/>
      <c r="D106" s="2"/>
      <c r="E106" s="2"/>
      <c r="F106" s="2"/>
      <c r="G106" s="55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2.75">
      <c r="A107" s="2"/>
      <c r="B107" s="2"/>
      <c r="C107" s="2"/>
      <c r="D107" s="2"/>
      <c r="E107" s="2"/>
      <c r="F107" s="2"/>
      <c r="G107" s="55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2.75">
      <c r="A108" s="2"/>
      <c r="B108" s="2"/>
      <c r="C108" s="2"/>
      <c r="D108" s="2"/>
      <c r="E108" s="2"/>
      <c r="F108" s="2"/>
      <c r="G108" s="55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>
      <c r="A109" s="2"/>
      <c r="B109" s="2"/>
      <c r="C109" s="2"/>
      <c r="D109" s="2"/>
      <c r="E109" s="2"/>
      <c r="F109" s="2"/>
      <c r="G109" s="55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>
      <c r="A110" s="2"/>
      <c r="B110" s="2"/>
      <c r="C110" s="2"/>
      <c r="D110" s="2"/>
      <c r="E110" s="2"/>
      <c r="F110" s="2"/>
      <c r="G110" s="55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>
      <c r="A111" s="2"/>
      <c r="B111" s="2"/>
      <c r="C111" s="2"/>
      <c r="D111" s="2"/>
      <c r="E111" s="2"/>
      <c r="F111" s="2"/>
      <c r="G111" s="55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</sheetData>
  <mergeCells count="17">
    <mergeCell ref="A28:F28"/>
    <mergeCell ref="H28:M28"/>
    <mergeCell ref="F31:F41"/>
    <mergeCell ref="I20:L20"/>
    <mergeCell ref="I16:L16"/>
    <mergeCell ref="A1:F1"/>
    <mergeCell ref="M2:M3"/>
    <mergeCell ref="I12:L12"/>
    <mergeCell ref="I13:L13"/>
    <mergeCell ref="I18:J18"/>
    <mergeCell ref="K18:L18"/>
    <mergeCell ref="M31:M41"/>
    <mergeCell ref="I5:L5"/>
    <mergeCell ref="I2:L2"/>
    <mergeCell ref="I6:L6"/>
    <mergeCell ref="M9:M10"/>
    <mergeCell ref="I9:L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998"/>
  <sheetViews>
    <sheetView workbookViewId="0"/>
  </sheetViews>
  <sheetFormatPr defaultColWidth="14.42578125" defaultRowHeight="15.75" customHeight="1"/>
  <cols>
    <col min="1" max="1" width="26.28515625" customWidth="1"/>
    <col min="2" max="2" width="11.7109375" customWidth="1"/>
    <col min="3" max="3" width="11.5703125" customWidth="1"/>
    <col min="4" max="4" width="15.140625" customWidth="1"/>
    <col min="5" max="5" width="12.140625" customWidth="1"/>
    <col min="6" max="6" width="14.42578125" customWidth="1"/>
    <col min="7" max="7" width="2.42578125" customWidth="1"/>
    <col min="8" max="8" width="43.85546875" customWidth="1"/>
    <col min="12" max="12" width="14.5703125" customWidth="1"/>
    <col min="13" max="13" width="17" customWidth="1"/>
    <col min="14" max="14" width="6.5703125" customWidth="1"/>
    <col min="15" max="15" width="33.5703125" customWidth="1"/>
  </cols>
  <sheetData>
    <row r="1" spans="1:24" ht="12.75">
      <c r="A1" s="97">
        <v>9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5.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59" t="s">
        <v>6</v>
      </c>
      <c r="G2" s="1"/>
      <c r="H2" s="60" t="s">
        <v>71</v>
      </c>
      <c r="I2" s="92" t="s">
        <v>7</v>
      </c>
      <c r="J2" s="91"/>
      <c r="K2" s="91"/>
      <c r="L2" s="91"/>
      <c r="M2" s="94" t="s">
        <v>8</v>
      </c>
      <c r="N2" s="12"/>
      <c r="O2" s="12" t="s">
        <v>80</v>
      </c>
      <c r="P2" s="2"/>
      <c r="Q2" s="2"/>
      <c r="R2" s="2"/>
      <c r="S2" s="2"/>
      <c r="T2" s="2"/>
      <c r="U2" s="2"/>
      <c r="V2" s="2"/>
      <c r="W2" s="2"/>
      <c r="X2" s="2"/>
    </row>
    <row r="3" spans="1:24" ht="12.75">
      <c r="A3" s="4" t="s">
        <v>9</v>
      </c>
      <c r="B3" s="5">
        <v>1</v>
      </c>
      <c r="C3" s="5">
        <v>10000</v>
      </c>
      <c r="D3" s="5">
        <v>12</v>
      </c>
      <c r="E3" s="6">
        <f t="shared" ref="E3:E18" si="0">B3*C3</f>
        <v>10000</v>
      </c>
      <c r="F3" s="6">
        <f t="shared" ref="F3:F18" si="1">D3*E3</f>
        <v>120000</v>
      </c>
      <c r="G3" s="1"/>
      <c r="H3" s="12">
        <v>800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12"/>
      <c r="O3" s="12" t="s">
        <v>81</v>
      </c>
      <c r="P3" s="2"/>
      <c r="Q3" s="2"/>
      <c r="R3" s="2"/>
      <c r="S3" s="2"/>
      <c r="T3" s="2"/>
      <c r="U3" s="2"/>
      <c r="V3" s="2"/>
      <c r="W3" s="2"/>
      <c r="X3" s="2"/>
    </row>
    <row r="4" spans="1:24" ht="12.75">
      <c r="A4" s="4" t="s">
        <v>14</v>
      </c>
      <c r="B4" s="5">
        <v>0</v>
      </c>
      <c r="C4" s="5">
        <v>0</v>
      </c>
      <c r="D4" s="5">
        <v>0</v>
      </c>
      <c r="E4" s="6">
        <f t="shared" si="0"/>
        <v>0</v>
      </c>
      <c r="F4" s="6">
        <f t="shared" si="1"/>
        <v>0</v>
      </c>
      <c r="G4" s="1"/>
      <c r="H4" s="61" t="s">
        <v>82</v>
      </c>
      <c r="I4" s="9">
        <v>300</v>
      </c>
      <c r="J4" s="9">
        <v>4.5</v>
      </c>
      <c r="K4" s="10">
        <v>0.75</v>
      </c>
      <c r="L4" s="11">
        <f>MROUND((I4*I6),100)</f>
        <v>39100</v>
      </c>
      <c r="M4" s="12">
        <v>20000</v>
      </c>
      <c r="N4" s="12"/>
      <c r="O4" s="12" t="s">
        <v>83</v>
      </c>
      <c r="P4" s="2"/>
      <c r="Q4" s="2"/>
      <c r="R4" s="2"/>
      <c r="S4" s="2"/>
      <c r="T4" s="2"/>
      <c r="U4" s="2"/>
      <c r="V4" s="2"/>
      <c r="W4" s="2"/>
      <c r="X4" s="2"/>
    </row>
    <row r="5" spans="1:24" ht="12.75">
      <c r="A5" s="13" t="s">
        <v>15</v>
      </c>
      <c r="B5" s="5">
        <v>0</v>
      </c>
      <c r="C5" s="5">
        <v>0</v>
      </c>
      <c r="D5" s="5">
        <v>0</v>
      </c>
      <c r="E5" s="6">
        <f t="shared" si="0"/>
        <v>0</v>
      </c>
      <c r="F5" s="6">
        <f t="shared" si="1"/>
        <v>0</v>
      </c>
      <c r="G5" s="1"/>
      <c r="H5" s="62">
        <v>7500</v>
      </c>
      <c r="I5" s="90" t="s">
        <v>16</v>
      </c>
      <c r="J5" s="91"/>
      <c r="K5" s="91"/>
      <c r="L5" s="91"/>
      <c r="M5" s="63" t="s">
        <v>84</v>
      </c>
      <c r="N5" s="12"/>
      <c r="O5" s="12" t="s">
        <v>85</v>
      </c>
      <c r="P5" s="2"/>
      <c r="Q5" s="2"/>
      <c r="R5" s="2"/>
      <c r="S5" s="2"/>
      <c r="T5" s="2"/>
      <c r="U5" s="2"/>
      <c r="V5" s="2"/>
      <c r="W5" s="2"/>
      <c r="X5" s="2"/>
    </row>
    <row r="6" spans="1:24" ht="12.75">
      <c r="A6" s="4" t="s">
        <v>17</v>
      </c>
      <c r="B6" s="5">
        <v>0</v>
      </c>
      <c r="C6" s="5">
        <v>0</v>
      </c>
      <c r="D6" s="8">
        <v>0</v>
      </c>
      <c r="E6" s="6">
        <f t="shared" si="0"/>
        <v>0</v>
      </c>
      <c r="F6" s="6">
        <f t="shared" si="1"/>
        <v>0</v>
      </c>
      <c r="G6" s="1"/>
      <c r="H6" s="12" t="s">
        <v>86</v>
      </c>
      <c r="I6" s="95">
        <f>F25/(I4*J4*K4)</f>
        <v>130.37037037037038</v>
      </c>
      <c r="J6" s="91"/>
      <c r="K6" s="91"/>
      <c r="L6" s="91"/>
      <c r="M6" s="12">
        <v>6500</v>
      </c>
      <c r="N6" s="62" t="s">
        <v>87</v>
      </c>
      <c r="O6" s="62" t="s">
        <v>88</v>
      </c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4" t="s">
        <v>18</v>
      </c>
      <c r="B7" s="5">
        <v>0</v>
      </c>
      <c r="C7" s="5">
        <v>0</v>
      </c>
      <c r="D7" s="8">
        <v>0</v>
      </c>
      <c r="E7" s="6">
        <f t="shared" si="0"/>
        <v>0</v>
      </c>
      <c r="F7" s="6">
        <f t="shared" si="1"/>
        <v>0</v>
      </c>
      <c r="G7" s="1"/>
      <c r="H7" s="12" t="s">
        <v>89</v>
      </c>
      <c r="I7" s="11"/>
      <c r="J7" s="11"/>
      <c r="K7" s="11"/>
      <c r="L7" s="11"/>
      <c r="M7" s="12">
        <v>2500</v>
      </c>
      <c r="N7" s="62" t="s">
        <v>90</v>
      </c>
      <c r="O7" s="62" t="s">
        <v>91</v>
      </c>
      <c r="P7" s="2"/>
      <c r="Q7" s="2"/>
      <c r="R7" s="2"/>
      <c r="S7" s="2"/>
      <c r="T7" s="2"/>
      <c r="U7" s="2"/>
      <c r="V7" s="2"/>
      <c r="W7" s="2"/>
      <c r="X7" s="2"/>
    </row>
    <row r="8" spans="1:24" ht="12.75">
      <c r="A8" s="14" t="s">
        <v>19</v>
      </c>
      <c r="B8" s="5">
        <v>0</v>
      </c>
      <c r="C8" s="5">
        <v>0</v>
      </c>
      <c r="D8" s="8">
        <v>0</v>
      </c>
      <c r="E8" s="6">
        <f t="shared" si="0"/>
        <v>0</v>
      </c>
      <c r="F8" s="6">
        <f t="shared" si="1"/>
        <v>0</v>
      </c>
      <c r="G8" s="1"/>
      <c r="H8" s="12" t="s">
        <v>92</v>
      </c>
      <c r="I8" s="11"/>
      <c r="J8" s="11"/>
      <c r="K8" s="11"/>
      <c r="L8" s="11"/>
      <c r="M8" s="2"/>
      <c r="N8" s="62"/>
      <c r="O8" s="62" t="s">
        <v>93</v>
      </c>
      <c r="P8" s="2"/>
      <c r="Q8" s="2"/>
      <c r="R8" s="2"/>
      <c r="S8" s="2"/>
      <c r="T8" s="2"/>
      <c r="U8" s="2"/>
      <c r="V8" s="2"/>
      <c r="W8" s="2"/>
      <c r="X8" s="2"/>
    </row>
    <row r="9" spans="1:24" ht="12.75">
      <c r="A9" s="14" t="s">
        <v>20</v>
      </c>
      <c r="B9" s="5">
        <v>0</v>
      </c>
      <c r="C9" s="5">
        <v>0</v>
      </c>
      <c r="D9" s="8">
        <v>0</v>
      </c>
      <c r="E9" s="6">
        <f t="shared" si="0"/>
        <v>0</v>
      </c>
      <c r="F9" s="6">
        <f t="shared" si="1"/>
        <v>0</v>
      </c>
      <c r="G9" s="1"/>
      <c r="H9" s="12" t="s">
        <v>94</v>
      </c>
      <c r="I9" s="92" t="s">
        <v>21</v>
      </c>
      <c r="J9" s="91"/>
      <c r="K9" s="91"/>
      <c r="L9" s="91"/>
      <c r="M9" s="94" t="s">
        <v>22</v>
      </c>
      <c r="N9" s="12"/>
      <c r="O9" s="12" t="s">
        <v>95</v>
      </c>
      <c r="Q9" s="2"/>
      <c r="R9" s="2"/>
      <c r="S9" s="2"/>
      <c r="T9" s="2"/>
      <c r="U9" s="2"/>
      <c r="V9" s="2"/>
      <c r="W9" s="2"/>
      <c r="X9" s="2"/>
    </row>
    <row r="10" spans="1:24" ht="12.75">
      <c r="A10" s="14" t="s">
        <v>17</v>
      </c>
      <c r="B10" s="5">
        <v>0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H10" s="12" t="s">
        <v>96</v>
      </c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12"/>
      <c r="O10" s="12" t="s">
        <v>97</v>
      </c>
      <c r="Q10" s="2"/>
      <c r="R10" s="2"/>
      <c r="S10" s="2"/>
      <c r="T10" s="2"/>
      <c r="U10" s="2"/>
      <c r="V10" s="2"/>
      <c r="W10" s="2"/>
      <c r="X10" s="2"/>
    </row>
    <row r="11" spans="1:24" ht="12.75">
      <c r="A11" s="4" t="s">
        <v>26</v>
      </c>
      <c r="B11" s="5">
        <v>0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12" t="s">
        <v>98</v>
      </c>
      <c r="I11" s="9">
        <v>2</v>
      </c>
      <c r="J11" s="9">
        <v>1260</v>
      </c>
      <c r="K11" s="10">
        <v>0.6</v>
      </c>
      <c r="L11" s="10">
        <v>0.85</v>
      </c>
      <c r="M11" s="12">
        <v>2</v>
      </c>
      <c r="N11" s="12"/>
      <c r="O11" s="12" t="s">
        <v>99</v>
      </c>
      <c r="Q11" s="2"/>
      <c r="R11" s="2"/>
      <c r="S11" s="2"/>
      <c r="T11" s="2"/>
      <c r="U11" s="2"/>
      <c r="V11" s="2"/>
      <c r="W11" s="2"/>
      <c r="X11" s="2"/>
    </row>
    <row r="12" spans="1:24" ht="12.75">
      <c r="A12" s="4" t="s">
        <v>27</v>
      </c>
      <c r="B12" s="5">
        <v>0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12" t="s">
        <v>100</v>
      </c>
      <c r="I12" s="90" t="s">
        <v>101</v>
      </c>
      <c r="J12" s="91"/>
      <c r="K12" s="91"/>
      <c r="L12" s="91"/>
      <c r="M12" s="63" t="s">
        <v>102</v>
      </c>
      <c r="N12" s="12"/>
      <c r="O12" s="12" t="s">
        <v>103</v>
      </c>
      <c r="Q12" s="2"/>
      <c r="R12" s="2"/>
      <c r="S12" s="2"/>
      <c r="T12" s="2"/>
      <c r="U12" s="2"/>
      <c r="V12" s="2"/>
      <c r="W12" s="2"/>
      <c r="X12" s="2"/>
    </row>
    <row r="13" spans="1:24" ht="12.75">
      <c r="A13" s="4" t="s">
        <v>29</v>
      </c>
      <c r="B13" s="5">
        <v>0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12" t="s">
        <v>104</v>
      </c>
      <c r="I13" s="95">
        <f>F25/(I11*K11*L11*J11)</f>
        <v>102.70774976657329</v>
      </c>
      <c r="J13" s="91"/>
      <c r="K13" s="91"/>
      <c r="L13" s="91"/>
      <c r="M13" s="64">
        <f>30*J11*I13</f>
        <v>3882352.9411764704</v>
      </c>
      <c r="N13" s="12"/>
      <c r="O13" s="12" t="s">
        <v>105</v>
      </c>
      <c r="Q13" s="2"/>
      <c r="R13" s="2"/>
      <c r="S13" s="2"/>
      <c r="T13" s="2"/>
      <c r="U13" s="2"/>
      <c r="V13" s="2"/>
      <c r="W13" s="2"/>
      <c r="X13" s="2"/>
    </row>
    <row r="14" spans="1:24" ht="15">
      <c r="A14" s="15"/>
      <c r="B14" s="5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12" t="s">
        <v>106</v>
      </c>
      <c r="I14" s="2"/>
      <c r="J14" s="2"/>
      <c r="K14" s="2"/>
      <c r="L14" s="2"/>
      <c r="M14" s="2">
        <f>F25/(K11*L11)</f>
        <v>258823.5294117647</v>
      </c>
      <c r="N14" s="12"/>
      <c r="O14" s="12" t="s">
        <v>107</v>
      </c>
      <c r="Q14" s="2"/>
      <c r="R14" s="2"/>
      <c r="S14" s="2"/>
      <c r="T14" s="2"/>
      <c r="U14" s="2"/>
      <c r="V14" s="2"/>
      <c r="W14" s="2"/>
      <c r="X14" s="2"/>
    </row>
    <row r="15" spans="1:24" ht="15">
      <c r="A15" s="16"/>
      <c r="B15" s="5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12" t="s">
        <v>108</v>
      </c>
      <c r="I15" s="2"/>
      <c r="J15" s="2"/>
      <c r="K15" s="2"/>
      <c r="L15" s="2"/>
      <c r="M15" s="2"/>
      <c r="N15" s="12"/>
      <c r="O15" s="12" t="s">
        <v>109</v>
      </c>
      <c r="Q15" s="2"/>
      <c r="R15" s="2"/>
      <c r="S15" s="2"/>
      <c r="T15" s="2"/>
      <c r="U15" s="2"/>
      <c r="V15" s="2"/>
      <c r="W15" s="2"/>
      <c r="X15" s="2"/>
    </row>
    <row r="16" spans="1:24" ht="15">
      <c r="A16" s="16"/>
      <c r="B16" s="5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12" t="s">
        <v>110</v>
      </c>
      <c r="I16" s="90" t="s">
        <v>30</v>
      </c>
      <c r="J16" s="91"/>
      <c r="K16" s="91"/>
      <c r="L16" s="91"/>
      <c r="M16" s="2"/>
      <c r="N16" s="12"/>
      <c r="O16" s="12" t="s">
        <v>111</v>
      </c>
      <c r="Q16" s="2"/>
      <c r="R16" s="2"/>
      <c r="S16" s="2"/>
      <c r="T16" s="2"/>
      <c r="U16" s="2"/>
      <c r="V16" s="2"/>
      <c r="W16" s="2"/>
      <c r="X16" s="2"/>
    </row>
    <row r="17" spans="1:24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I17" s="17" t="s">
        <v>31</v>
      </c>
      <c r="J17" s="18">
        <v>105</v>
      </c>
      <c r="K17" s="17" t="s">
        <v>32</v>
      </c>
      <c r="L17" s="18">
        <v>210</v>
      </c>
      <c r="M17" s="2"/>
      <c r="Q17" s="2"/>
      <c r="R17" s="2"/>
      <c r="S17" s="2"/>
      <c r="T17" s="2"/>
      <c r="U17" s="2"/>
      <c r="V17" s="2"/>
      <c r="W17" s="2"/>
      <c r="X17" s="2"/>
    </row>
    <row r="18" spans="1:24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61" t="s">
        <v>112</v>
      </c>
      <c r="I18" s="93">
        <f>M4*J17</f>
        <v>2100000</v>
      </c>
      <c r="J18" s="91"/>
      <c r="K18" s="93">
        <f>M4*L17</f>
        <v>4200000</v>
      </c>
      <c r="L18" s="91"/>
      <c r="M18" s="60" t="s">
        <v>113</v>
      </c>
      <c r="N18" s="12"/>
      <c r="O18" s="12" t="s">
        <v>114</v>
      </c>
      <c r="P18" s="12"/>
      <c r="Q18" s="2"/>
      <c r="R18" s="2"/>
      <c r="S18" s="2"/>
      <c r="T18" s="2"/>
      <c r="U18" s="2"/>
      <c r="V18" s="2"/>
      <c r="W18" s="2"/>
      <c r="X18" s="2"/>
    </row>
    <row r="19" spans="1:24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12">
        <v>15000</v>
      </c>
      <c r="I19" s="2"/>
      <c r="J19" s="2"/>
      <c r="K19" s="2"/>
      <c r="L19" s="2"/>
      <c r="M19" s="12" t="s">
        <v>115</v>
      </c>
      <c r="N19" s="12"/>
      <c r="O19" s="12" t="s">
        <v>116</v>
      </c>
      <c r="P19" s="12"/>
      <c r="Q19" s="2"/>
      <c r="R19" s="2"/>
      <c r="S19" s="2"/>
      <c r="T19" s="2"/>
      <c r="U19" s="2"/>
      <c r="V19" s="2"/>
      <c r="W19" s="2"/>
      <c r="X19" s="2"/>
    </row>
    <row r="20" spans="1:24" ht="12.75">
      <c r="A20" s="19" t="s">
        <v>34</v>
      </c>
      <c r="B20" s="20"/>
      <c r="C20" s="20"/>
      <c r="D20" s="21" t="s">
        <v>33</v>
      </c>
      <c r="E20" s="22">
        <f t="shared" ref="E20:F20" si="2">SUM(E3:E19)</f>
        <v>10000</v>
      </c>
      <c r="F20" s="22">
        <f t="shared" si="2"/>
        <v>120000</v>
      </c>
      <c r="G20" s="1"/>
      <c r="H20" s="62" t="s">
        <v>117</v>
      </c>
      <c r="I20" s="90" t="s">
        <v>35</v>
      </c>
      <c r="J20" s="91"/>
      <c r="K20" s="91"/>
      <c r="L20" s="91"/>
      <c r="M20" s="12" t="s">
        <v>118</v>
      </c>
      <c r="N20" s="12"/>
      <c r="O20" s="12" t="s">
        <v>119</v>
      </c>
      <c r="P20" s="12"/>
      <c r="Q20" s="2"/>
      <c r="R20" s="2"/>
      <c r="S20" s="2"/>
      <c r="T20" s="2"/>
      <c r="U20" s="2"/>
      <c r="V20" s="2"/>
      <c r="W20" s="2"/>
      <c r="X20" s="2"/>
    </row>
    <row r="21" spans="1:24" ht="12.75">
      <c r="A21" s="23"/>
      <c r="B21" s="2"/>
      <c r="C21" s="2"/>
      <c r="D21" s="2"/>
      <c r="E21" s="2"/>
      <c r="F21" s="2"/>
      <c r="G21" s="1"/>
      <c r="H21" s="62" t="s">
        <v>120</v>
      </c>
      <c r="I21" s="24" t="s">
        <v>36</v>
      </c>
      <c r="J21" s="24" t="s">
        <v>37</v>
      </c>
      <c r="K21" s="24" t="s">
        <v>36</v>
      </c>
      <c r="L21" s="24" t="s">
        <v>37</v>
      </c>
      <c r="M21" s="12" t="s">
        <v>121</v>
      </c>
      <c r="N21" s="12"/>
      <c r="O21" s="12" t="s">
        <v>122</v>
      </c>
      <c r="P21" s="12"/>
      <c r="Q21" s="2"/>
      <c r="R21" s="2"/>
      <c r="S21" s="2"/>
      <c r="T21" s="2"/>
      <c r="U21" s="2"/>
      <c r="V21" s="2"/>
      <c r="W21" s="2"/>
      <c r="X21" s="2"/>
    </row>
    <row r="22" spans="1:24" ht="12.75">
      <c r="A22" s="23"/>
      <c r="B22" s="2"/>
      <c r="C22" s="2"/>
      <c r="D22" s="2"/>
      <c r="E22" s="2"/>
      <c r="F22" s="2"/>
      <c r="G22" s="1"/>
      <c r="H22" s="62" t="s">
        <v>123</v>
      </c>
      <c r="I22" s="25">
        <f>I18/((M4/1000)*J4*J22*365)</f>
        <v>5.3272450532724509</v>
      </c>
      <c r="J22" s="26">
        <v>12</v>
      </c>
      <c r="K22" s="25">
        <f>K18/((M4/1000)*L22*J4*365)</f>
        <v>10.654490106544902</v>
      </c>
      <c r="L22" s="26">
        <v>12</v>
      </c>
      <c r="M22" s="12" t="s">
        <v>124</v>
      </c>
      <c r="N22" s="12"/>
      <c r="O22" s="12" t="s">
        <v>125</v>
      </c>
      <c r="P22" s="12"/>
      <c r="Q22" s="2"/>
      <c r="R22" s="2"/>
      <c r="S22" s="2"/>
      <c r="T22" s="2"/>
      <c r="U22" s="2"/>
      <c r="V22" s="2"/>
      <c r="W22" s="2"/>
      <c r="X22" s="2"/>
    </row>
    <row r="23" spans="1:24" ht="12.75">
      <c r="A23" s="24" t="s">
        <v>38</v>
      </c>
      <c r="B23" s="27"/>
      <c r="C23" s="27"/>
      <c r="D23" s="27"/>
      <c r="E23" s="27"/>
      <c r="F23" s="24">
        <v>1.1000000000000001</v>
      </c>
      <c r="G23" s="1"/>
      <c r="H23" s="62" t="s">
        <v>126</v>
      </c>
      <c r="I23" s="24" t="s">
        <v>39</v>
      </c>
      <c r="J23" s="24" t="s">
        <v>37</v>
      </c>
      <c r="K23" s="24" t="s">
        <v>39</v>
      </c>
      <c r="L23" s="24" t="s">
        <v>37</v>
      </c>
      <c r="M23" s="12" t="s">
        <v>127</v>
      </c>
      <c r="N23" s="12"/>
      <c r="O23" s="12" t="s">
        <v>128</v>
      </c>
      <c r="P23" s="12"/>
      <c r="Q23" s="2"/>
      <c r="R23" s="2"/>
      <c r="S23" s="2"/>
      <c r="T23" s="2"/>
      <c r="U23" s="2"/>
      <c r="V23" s="2"/>
      <c r="W23" s="2"/>
      <c r="X23" s="2"/>
    </row>
    <row r="24" spans="1:24" ht="12.75">
      <c r="A24" s="23"/>
      <c r="B24" s="2"/>
      <c r="C24" s="2"/>
      <c r="D24" s="2"/>
      <c r="E24" s="2"/>
      <c r="F24" s="2"/>
      <c r="G24" s="1"/>
      <c r="H24" s="62" t="s">
        <v>129</v>
      </c>
      <c r="I24" s="25">
        <f>I18/((M4/1000)*J4*J24*365)</f>
        <v>4.5662100456621006</v>
      </c>
      <c r="J24" s="26">
        <v>14</v>
      </c>
      <c r="K24" s="25">
        <f>K18/((M4/1000)*L24*J4*365)</f>
        <v>9.1324200913242013</v>
      </c>
      <c r="L24" s="26">
        <v>14</v>
      </c>
      <c r="M24" s="2"/>
      <c r="N24" s="12"/>
      <c r="O24" s="12" t="s">
        <v>130</v>
      </c>
      <c r="P24" s="12"/>
      <c r="Q24" s="2"/>
      <c r="R24" s="2"/>
      <c r="S24" s="2"/>
      <c r="T24" s="2"/>
      <c r="U24" s="2"/>
      <c r="V24" s="2"/>
      <c r="W24" s="2"/>
      <c r="X24" s="2"/>
    </row>
    <row r="25" spans="1:24" ht="12.75">
      <c r="A25" s="28" t="s">
        <v>40</v>
      </c>
      <c r="B25" s="29"/>
      <c r="C25" s="29"/>
      <c r="D25" s="29"/>
      <c r="E25" s="29"/>
      <c r="F25" s="30">
        <f>F20*F23</f>
        <v>132000</v>
      </c>
      <c r="G25" s="1"/>
      <c r="H25" s="62" t="s">
        <v>131</v>
      </c>
      <c r="I25" s="2"/>
      <c r="J25" s="2"/>
      <c r="K25" s="2"/>
      <c r="L25" s="2"/>
      <c r="M25" s="2"/>
      <c r="N25" s="12"/>
      <c r="O25" s="12" t="s">
        <v>132</v>
      </c>
      <c r="P25" s="12"/>
      <c r="Q25" s="2"/>
      <c r="R25" s="2"/>
      <c r="S25" s="2"/>
      <c r="T25" s="2"/>
      <c r="U25" s="2"/>
      <c r="V25" s="2"/>
      <c r="W25" s="2"/>
      <c r="X25" s="2"/>
    </row>
    <row r="26" spans="1:24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12"/>
      <c r="O26" s="12" t="s">
        <v>133</v>
      </c>
      <c r="P26" s="12"/>
      <c r="Q26" s="2"/>
      <c r="R26" s="2"/>
      <c r="S26" s="2"/>
      <c r="T26" s="2"/>
      <c r="U26" s="2"/>
      <c r="V26" s="2"/>
      <c r="W26" s="2"/>
      <c r="X26" s="2"/>
    </row>
    <row r="27" spans="1:24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33"/>
      <c r="I30" s="33" t="s">
        <v>44</v>
      </c>
      <c r="J30" s="33" t="s">
        <v>2</v>
      </c>
      <c r="K30" s="33" t="s">
        <v>45</v>
      </c>
      <c r="L30" s="33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2.75">
      <c r="A31" s="33" t="s">
        <v>46</v>
      </c>
      <c r="B31" s="5">
        <v>37</v>
      </c>
      <c r="C31" s="5">
        <f>M4</f>
        <v>20000</v>
      </c>
      <c r="D31" s="34">
        <f t="shared" ref="D31:D41" si="3">B31*C31</f>
        <v>740000</v>
      </c>
      <c r="E31" s="14"/>
      <c r="F31" s="96">
        <f>B46</f>
        <v>11034007.352941176</v>
      </c>
      <c r="G31" s="1"/>
      <c r="H31" s="36" t="s">
        <v>46</v>
      </c>
      <c r="I31" s="65">
        <v>37</v>
      </c>
      <c r="J31" s="66">
        <f>M4</f>
        <v>20000</v>
      </c>
      <c r="K31" s="67">
        <f t="shared" ref="K31:K41" si="4">I31*J31</f>
        <v>740000</v>
      </c>
      <c r="L31" s="33">
        <f>I31*I45</f>
        <v>7.4</v>
      </c>
      <c r="M31" s="96">
        <f>I46</f>
        <v>10467967.05882353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2.75">
      <c r="A32" s="37" t="s">
        <v>47</v>
      </c>
      <c r="B32" s="5">
        <v>8000</v>
      </c>
      <c r="C32" s="5">
        <v>1</v>
      </c>
      <c r="D32" s="34">
        <f t="shared" si="3"/>
        <v>8000</v>
      </c>
      <c r="E32" s="14"/>
      <c r="F32" s="91"/>
      <c r="G32" s="1"/>
      <c r="H32" s="46" t="s">
        <v>47</v>
      </c>
      <c r="I32" s="65">
        <v>4000</v>
      </c>
      <c r="J32" s="65">
        <v>1</v>
      </c>
      <c r="K32" s="67">
        <f t="shared" si="4"/>
        <v>4000</v>
      </c>
      <c r="L32" s="33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>
      <c r="A33" s="38" t="s">
        <v>48</v>
      </c>
      <c r="B33" s="5">
        <v>5000</v>
      </c>
      <c r="C33" s="5">
        <v>1</v>
      </c>
      <c r="D33" s="34">
        <f t="shared" si="3"/>
        <v>5000</v>
      </c>
      <c r="E33" s="14"/>
      <c r="F33" s="91"/>
      <c r="G33" s="1"/>
      <c r="H33" s="38" t="s">
        <v>48</v>
      </c>
      <c r="I33" s="65">
        <v>2000</v>
      </c>
      <c r="J33" s="65">
        <v>1</v>
      </c>
      <c r="K33" s="67">
        <f t="shared" si="4"/>
        <v>2000</v>
      </c>
      <c r="L33" s="33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2.75">
      <c r="A34" s="33" t="s">
        <v>49</v>
      </c>
      <c r="B34" s="39">
        <v>14</v>
      </c>
      <c r="C34" s="8">
        <f>M4</f>
        <v>20000</v>
      </c>
      <c r="D34" s="34">
        <f t="shared" si="3"/>
        <v>280000</v>
      </c>
      <c r="E34" s="14"/>
      <c r="F34" s="91"/>
      <c r="G34" s="1"/>
      <c r="H34" s="36" t="s">
        <v>49</v>
      </c>
      <c r="I34" s="68">
        <v>10</v>
      </c>
      <c r="J34" s="69">
        <f>J31</f>
        <v>20000</v>
      </c>
      <c r="K34" s="67">
        <f t="shared" si="4"/>
        <v>200000</v>
      </c>
      <c r="L34" s="33"/>
      <c r="M34" s="91"/>
      <c r="P34" s="2"/>
      <c r="Q34" s="2"/>
      <c r="R34" s="2"/>
      <c r="S34" s="2"/>
      <c r="T34" s="2"/>
      <c r="U34" s="2"/>
      <c r="V34" s="2"/>
      <c r="W34" s="2"/>
      <c r="X34" s="2"/>
    </row>
    <row r="35" spans="1:24" ht="12.75">
      <c r="A35" s="33" t="s">
        <v>50</v>
      </c>
      <c r="B35" s="34">
        <v>30000</v>
      </c>
      <c r="C35" s="5">
        <v>0</v>
      </c>
      <c r="D35" s="34">
        <f t="shared" si="3"/>
        <v>0</v>
      </c>
      <c r="E35" s="14"/>
      <c r="F35" s="91"/>
      <c r="G35" s="1"/>
      <c r="H35" s="36" t="s">
        <v>50</v>
      </c>
      <c r="I35" s="68">
        <v>0</v>
      </c>
      <c r="J35" s="65">
        <v>0</v>
      </c>
      <c r="K35" s="67">
        <f t="shared" si="4"/>
        <v>0</v>
      </c>
      <c r="L35" s="33"/>
      <c r="M35" s="91"/>
      <c r="P35" s="2"/>
      <c r="Q35" s="2"/>
      <c r="R35" s="2"/>
      <c r="S35" s="2"/>
      <c r="T35" s="2"/>
      <c r="U35" s="2"/>
      <c r="V35" s="2"/>
      <c r="W35" s="2"/>
      <c r="X35" s="2"/>
    </row>
    <row r="36" spans="1:24" ht="12.75">
      <c r="A36" s="70" t="s">
        <v>134</v>
      </c>
      <c r="B36" s="39">
        <f>M6</f>
        <v>6500</v>
      </c>
      <c r="C36" s="8">
        <v>1</v>
      </c>
      <c r="D36" s="34">
        <f t="shared" si="3"/>
        <v>6500</v>
      </c>
      <c r="E36" s="14"/>
      <c r="F36" s="91"/>
      <c r="G36" s="1"/>
      <c r="H36" s="70" t="s">
        <v>134</v>
      </c>
      <c r="I36" s="68">
        <f>M7</f>
        <v>2500</v>
      </c>
      <c r="J36" s="65">
        <v>1</v>
      </c>
      <c r="K36" s="67">
        <f t="shared" si="4"/>
        <v>2500</v>
      </c>
      <c r="L36" s="33"/>
      <c r="M36" s="91"/>
      <c r="P36" s="2"/>
      <c r="Q36" s="2"/>
      <c r="R36" s="2"/>
      <c r="S36" s="2"/>
      <c r="T36" s="2"/>
      <c r="U36" s="2"/>
      <c r="V36" s="2"/>
      <c r="W36" s="2"/>
      <c r="X36" s="2"/>
    </row>
    <row r="37" spans="1:24" ht="12.75">
      <c r="A37" s="33" t="s">
        <v>53</v>
      </c>
      <c r="B37" s="39">
        <f>M13</f>
        <v>3882352.9411764704</v>
      </c>
      <c r="C37" s="5">
        <f>M11</f>
        <v>2</v>
      </c>
      <c r="D37" s="34">
        <f t="shared" si="3"/>
        <v>7764705.8823529407</v>
      </c>
      <c r="E37" s="14"/>
      <c r="F37" s="91"/>
      <c r="G37" s="1"/>
      <c r="H37" s="36" t="s">
        <v>53</v>
      </c>
      <c r="I37" s="68">
        <f>M13</f>
        <v>3882352.9411764704</v>
      </c>
      <c r="J37" s="65">
        <f>M11</f>
        <v>2</v>
      </c>
      <c r="K37" s="67">
        <f t="shared" si="4"/>
        <v>7764705.8823529407</v>
      </c>
      <c r="L37" s="33"/>
      <c r="M37" s="91"/>
      <c r="P37" s="2"/>
      <c r="Q37" s="2"/>
      <c r="R37" s="2"/>
      <c r="S37" s="2"/>
      <c r="T37" s="2"/>
      <c r="U37" s="2"/>
      <c r="V37" s="2"/>
      <c r="W37" s="2"/>
      <c r="X37" s="2"/>
    </row>
    <row r="38" spans="1:24" ht="12.75">
      <c r="A38" s="33" t="s">
        <v>54</v>
      </c>
      <c r="B38" s="34">
        <v>500</v>
      </c>
      <c r="C38" s="6">
        <f>C37*2</f>
        <v>4</v>
      </c>
      <c r="D38" s="34">
        <f t="shared" si="3"/>
        <v>2000</v>
      </c>
      <c r="E38" s="14"/>
      <c r="F38" s="91"/>
      <c r="G38" s="1"/>
      <c r="H38" s="46" t="s">
        <v>135</v>
      </c>
      <c r="I38" s="68">
        <v>150</v>
      </c>
      <c r="J38" s="65">
        <f>J37*2</f>
        <v>4</v>
      </c>
      <c r="K38" s="67">
        <f t="shared" si="4"/>
        <v>600</v>
      </c>
      <c r="L38" s="33"/>
      <c r="M38" s="91"/>
      <c r="P38" s="2"/>
      <c r="Q38" s="2"/>
      <c r="R38" s="2"/>
      <c r="S38" s="2"/>
      <c r="T38" s="2"/>
      <c r="U38" s="2"/>
      <c r="V38" s="2"/>
      <c r="W38" s="2"/>
      <c r="X38" s="2"/>
    </row>
    <row r="39" spans="1:24" ht="12.75">
      <c r="A39" s="70" t="s">
        <v>136</v>
      </c>
      <c r="B39" s="39">
        <f>H19</f>
        <v>15000</v>
      </c>
      <c r="C39" s="5">
        <v>1</v>
      </c>
      <c r="D39" s="34">
        <f t="shared" si="3"/>
        <v>15000</v>
      </c>
      <c r="E39" s="14"/>
      <c r="F39" s="91"/>
      <c r="G39" s="1"/>
      <c r="H39" s="46" t="s">
        <v>137</v>
      </c>
      <c r="I39" s="68">
        <f>H5</f>
        <v>7500</v>
      </c>
      <c r="J39" s="65">
        <v>1</v>
      </c>
      <c r="K39" s="67">
        <f t="shared" si="4"/>
        <v>7500</v>
      </c>
      <c r="L39" s="33"/>
      <c r="M39" s="91"/>
      <c r="P39" s="2"/>
      <c r="Q39" s="2"/>
      <c r="R39" s="2"/>
      <c r="S39" s="2"/>
      <c r="T39" s="2"/>
      <c r="U39" s="2"/>
      <c r="V39" s="2"/>
      <c r="W39" s="2"/>
      <c r="X39" s="2"/>
    </row>
    <row r="40" spans="1:24" ht="12.75">
      <c r="A40" s="33" t="s">
        <v>57</v>
      </c>
      <c r="B40" s="39">
        <v>4000</v>
      </c>
      <c r="C40" s="5">
        <v>1</v>
      </c>
      <c r="D40" s="34">
        <f t="shared" si="3"/>
        <v>4000</v>
      </c>
      <c r="E40" s="14"/>
      <c r="F40" s="91"/>
      <c r="G40" s="1"/>
      <c r="H40" s="36" t="s">
        <v>57</v>
      </c>
      <c r="I40" s="68">
        <v>1000</v>
      </c>
      <c r="J40" s="65">
        <v>1</v>
      </c>
      <c r="K40" s="67">
        <f t="shared" si="4"/>
        <v>1000</v>
      </c>
      <c r="L40" s="33"/>
      <c r="M40" s="91"/>
      <c r="P40" s="2"/>
      <c r="Q40" s="2"/>
      <c r="R40" s="2"/>
      <c r="S40" s="2"/>
      <c r="T40" s="2"/>
      <c r="U40" s="2"/>
      <c r="V40" s="2"/>
      <c r="W40" s="2"/>
      <c r="X40" s="2"/>
    </row>
    <row r="41" spans="1:24" ht="12.75">
      <c r="A41" s="14" t="s">
        <v>58</v>
      </c>
      <c r="B41" s="39">
        <v>2000</v>
      </c>
      <c r="C41" s="5">
        <v>1</v>
      </c>
      <c r="D41" s="34">
        <f t="shared" si="3"/>
        <v>2000</v>
      </c>
      <c r="E41" s="14"/>
      <c r="F41" s="91"/>
      <c r="G41" s="1"/>
      <c r="H41" s="36" t="s">
        <v>58</v>
      </c>
      <c r="I41" s="68">
        <v>1000</v>
      </c>
      <c r="J41" s="65">
        <v>1</v>
      </c>
      <c r="K41" s="67">
        <f t="shared" si="4"/>
        <v>1000</v>
      </c>
      <c r="L41" s="33"/>
      <c r="M41" s="91"/>
      <c r="P41" s="2"/>
      <c r="Q41" s="2"/>
      <c r="R41" s="2"/>
      <c r="S41" s="2"/>
      <c r="T41" s="2"/>
      <c r="U41" s="2"/>
      <c r="V41" s="2"/>
      <c r="W41" s="2"/>
      <c r="X41" s="2"/>
    </row>
    <row r="42" spans="1:24" ht="12.75">
      <c r="A42" s="33" t="s">
        <v>59</v>
      </c>
      <c r="B42" s="14"/>
      <c r="C42" s="14"/>
      <c r="D42" s="34">
        <f>SUM(D31:D41)</f>
        <v>8827205.8823529407</v>
      </c>
      <c r="E42" s="14"/>
      <c r="F42" s="14"/>
      <c r="G42" s="1"/>
      <c r="H42" s="36" t="s">
        <v>59</v>
      </c>
      <c r="I42" s="33"/>
      <c r="J42" s="33"/>
      <c r="K42" s="67">
        <f>SUM(K31:K41)</f>
        <v>8723305.8823529407</v>
      </c>
      <c r="L42" s="33"/>
      <c r="M42" s="14"/>
      <c r="P42" s="2"/>
      <c r="Q42" s="2"/>
      <c r="R42" s="2"/>
      <c r="S42" s="2"/>
      <c r="T42" s="2"/>
      <c r="U42" s="2"/>
      <c r="V42" s="2"/>
      <c r="W42" s="2"/>
      <c r="X42" s="2"/>
    </row>
    <row r="43" spans="1:24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P44" s="2"/>
      <c r="Q44" s="2"/>
      <c r="R44" s="2"/>
      <c r="S44" s="2"/>
      <c r="T44" s="2"/>
      <c r="U44" s="2"/>
      <c r="V44" s="2"/>
      <c r="W44" s="2"/>
      <c r="X44" s="2"/>
    </row>
    <row r="45" spans="1:24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2.75">
      <c r="A46" s="50" t="s">
        <v>62</v>
      </c>
      <c r="B46" s="51">
        <f>(D42*B45)+D42</f>
        <v>11034007.352941176</v>
      </c>
      <c r="C46" s="14"/>
      <c r="D46" s="52">
        <f>B46+D54</f>
        <v>11047007.352941176</v>
      </c>
      <c r="E46" s="14"/>
      <c r="F46" s="14"/>
      <c r="G46" s="1"/>
      <c r="H46" s="50" t="s">
        <v>62</v>
      </c>
      <c r="I46" s="51">
        <f>(K42*I45)+K42</f>
        <v>10467967.05882353</v>
      </c>
      <c r="J46" s="14"/>
      <c r="K46" s="52">
        <f>I46+K54</f>
        <v>10480967.05882353</v>
      </c>
      <c r="L46" s="14"/>
      <c r="M46" s="14"/>
      <c r="P46" s="2"/>
      <c r="Q46" s="2"/>
      <c r="R46" s="2"/>
      <c r="S46" s="2"/>
      <c r="T46" s="2"/>
      <c r="U46" s="2"/>
      <c r="V46" s="2"/>
      <c r="W46" s="2"/>
      <c r="X46" s="2"/>
    </row>
    <row r="47" spans="1:24" ht="12.75">
      <c r="A47" s="14" t="s">
        <v>63</v>
      </c>
      <c r="B47" s="34"/>
      <c r="C47" s="14"/>
      <c r="D47" s="52">
        <f>D46/M4</f>
        <v>552.35036764705876</v>
      </c>
      <c r="E47" s="14"/>
      <c r="F47" s="14"/>
      <c r="G47" s="1"/>
      <c r="H47" s="14" t="s">
        <v>63</v>
      </c>
      <c r="I47" s="34">
        <f>K46/J31</f>
        <v>524.04835294117652</v>
      </c>
      <c r="J47" s="14"/>
      <c r="K47" s="52">
        <f>K46/J31</f>
        <v>524.04835294117652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P48" s="2"/>
      <c r="Q48" s="2"/>
      <c r="R48" s="2"/>
      <c r="S48" s="2"/>
      <c r="T48" s="2"/>
      <c r="U48" s="2"/>
      <c r="V48" s="2"/>
      <c r="W48" s="2"/>
      <c r="X48" s="2"/>
    </row>
    <row r="49" spans="1:24" ht="12.75">
      <c r="A49" s="14" t="s">
        <v>65</v>
      </c>
      <c r="B49" s="34">
        <f>D42*B45</f>
        <v>2206801.4705882352</v>
      </c>
      <c r="C49" s="14"/>
      <c r="D49" s="52">
        <f>B49+D52+D53</f>
        <v>2214801.4705882352</v>
      </c>
      <c r="E49" s="14"/>
      <c r="F49" s="14"/>
      <c r="G49" s="1"/>
      <c r="H49" s="14" t="s">
        <v>65</v>
      </c>
      <c r="I49" s="34">
        <f>K42*I45</f>
        <v>1744661.1764705882</v>
      </c>
      <c r="J49" s="14"/>
      <c r="K49" s="52">
        <f>I49+K52+K53</f>
        <v>1752661.1764705882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2.75">
      <c r="A51" s="33" t="s">
        <v>66</v>
      </c>
      <c r="B51" s="39">
        <v>5000</v>
      </c>
      <c r="C51" s="8">
        <v>1</v>
      </c>
      <c r="D51" s="34">
        <f t="shared" ref="D51:D53" si="5">B51*C51</f>
        <v>5000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2.75">
      <c r="A52" s="14" t="s">
        <v>67</v>
      </c>
      <c r="B52" s="39">
        <v>5000</v>
      </c>
      <c r="C52" s="8">
        <v>1</v>
      </c>
      <c r="D52" s="34">
        <f t="shared" si="5"/>
        <v>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2.75">
      <c r="A53" s="53" t="s">
        <v>68</v>
      </c>
      <c r="B53" s="39">
        <v>3000</v>
      </c>
      <c r="C53" s="8">
        <v>1</v>
      </c>
      <c r="D53" s="34">
        <f t="shared" si="5"/>
        <v>3000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2.75">
      <c r="A54" s="2"/>
      <c r="B54" s="2"/>
      <c r="C54" s="2"/>
      <c r="D54" s="54">
        <f>SUM(D51:D53)</f>
        <v>13000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2.75">
      <c r="A55" s="12" t="s">
        <v>138</v>
      </c>
      <c r="B55" s="2"/>
      <c r="C55" s="2"/>
      <c r="D55" s="2"/>
      <c r="E55" s="2"/>
      <c r="F55" s="2"/>
      <c r="G55" s="1"/>
      <c r="H55" s="12" t="s">
        <v>138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2.75">
      <c r="A56" s="90" t="s">
        <v>139</v>
      </c>
      <c r="B56" s="91"/>
      <c r="C56" s="91"/>
      <c r="D56" s="91"/>
      <c r="E56" s="2"/>
      <c r="F56" s="2"/>
      <c r="G56" s="1"/>
      <c r="H56" s="90" t="s">
        <v>140</v>
      </c>
      <c r="I56" s="91"/>
      <c r="J56" s="91"/>
      <c r="K56" s="9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2.75">
      <c r="A57" s="71" t="s">
        <v>141</v>
      </c>
      <c r="B57" s="2">
        <f t="shared" ref="B57:D57" si="6">B31</f>
        <v>37</v>
      </c>
      <c r="C57" s="2">
        <f t="shared" si="6"/>
        <v>20000</v>
      </c>
      <c r="D57" s="54">
        <f t="shared" si="6"/>
        <v>740000</v>
      </c>
      <c r="E57" s="2"/>
      <c r="F57" s="2"/>
      <c r="G57" s="1"/>
      <c r="H57" s="71" t="s">
        <v>141</v>
      </c>
      <c r="I57" s="2">
        <f t="shared" ref="I57:K57" si="7">I31</f>
        <v>37</v>
      </c>
      <c r="J57" s="2">
        <f t="shared" si="7"/>
        <v>20000</v>
      </c>
      <c r="K57" s="54">
        <f t="shared" si="7"/>
        <v>740000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2.75">
      <c r="A58" s="71" t="s">
        <v>53</v>
      </c>
      <c r="B58" s="54">
        <f t="shared" ref="B58:D58" si="8">B37</f>
        <v>3882352.9411764704</v>
      </c>
      <c r="C58" s="2">
        <f t="shared" si="8"/>
        <v>2</v>
      </c>
      <c r="D58" s="54">
        <f t="shared" si="8"/>
        <v>7764705.8823529407</v>
      </c>
      <c r="E58" s="2"/>
      <c r="F58" s="2"/>
      <c r="G58" s="1"/>
      <c r="H58" s="71" t="s">
        <v>53</v>
      </c>
      <c r="I58" s="54">
        <f t="shared" ref="I58:K58" si="9">I37</f>
        <v>3882352.9411764704</v>
      </c>
      <c r="J58" s="2">
        <f t="shared" si="9"/>
        <v>2</v>
      </c>
      <c r="K58" s="54">
        <f t="shared" si="9"/>
        <v>7764705.8823529407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2.75">
      <c r="A59" s="71" t="s">
        <v>142</v>
      </c>
      <c r="B59" s="2"/>
      <c r="C59" s="2">
        <f t="shared" ref="C59:D59" si="10">C39</f>
        <v>1</v>
      </c>
      <c r="D59" s="54">
        <f t="shared" si="10"/>
        <v>15000</v>
      </c>
      <c r="E59" s="2"/>
      <c r="F59" s="2"/>
      <c r="G59" s="1"/>
      <c r="H59" s="71" t="s">
        <v>142</v>
      </c>
      <c r="I59" s="2"/>
      <c r="J59" s="2">
        <f t="shared" ref="J59:K59" si="11">J39</f>
        <v>1</v>
      </c>
      <c r="K59" s="54">
        <f t="shared" si="11"/>
        <v>7500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2.75">
      <c r="A60" s="12" t="s">
        <v>134</v>
      </c>
      <c r="B60" s="2"/>
      <c r="C60" s="2"/>
      <c r="D60" s="54">
        <f>D36</f>
        <v>6500</v>
      </c>
      <c r="E60" s="2"/>
      <c r="F60" s="2"/>
      <c r="G60" s="1"/>
      <c r="H60" s="12" t="s">
        <v>134</v>
      </c>
      <c r="I60" s="2"/>
      <c r="J60" s="2"/>
      <c r="K60" s="54">
        <f>K36</f>
        <v>2500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2.75">
      <c r="A61" s="71" t="s">
        <v>143</v>
      </c>
      <c r="B61" s="2"/>
      <c r="C61" s="2"/>
      <c r="D61" s="54">
        <f>D41+D40+D32+D33</f>
        <v>19000</v>
      </c>
      <c r="E61" s="2"/>
      <c r="F61" s="2"/>
      <c r="G61" s="1"/>
      <c r="H61" s="71" t="s">
        <v>143</v>
      </c>
      <c r="I61" s="2"/>
      <c r="J61" s="2"/>
      <c r="K61" s="54">
        <f>K41+K40+K32+K33</f>
        <v>8000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2.75">
      <c r="A62" s="71" t="s">
        <v>144</v>
      </c>
      <c r="B62" s="2"/>
      <c r="C62" s="2"/>
      <c r="D62" s="54">
        <f>D34</f>
        <v>280000</v>
      </c>
      <c r="E62" s="2"/>
      <c r="F62" s="2"/>
      <c r="G62" s="1"/>
      <c r="H62" s="71" t="s">
        <v>144</v>
      </c>
      <c r="I62" s="2"/>
      <c r="J62" s="2"/>
      <c r="K62" s="54">
        <f>K34</f>
        <v>200000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2.75">
      <c r="A63" s="71" t="s">
        <v>145</v>
      </c>
      <c r="B63" s="2"/>
      <c r="C63" s="2"/>
      <c r="D63" s="54">
        <f>D51</f>
        <v>5000</v>
      </c>
      <c r="E63" s="2"/>
      <c r="F63" s="2"/>
      <c r="G63" s="1"/>
      <c r="H63" s="71" t="s">
        <v>145</v>
      </c>
      <c r="I63" s="2"/>
      <c r="J63" s="2"/>
      <c r="K63" s="54">
        <f>K51</f>
        <v>5000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2.75">
      <c r="A64" s="71" t="s">
        <v>146</v>
      </c>
      <c r="B64" s="2"/>
      <c r="C64" s="2"/>
      <c r="D64" s="54">
        <f>D52+D53</f>
        <v>8000</v>
      </c>
      <c r="E64" s="2"/>
      <c r="F64" s="2"/>
      <c r="G64" s="1"/>
      <c r="H64" s="71" t="s">
        <v>146</v>
      </c>
      <c r="I64" s="2"/>
      <c r="J64" s="2"/>
      <c r="K64" s="54">
        <f>K52+K53</f>
        <v>8000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2.75">
      <c r="A65" s="12" t="s">
        <v>30</v>
      </c>
      <c r="B65" s="2"/>
      <c r="C65" s="2"/>
      <c r="D65" s="54">
        <f>SUM(D57:D64)</f>
        <v>8838205.8823529407</v>
      </c>
      <c r="E65" s="2"/>
      <c r="F65" s="2"/>
      <c r="G65" s="1"/>
      <c r="H65" s="12" t="s">
        <v>30</v>
      </c>
      <c r="I65" s="2"/>
      <c r="J65" s="2"/>
      <c r="K65" s="54">
        <f>SUM(K57:K64)</f>
        <v>8735705.8823529407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2.75">
      <c r="A67" s="12" t="s">
        <v>147</v>
      </c>
      <c r="B67" s="2"/>
      <c r="C67" s="2"/>
      <c r="D67" s="54">
        <f>D65/M4</f>
        <v>441.91029411764703</v>
      </c>
      <c r="E67" s="2"/>
      <c r="F67" s="2"/>
      <c r="G67" s="1"/>
      <c r="H67" s="12" t="s">
        <v>147</v>
      </c>
      <c r="I67" s="2"/>
      <c r="J67" s="2"/>
      <c r="K67" s="54">
        <f>K65/M4</f>
        <v>436.78529411764703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2.75">
      <c r="A78" s="2"/>
      <c r="B78" s="2"/>
      <c r="C78" s="2"/>
      <c r="D78" s="2"/>
      <c r="E78" s="2"/>
      <c r="F78" s="2"/>
      <c r="G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2.75">
      <c r="A79" s="2"/>
      <c r="B79" s="2"/>
      <c r="C79" s="2"/>
      <c r="D79" s="2"/>
      <c r="E79" s="2"/>
      <c r="F79" s="2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2.75">
      <c r="A80" s="2"/>
      <c r="B80" s="2"/>
      <c r="C80" s="2"/>
      <c r="D80" s="2"/>
      <c r="E80" s="2"/>
      <c r="F80" s="2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2.75">
      <c r="A81" s="2"/>
      <c r="B81" s="2"/>
      <c r="C81" s="2"/>
      <c r="D81" s="2"/>
      <c r="E81" s="2"/>
      <c r="F81" s="2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2.75">
      <c r="A82" s="2"/>
      <c r="B82" s="2"/>
      <c r="C82" s="2"/>
      <c r="D82" s="2"/>
      <c r="E82" s="2"/>
      <c r="F82" s="2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2.75">
      <c r="A83" s="2"/>
      <c r="B83" s="2"/>
      <c r="C83" s="2"/>
      <c r="D83" s="2"/>
      <c r="E83" s="2"/>
      <c r="F83" s="2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2.75">
      <c r="A84" s="2"/>
      <c r="B84" s="2"/>
      <c r="C84" s="2"/>
      <c r="D84" s="2"/>
      <c r="E84" s="2"/>
      <c r="F84" s="2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2.75">
      <c r="A85" s="2"/>
      <c r="B85" s="2"/>
      <c r="C85" s="2"/>
      <c r="D85" s="2"/>
      <c r="E85" s="2"/>
      <c r="F85" s="2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2.75">
      <c r="A86" s="2"/>
      <c r="B86" s="2"/>
      <c r="C86" s="2"/>
      <c r="D86" s="2"/>
      <c r="E86" s="2"/>
      <c r="F86" s="2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2.75">
      <c r="A87" s="2"/>
      <c r="B87" s="2"/>
      <c r="C87" s="2"/>
      <c r="D87" s="2"/>
      <c r="E87" s="2"/>
      <c r="F87" s="2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2.75">
      <c r="A88" s="2"/>
      <c r="B88" s="2"/>
      <c r="C88" s="2"/>
      <c r="D88" s="2"/>
      <c r="E88" s="2"/>
      <c r="F88" s="2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2.75">
      <c r="A89" s="2"/>
      <c r="B89" s="2"/>
      <c r="C89" s="2"/>
      <c r="D89" s="2"/>
      <c r="E89" s="2"/>
      <c r="F89" s="2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2.75">
      <c r="A90" s="2"/>
      <c r="B90" s="2"/>
      <c r="C90" s="2"/>
      <c r="D90" s="2"/>
      <c r="E90" s="2"/>
      <c r="F90" s="2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2.75">
      <c r="A91" s="2"/>
      <c r="B91" s="2"/>
      <c r="C91" s="2"/>
      <c r="D91" s="2"/>
      <c r="E91" s="2"/>
      <c r="F91" s="2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2.75">
      <c r="A92" s="2"/>
      <c r="B92" s="2"/>
      <c r="C92" s="2"/>
      <c r="D92" s="2"/>
      <c r="E92" s="2"/>
      <c r="F92" s="2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2.75">
      <c r="A93" s="2"/>
      <c r="B93" s="2"/>
      <c r="C93" s="2"/>
      <c r="D93" s="2"/>
      <c r="E93" s="2"/>
      <c r="F93" s="2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2.75">
      <c r="A94" s="2"/>
      <c r="B94" s="2"/>
      <c r="C94" s="2"/>
      <c r="D94" s="2"/>
      <c r="E94" s="2"/>
      <c r="F94" s="2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2.75">
      <c r="A95" s="2"/>
      <c r="B95" s="2"/>
      <c r="C95" s="2"/>
      <c r="D95" s="2"/>
      <c r="E95" s="2"/>
      <c r="F95" s="2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2.75">
      <c r="A96" s="2"/>
      <c r="B96" s="2"/>
      <c r="C96" s="2"/>
      <c r="D96" s="2"/>
      <c r="E96" s="2"/>
      <c r="F96" s="2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2.75">
      <c r="A97" s="2"/>
      <c r="B97" s="2"/>
      <c r="C97" s="2"/>
      <c r="D97" s="2"/>
      <c r="E97" s="2"/>
      <c r="F97" s="2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2.75">
      <c r="A98" s="2"/>
      <c r="B98" s="2"/>
      <c r="C98" s="2"/>
      <c r="D98" s="2"/>
      <c r="E98" s="2"/>
      <c r="F98" s="2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2.75">
      <c r="A99" s="2"/>
      <c r="B99" s="2"/>
      <c r="C99" s="2"/>
      <c r="D99" s="2"/>
      <c r="E99" s="2"/>
      <c r="F99" s="2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2.75">
      <c r="A100" s="2"/>
      <c r="B100" s="2"/>
      <c r="C100" s="2"/>
      <c r="D100" s="2"/>
      <c r="E100" s="2"/>
      <c r="F100" s="2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2.75">
      <c r="A101" s="2"/>
      <c r="B101" s="2"/>
      <c r="C101" s="2"/>
      <c r="D101" s="2"/>
      <c r="E101" s="2"/>
      <c r="F101" s="2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2.75">
      <c r="A102" s="2"/>
      <c r="B102" s="2"/>
      <c r="C102" s="2"/>
      <c r="D102" s="2"/>
      <c r="E102" s="2"/>
      <c r="F102" s="2"/>
      <c r="G102" s="55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2.75">
      <c r="A103" s="2"/>
      <c r="B103" s="2"/>
      <c r="C103" s="2"/>
      <c r="D103" s="2"/>
      <c r="E103" s="2"/>
      <c r="F103" s="2"/>
      <c r="G103" s="5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2.75">
      <c r="A104" s="2"/>
      <c r="B104" s="2"/>
      <c r="C104" s="2"/>
      <c r="D104" s="2"/>
      <c r="E104" s="2"/>
      <c r="F104" s="2"/>
      <c r="G104" s="5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2.75">
      <c r="A105" s="2"/>
      <c r="B105" s="2"/>
      <c r="C105" s="2"/>
      <c r="D105" s="2"/>
      <c r="E105" s="2"/>
      <c r="F105" s="2"/>
      <c r="G105" s="5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2.75">
      <c r="A106" s="2"/>
      <c r="B106" s="2"/>
      <c r="C106" s="2"/>
      <c r="D106" s="2"/>
      <c r="E106" s="2"/>
      <c r="F106" s="2"/>
      <c r="G106" s="5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2.75">
      <c r="A107" s="2"/>
      <c r="B107" s="2"/>
      <c r="C107" s="2"/>
      <c r="D107" s="2"/>
      <c r="E107" s="2"/>
      <c r="F107" s="2"/>
      <c r="G107" s="5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2.75">
      <c r="A108" s="2"/>
      <c r="B108" s="2"/>
      <c r="C108" s="2"/>
      <c r="D108" s="2"/>
      <c r="E108" s="2"/>
      <c r="F108" s="2"/>
      <c r="G108" s="5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>
      <c r="A109" s="2"/>
      <c r="B109" s="2"/>
      <c r="C109" s="2"/>
      <c r="D109" s="2"/>
      <c r="E109" s="2"/>
      <c r="F109" s="2"/>
      <c r="G109" s="5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>
      <c r="A110" s="2"/>
      <c r="B110" s="2"/>
      <c r="C110" s="2"/>
      <c r="D110" s="2"/>
      <c r="E110" s="2"/>
      <c r="F110" s="2"/>
      <c r="G110" s="5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>
      <c r="A111" s="2"/>
      <c r="B111" s="2"/>
      <c r="C111" s="2"/>
      <c r="D111" s="2"/>
      <c r="E111" s="2"/>
      <c r="F111" s="2"/>
      <c r="G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2.75">
      <c r="A998" s="2"/>
      <c r="B998" s="2"/>
      <c r="C998" s="2"/>
      <c r="D998" s="2"/>
      <c r="E998" s="2"/>
      <c r="F998" s="2"/>
      <c r="G998" s="5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</sheetData>
  <mergeCells count="19">
    <mergeCell ref="A1:F1"/>
    <mergeCell ref="I6:L6"/>
    <mergeCell ref="I9:L9"/>
    <mergeCell ref="I2:L2"/>
    <mergeCell ref="I5:L5"/>
    <mergeCell ref="M2:M3"/>
    <mergeCell ref="M9:M10"/>
    <mergeCell ref="K18:L18"/>
    <mergeCell ref="I12:L12"/>
    <mergeCell ref="I13:L13"/>
    <mergeCell ref="I16:L16"/>
    <mergeCell ref="H28:M28"/>
    <mergeCell ref="A28:F28"/>
    <mergeCell ref="I18:J18"/>
    <mergeCell ref="F31:F41"/>
    <mergeCell ref="A56:D56"/>
    <mergeCell ref="H56:K56"/>
    <mergeCell ref="M31:M41"/>
    <mergeCell ref="I20:L2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X999"/>
  <sheetViews>
    <sheetView tabSelected="1" workbookViewId="0">
      <selection activeCell="J11" sqref="J11"/>
    </sheetView>
  </sheetViews>
  <sheetFormatPr defaultColWidth="14.42578125" defaultRowHeight="15.75" customHeight="1"/>
  <cols>
    <col min="1" max="1" width="26.28515625" customWidth="1"/>
    <col min="2" max="2" width="11.7109375" customWidth="1"/>
    <col min="3" max="3" width="11.5703125" customWidth="1"/>
    <col min="4" max="4" width="15.140625" customWidth="1"/>
    <col min="5" max="5" width="12.140625" customWidth="1"/>
    <col min="6" max="6" width="14.42578125" customWidth="1"/>
    <col min="7" max="7" width="2.42578125" customWidth="1"/>
    <col min="8" max="8" width="43.85546875" hidden="1" customWidth="1"/>
    <col min="12" max="12" width="14.5703125" customWidth="1"/>
    <col min="13" max="13" width="17" customWidth="1"/>
    <col min="14" max="14" width="6.5703125" customWidth="1"/>
    <col min="15" max="15" width="33.5703125" customWidth="1"/>
  </cols>
  <sheetData>
    <row r="1" spans="1:24" ht="12.75">
      <c r="A1" s="97" t="s">
        <v>148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5.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59" t="s">
        <v>6</v>
      </c>
      <c r="G2" s="1"/>
      <c r="H2" s="60" t="s">
        <v>71</v>
      </c>
      <c r="I2" s="92" t="s">
        <v>7</v>
      </c>
      <c r="J2" s="91"/>
      <c r="K2" s="91"/>
      <c r="L2" s="91"/>
      <c r="M2" s="94" t="s">
        <v>8</v>
      </c>
      <c r="N2" s="12"/>
      <c r="O2" s="12" t="s">
        <v>80</v>
      </c>
      <c r="P2" s="2"/>
      <c r="Q2" s="2"/>
      <c r="R2" s="2"/>
      <c r="S2" s="2"/>
      <c r="T2" s="2"/>
      <c r="U2" s="2"/>
      <c r="V2" s="2"/>
      <c r="W2" s="2"/>
      <c r="X2" s="2"/>
    </row>
    <row r="3" spans="1:24" ht="12.75">
      <c r="A3" s="4" t="s">
        <v>9</v>
      </c>
      <c r="B3" s="5">
        <v>1</v>
      </c>
      <c r="C3" s="5">
        <v>1600</v>
      </c>
      <c r="D3" s="5">
        <v>6</v>
      </c>
      <c r="E3" s="6">
        <f t="shared" ref="E3:E18" si="0">B3*C3</f>
        <v>1600</v>
      </c>
      <c r="F3" s="6">
        <f>D3*E3</f>
        <v>9600</v>
      </c>
      <c r="G3" s="1"/>
      <c r="H3" s="12">
        <v>800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12"/>
      <c r="O3" s="12" t="s">
        <v>81</v>
      </c>
      <c r="P3" s="2"/>
      <c r="Q3" s="2"/>
      <c r="R3" s="2"/>
      <c r="S3" s="2"/>
      <c r="T3" s="2"/>
      <c r="U3" s="2"/>
      <c r="V3" s="2"/>
      <c r="W3" s="2"/>
      <c r="X3" s="2"/>
    </row>
    <row r="4" spans="1:24" ht="14.25">
      <c r="A4" s="4" t="s">
        <v>14</v>
      </c>
      <c r="B4" s="5">
        <v>0</v>
      </c>
      <c r="C4" s="5">
        <v>0</v>
      </c>
      <c r="D4" s="5">
        <v>0</v>
      </c>
      <c r="E4" s="6">
        <f t="shared" si="0"/>
        <v>0</v>
      </c>
      <c r="F4" s="6">
        <f>D3*E4</f>
        <v>0</v>
      </c>
      <c r="G4" s="1"/>
      <c r="H4" s="61" t="s">
        <v>82</v>
      </c>
      <c r="I4" s="9">
        <v>250</v>
      </c>
      <c r="J4" s="9">
        <v>4.5</v>
      </c>
      <c r="K4" s="10">
        <v>0.7</v>
      </c>
      <c r="L4" s="89">
        <f>MROUND((I4*I6),100)</f>
        <v>3000</v>
      </c>
      <c r="M4" s="12">
        <v>20000</v>
      </c>
      <c r="N4" s="12"/>
      <c r="O4" s="12" t="s">
        <v>83</v>
      </c>
      <c r="P4" s="2"/>
      <c r="Q4" s="2"/>
      <c r="R4" s="2"/>
      <c r="S4" s="2"/>
      <c r="T4" s="2"/>
      <c r="U4" s="2"/>
      <c r="V4" s="2"/>
      <c r="W4" s="2"/>
      <c r="X4" s="2"/>
    </row>
    <row r="5" spans="1:24" ht="12.75">
      <c r="A5" s="13" t="s">
        <v>154</v>
      </c>
      <c r="B5" s="5">
        <v>0</v>
      </c>
      <c r="C5" s="5">
        <v>0</v>
      </c>
      <c r="D5" s="5">
        <v>0</v>
      </c>
      <c r="E5" s="6">
        <f t="shared" si="0"/>
        <v>0</v>
      </c>
      <c r="F5" s="6">
        <f t="shared" ref="F5:F18" si="1">D5*E5</f>
        <v>0</v>
      </c>
      <c r="G5" s="1"/>
      <c r="H5" s="62">
        <v>7500</v>
      </c>
      <c r="I5" s="90" t="s">
        <v>16</v>
      </c>
      <c r="J5" s="91"/>
      <c r="K5" s="91"/>
      <c r="L5" s="91"/>
      <c r="M5" s="63" t="s">
        <v>84</v>
      </c>
      <c r="N5" s="12"/>
      <c r="O5" s="12" t="s">
        <v>85</v>
      </c>
      <c r="P5" s="2"/>
      <c r="Q5" s="2"/>
      <c r="R5" s="2"/>
      <c r="S5" s="2"/>
      <c r="T5" s="2"/>
      <c r="U5" s="2"/>
      <c r="V5" s="2"/>
      <c r="W5" s="2"/>
      <c r="X5" s="2"/>
    </row>
    <row r="6" spans="1:24" ht="12.75">
      <c r="A6" s="13" t="s">
        <v>155</v>
      </c>
      <c r="B6" s="5">
        <v>0</v>
      </c>
      <c r="C6" s="5">
        <v>0</v>
      </c>
      <c r="D6" s="5">
        <v>0</v>
      </c>
      <c r="E6" s="6">
        <f t="shared" si="0"/>
        <v>0</v>
      </c>
      <c r="F6" s="6">
        <f t="shared" si="1"/>
        <v>0</v>
      </c>
      <c r="G6" s="1"/>
      <c r="H6" s="12" t="s">
        <v>86</v>
      </c>
      <c r="I6" s="95">
        <f>F25/(I4*J4*K4)</f>
        <v>12.19047619047619</v>
      </c>
      <c r="J6" s="91"/>
      <c r="K6" s="91"/>
      <c r="L6" s="91"/>
      <c r="M6" s="12">
        <v>6500</v>
      </c>
      <c r="N6" s="62" t="s">
        <v>87</v>
      </c>
      <c r="O6" s="62" t="s">
        <v>88</v>
      </c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4" t="s">
        <v>18</v>
      </c>
      <c r="B7" s="5">
        <v>0</v>
      </c>
      <c r="C7" s="5">
        <v>0</v>
      </c>
      <c r="D7" s="5">
        <v>0</v>
      </c>
      <c r="E7" s="6">
        <f t="shared" si="0"/>
        <v>0</v>
      </c>
      <c r="F7" s="6">
        <f t="shared" si="1"/>
        <v>0</v>
      </c>
      <c r="G7" s="1"/>
      <c r="H7" s="12" t="s">
        <v>89</v>
      </c>
      <c r="I7" s="11"/>
      <c r="J7" s="11"/>
      <c r="K7" s="11"/>
      <c r="L7" s="11"/>
      <c r="M7" s="12">
        <v>2500</v>
      </c>
      <c r="N7" s="62" t="s">
        <v>90</v>
      </c>
      <c r="O7" s="62" t="s">
        <v>91</v>
      </c>
      <c r="P7" s="2"/>
      <c r="Q7" s="2"/>
      <c r="R7" s="2"/>
      <c r="S7" s="2"/>
      <c r="T7" s="2"/>
      <c r="U7" s="2"/>
      <c r="V7" s="2"/>
      <c r="W7" s="2"/>
      <c r="X7" s="2"/>
    </row>
    <row r="8" spans="1:24" ht="12.75">
      <c r="A8" s="14" t="s">
        <v>19</v>
      </c>
      <c r="B8" s="5">
        <v>0</v>
      </c>
      <c r="C8" s="5">
        <v>0</v>
      </c>
      <c r="D8" s="5">
        <v>0</v>
      </c>
      <c r="E8" s="6">
        <f t="shared" si="0"/>
        <v>0</v>
      </c>
      <c r="F8" s="6">
        <f t="shared" si="1"/>
        <v>0</v>
      </c>
      <c r="G8" s="1"/>
      <c r="H8" s="12" t="s">
        <v>92</v>
      </c>
      <c r="I8" s="11"/>
      <c r="J8" s="11"/>
      <c r="K8" s="11"/>
      <c r="L8" s="11"/>
      <c r="M8" s="2"/>
      <c r="N8" s="62"/>
      <c r="O8" s="62" t="s">
        <v>93</v>
      </c>
      <c r="P8" s="2"/>
      <c r="Q8" s="2"/>
      <c r="R8" s="2"/>
      <c r="S8" s="2"/>
      <c r="T8" s="2"/>
      <c r="U8" s="2"/>
      <c r="V8" s="2"/>
      <c r="W8" s="2"/>
      <c r="X8" s="2"/>
    </row>
    <row r="9" spans="1:24" ht="12.75">
      <c r="A9" s="14" t="s">
        <v>20</v>
      </c>
      <c r="B9" s="5">
        <v>0</v>
      </c>
      <c r="C9" s="5">
        <v>0</v>
      </c>
      <c r="D9" s="5">
        <v>8</v>
      </c>
      <c r="E9" s="6">
        <f t="shared" si="0"/>
        <v>0</v>
      </c>
      <c r="F9" s="6">
        <f t="shared" si="1"/>
        <v>0</v>
      </c>
      <c r="G9" s="1"/>
      <c r="H9" s="12" t="s">
        <v>94</v>
      </c>
      <c r="I9" s="92" t="s">
        <v>21</v>
      </c>
      <c r="J9" s="91"/>
      <c r="K9" s="91"/>
      <c r="L9" s="91"/>
      <c r="M9" s="94" t="s">
        <v>22</v>
      </c>
      <c r="N9" s="12"/>
      <c r="O9" s="12" t="s">
        <v>95</v>
      </c>
      <c r="Q9" s="2"/>
      <c r="R9" s="2"/>
      <c r="S9" s="2"/>
      <c r="T9" s="2"/>
      <c r="U9" s="2"/>
      <c r="V9" s="2"/>
      <c r="W9" s="2"/>
      <c r="X9" s="2"/>
    </row>
    <row r="10" spans="1:24" ht="12.75">
      <c r="A10" s="14" t="s">
        <v>17</v>
      </c>
      <c r="B10" s="5">
        <v>0</v>
      </c>
      <c r="C10" s="5">
        <v>0</v>
      </c>
      <c r="D10" s="5">
        <v>8</v>
      </c>
      <c r="E10" s="6">
        <f t="shared" si="0"/>
        <v>0</v>
      </c>
      <c r="F10" s="6">
        <f t="shared" si="1"/>
        <v>0</v>
      </c>
      <c r="G10" s="1"/>
      <c r="H10" s="12" t="s">
        <v>96</v>
      </c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12"/>
      <c r="O10" s="12" t="s">
        <v>97</v>
      </c>
      <c r="Q10" s="2"/>
      <c r="R10" s="2"/>
      <c r="S10" s="2"/>
      <c r="T10" s="2"/>
      <c r="U10" s="2"/>
      <c r="V10" s="2"/>
      <c r="W10" s="2"/>
      <c r="X10" s="2"/>
    </row>
    <row r="11" spans="1:24" ht="12.75">
      <c r="A11" s="4" t="s">
        <v>26</v>
      </c>
      <c r="B11" s="5">
        <v>0</v>
      </c>
      <c r="C11" s="5">
        <v>0</v>
      </c>
      <c r="D11" s="5">
        <v>8</v>
      </c>
      <c r="E11" s="6">
        <f t="shared" si="0"/>
        <v>0</v>
      </c>
      <c r="F11" s="6">
        <f t="shared" si="1"/>
        <v>0</v>
      </c>
      <c r="G11" s="1"/>
      <c r="H11" s="12" t="s">
        <v>98</v>
      </c>
      <c r="I11" s="9">
        <v>12</v>
      </c>
      <c r="J11" s="9">
        <v>130</v>
      </c>
      <c r="K11" s="10">
        <v>0.7</v>
      </c>
      <c r="L11" s="10">
        <v>0.85</v>
      </c>
      <c r="M11" s="12">
        <v>2</v>
      </c>
      <c r="N11" s="12"/>
      <c r="O11" s="12" t="s">
        <v>99</v>
      </c>
      <c r="Q11" s="2"/>
      <c r="R11" s="2"/>
      <c r="S11" s="2"/>
      <c r="T11" s="2"/>
      <c r="U11" s="2"/>
      <c r="V11" s="2"/>
      <c r="W11" s="2"/>
      <c r="X11" s="2"/>
    </row>
    <row r="12" spans="1:24" ht="12.75">
      <c r="A12" s="4" t="s">
        <v>27</v>
      </c>
      <c r="B12" s="5">
        <v>0</v>
      </c>
      <c r="C12" s="5">
        <v>0</v>
      </c>
      <c r="D12" s="5">
        <v>8</v>
      </c>
      <c r="E12" s="6">
        <f t="shared" si="0"/>
        <v>0</v>
      </c>
      <c r="F12" s="6">
        <f t="shared" si="1"/>
        <v>0</v>
      </c>
      <c r="G12" s="1"/>
      <c r="H12" s="12" t="s">
        <v>100</v>
      </c>
      <c r="I12" s="90"/>
      <c r="J12" s="91"/>
      <c r="K12" s="91"/>
      <c r="L12" s="91"/>
      <c r="M12" s="63" t="s">
        <v>102</v>
      </c>
      <c r="N12" s="12"/>
      <c r="O12" s="12" t="s">
        <v>103</v>
      </c>
      <c r="Q12" s="2"/>
      <c r="R12" s="2"/>
      <c r="S12" s="2"/>
      <c r="T12" s="2"/>
      <c r="U12" s="2"/>
      <c r="V12" s="2"/>
      <c r="W12" s="2"/>
      <c r="X12" s="2"/>
    </row>
    <row r="13" spans="1:24" ht="12.75">
      <c r="A13" s="4" t="s">
        <v>29</v>
      </c>
      <c r="B13" s="5">
        <v>0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12" t="s">
        <v>104</v>
      </c>
      <c r="I13" s="95">
        <f>F25/(I11*K11*L11*J11)</f>
        <v>10.342598577892698</v>
      </c>
      <c r="J13" s="91"/>
      <c r="K13" s="91"/>
      <c r="L13" s="91"/>
      <c r="M13" s="64">
        <f>30*J11*I13</f>
        <v>40336.134453781524</v>
      </c>
      <c r="N13" s="12"/>
      <c r="O13" s="12" t="s">
        <v>105</v>
      </c>
      <c r="Q13" s="2"/>
      <c r="R13" s="2"/>
      <c r="S13" s="2"/>
      <c r="T13" s="2"/>
      <c r="U13" s="2"/>
      <c r="V13" s="2"/>
      <c r="W13" s="2"/>
      <c r="X13" s="2"/>
    </row>
    <row r="14" spans="1:24" ht="15">
      <c r="A14" s="15"/>
      <c r="B14" s="5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12" t="s">
        <v>106</v>
      </c>
      <c r="I14" s="2"/>
      <c r="J14" s="2"/>
      <c r="K14" s="2"/>
      <c r="L14" s="2"/>
      <c r="M14" s="2">
        <f>F25/(K11*L11)</f>
        <v>16134.453781512606</v>
      </c>
      <c r="N14" s="12"/>
      <c r="O14" s="12" t="s">
        <v>107</v>
      </c>
      <c r="Q14" s="2"/>
      <c r="R14" s="2"/>
      <c r="S14" s="2"/>
      <c r="T14" s="2"/>
      <c r="U14" s="2"/>
      <c r="V14" s="2"/>
      <c r="W14" s="2"/>
      <c r="X14" s="2"/>
    </row>
    <row r="15" spans="1:24" ht="15">
      <c r="A15" s="16"/>
      <c r="B15" s="5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12" t="s">
        <v>108</v>
      </c>
      <c r="I15" s="2"/>
      <c r="J15" s="2"/>
      <c r="K15" s="2"/>
      <c r="L15" s="2"/>
      <c r="M15" s="2"/>
      <c r="N15" s="12"/>
      <c r="O15" s="12" t="s">
        <v>109</v>
      </c>
      <c r="Q15" s="2"/>
      <c r="R15" s="2"/>
      <c r="S15" s="2"/>
      <c r="T15" s="2"/>
      <c r="U15" s="2"/>
      <c r="V15" s="2"/>
      <c r="W15" s="2"/>
      <c r="X15" s="2"/>
    </row>
    <row r="16" spans="1:24" ht="15">
      <c r="A16" s="16"/>
      <c r="B16" s="5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12" t="s">
        <v>110</v>
      </c>
      <c r="I16" s="90" t="s">
        <v>30</v>
      </c>
      <c r="J16" s="91"/>
      <c r="K16" s="91"/>
      <c r="L16" s="91"/>
      <c r="M16" s="2"/>
      <c r="N16" s="12"/>
      <c r="O16" s="12" t="s">
        <v>111</v>
      </c>
      <c r="Q16" s="2"/>
      <c r="R16" s="2"/>
      <c r="S16" s="2"/>
      <c r="T16" s="2"/>
      <c r="U16" s="2"/>
      <c r="V16" s="2"/>
      <c r="W16" s="2"/>
      <c r="X16" s="2"/>
    </row>
    <row r="17" spans="1:24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I17" s="17" t="s">
        <v>31</v>
      </c>
      <c r="J17" s="18">
        <v>105</v>
      </c>
      <c r="K17" s="17" t="s">
        <v>32</v>
      </c>
      <c r="L17" s="18">
        <v>210</v>
      </c>
      <c r="M17" s="2"/>
      <c r="Q17" s="2"/>
      <c r="R17" s="2"/>
      <c r="S17" s="2"/>
      <c r="T17" s="2"/>
      <c r="U17" s="2"/>
      <c r="V17" s="2"/>
      <c r="W17" s="2"/>
      <c r="X17" s="2"/>
    </row>
    <row r="18" spans="1:24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61" t="s">
        <v>112</v>
      </c>
      <c r="I18" s="93">
        <f>M4*J17</f>
        <v>2100000</v>
      </c>
      <c r="J18" s="91"/>
      <c r="K18" s="93">
        <f>M4*L17</f>
        <v>4200000</v>
      </c>
      <c r="L18" s="91"/>
      <c r="M18" s="2"/>
      <c r="N18" s="12"/>
      <c r="O18" s="12" t="s">
        <v>114</v>
      </c>
      <c r="P18" s="12"/>
      <c r="Q18" s="2"/>
      <c r="R18" s="2"/>
      <c r="S18" s="2"/>
      <c r="T18" s="2"/>
      <c r="U18" s="2"/>
      <c r="V18" s="2"/>
      <c r="W18" s="2"/>
      <c r="X18" s="2"/>
    </row>
    <row r="19" spans="1:24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12">
        <v>15000</v>
      </c>
      <c r="I19" s="2"/>
      <c r="J19" s="2"/>
      <c r="K19" s="2"/>
      <c r="L19" s="2"/>
      <c r="M19" s="2"/>
      <c r="N19" s="12"/>
      <c r="O19" s="12" t="s">
        <v>116</v>
      </c>
      <c r="P19" s="12"/>
      <c r="Q19" s="2"/>
      <c r="R19" s="2"/>
      <c r="S19" s="2"/>
      <c r="T19" s="2"/>
      <c r="U19" s="2"/>
      <c r="V19" s="2"/>
      <c r="W19" s="2"/>
      <c r="X19" s="2"/>
    </row>
    <row r="20" spans="1:24" ht="12.75">
      <c r="A20" s="19" t="s">
        <v>34</v>
      </c>
      <c r="B20" s="20"/>
      <c r="C20" s="20">
        <f>SUM(C3:C18)</f>
        <v>1600</v>
      </c>
      <c r="D20" s="21" t="s">
        <v>33</v>
      </c>
      <c r="E20" s="22">
        <f t="shared" ref="E20:F20" si="2">SUM(E3:E19)</f>
        <v>1600</v>
      </c>
      <c r="F20" s="22">
        <f t="shared" si="2"/>
        <v>9600</v>
      </c>
      <c r="G20" s="1"/>
      <c r="H20" s="62" t="s">
        <v>117</v>
      </c>
      <c r="I20" s="90" t="s">
        <v>35</v>
      </c>
      <c r="J20" s="91"/>
      <c r="K20" s="91"/>
      <c r="L20" s="91"/>
      <c r="M20" s="60" t="s">
        <v>113</v>
      </c>
      <c r="N20" s="12"/>
      <c r="O20" s="12" t="s">
        <v>119</v>
      </c>
      <c r="P20" s="12"/>
      <c r="Q20" s="2"/>
      <c r="R20" s="2"/>
      <c r="S20" s="2"/>
      <c r="T20" s="2"/>
      <c r="U20" s="2"/>
      <c r="V20" s="2"/>
      <c r="W20" s="2"/>
      <c r="X20" s="2"/>
    </row>
    <row r="21" spans="1:24" ht="12.75">
      <c r="A21" s="23"/>
      <c r="B21" s="2"/>
      <c r="C21" s="2"/>
      <c r="D21" s="2"/>
      <c r="E21" s="2"/>
      <c r="F21" s="2"/>
      <c r="G21" s="1"/>
      <c r="H21" s="62" t="s">
        <v>120</v>
      </c>
      <c r="I21" s="24" t="s">
        <v>36</v>
      </c>
      <c r="J21" s="24" t="s">
        <v>37</v>
      </c>
      <c r="K21" s="24" t="s">
        <v>36</v>
      </c>
      <c r="L21" s="24" t="s">
        <v>37</v>
      </c>
      <c r="M21" s="12" t="s">
        <v>115</v>
      </c>
      <c r="N21" s="12"/>
      <c r="O21" s="12" t="s">
        <v>122</v>
      </c>
      <c r="P21" s="12"/>
      <c r="Q21" s="2"/>
      <c r="R21" s="2"/>
      <c r="S21" s="2"/>
      <c r="T21" s="2"/>
      <c r="U21" s="2"/>
      <c r="V21" s="2"/>
      <c r="W21" s="2"/>
      <c r="X21" s="2"/>
    </row>
    <row r="22" spans="1:24" ht="12.75">
      <c r="A22" s="23"/>
      <c r="B22" s="2"/>
      <c r="C22" s="2"/>
      <c r="D22" s="2"/>
      <c r="E22" s="2"/>
      <c r="F22" s="2"/>
      <c r="G22" s="1"/>
      <c r="H22" s="62" t="s">
        <v>123</v>
      </c>
      <c r="I22" s="25">
        <f>I18/((M4/1000)*J4*J22*365)</f>
        <v>5.3272450532724509</v>
      </c>
      <c r="J22" s="26">
        <v>12</v>
      </c>
      <c r="K22" s="25">
        <f>K18/((M4/1000)*L22*J4*365)</f>
        <v>10.654490106544902</v>
      </c>
      <c r="L22" s="26">
        <v>12</v>
      </c>
      <c r="M22" s="12" t="s">
        <v>118</v>
      </c>
      <c r="N22" s="12"/>
      <c r="O22" s="12" t="s">
        <v>125</v>
      </c>
      <c r="P22" s="12"/>
      <c r="Q22" s="2"/>
      <c r="R22" s="2"/>
      <c r="S22" s="2"/>
      <c r="T22" s="2"/>
      <c r="U22" s="2"/>
      <c r="V22" s="2"/>
      <c r="W22" s="2"/>
      <c r="X22" s="2"/>
    </row>
    <row r="23" spans="1:24" ht="12.75">
      <c r="A23" s="24" t="s">
        <v>38</v>
      </c>
      <c r="B23" s="27"/>
      <c r="C23" s="27"/>
      <c r="D23" s="27"/>
      <c r="E23" s="27"/>
      <c r="F23" s="24">
        <v>1</v>
      </c>
      <c r="G23" s="1"/>
      <c r="H23" s="62" t="s">
        <v>126</v>
      </c>
      <c r="I23" s="24" t="s">
        <v>39</v>
      </c>
      <c r="J23" s="24" t="s">
        <v>37</v>
      </c>
      <c r="K23" s="24" t="s">
        <v>39</v>
      </c>
      <c r="L23" s="24" t="s">
        <v>37</v>
      </c>
      <c r="M23" s="12" t="s">
        <v>121</v>
      </c>
      <c r="N23" s="12"/>
      <c r="O23" s="12" t="s">
        <v>128</v>
      </c>
      <c r="P23" s="12"/>
      <c r="Q23" s="2"/>
      <c r="R23" s="2"/>
      <c r="S23" s="2"/>
      <c r="T23" s="2"/>
      <c r="U23" s="2"/>
      <c r="V23" s="2"/>
      <c r="W23" s="2"/>
      <c r="X23" s="2"/>
    </row>
    <row r="24" spans="1:24" ht="12.75">
      <c r="A24" s="23"/>
      <c r="B24" s="2"/>
      <c r="C24" s="2"/>
      <c r="D24" s="2"/>
      <c r="E24" s="2"/>
      <c r="F24" s="2"/>
      <c r="G24" s="1"/>
      <c r="H24" s="62" t="s">
        <v>129</v>
      </c>
      <c r="I24" s="25">
        <f>I18/((M4/1000)*J4*J24*365)</f>
        <v>4.5662100456621006</v>
      </c>
      <c r="J24" s="26">
        <v>14</v>
      </c>
      <c r="K24" s="25">
        <f>K18/((M4/1000)*L24*J4*365)</f>
        <v>9.1324200913242013</v>
      </c>
      <c r="L24" s="26">
        <v>14</v>
      </c>
      <c r="M24" s="12" t="s">
        <v>124</v>
      </c>
      <c r="N24" s="12"/>
      <c r="O24" s="12" t="s">
        <v>130</v>
      </c>
      <c r="P24" s="12"/>
      <c r="Q24" s="2"/>
      <c r="R24" s="2"/>
      <c r="S24" s="2"/>
      <c r="T24" s="2"/>
      <c r="U24" s="2"/>
      <c r="V24" s="2"/>
      <c r="W24" s="2"/>
      <c r="X24" s="2"/>
    </row>
    <row r="25" spans="1:24" ht="12.75">
      <c r="A25" s="28" t="s">
        <v>40</v>
      </c>
      <c r="B25" s="29"/>
      <c r="C25" s="29"/>
      <c r="D25" s="29"/>
      <c r="E25" s="29"/>
      <c r="F25" s="30">
        <f>F20*F23</f>
        <v>9600</v>
      </c>
      <c r="G25" s="1"/>
      <c r="H25" s="62" t="s">
        <v>131</v>
      </c>
      <c r="I25" s="2"/>
      <c r="J25" s="2"/>
      <c r="K25" s="2"/>
      <c r="L25" s="2"/>
      <c r="M25" s="12" t="s">
        <v>127</v>
      </c>
      <c r="N25" s="12"/>
      <c r="O25" s="12" t="s">
        <v>132</v>
      </c>
      <c r="P25" s="12"/>
      <c r="Q25" s="2"/>
      <c r="R25" s="2"/>
      <c r="S25" s="2"/>
      <c r="T25" s="2"/>
      <c r="U25" s="2"/>
      <c r="V25" s="2"/>
      <c r="W25" s="2"/>
      <c r="X25" s="2"/>
    </row>
    <row r="26" spans="1:24" ht="12.75">
      <c r="A26" s="2"/>
      <c r="B26" s="2"/>
      <c r="C26" s="2"/>
      <c r="D26" s="2"/>
      <c r="E26" s="2"/>
      <c r="F26" s="2"/>
      <c r="G26" s="1"/>
      <c r="H26" s="12" t="s">
        <v>151</v>
      </c>
      <c r="I26" s="2"/>
      <c r="J26" s="2"/>
      <c r="K26" s="2"/>
      <c r="L26" s="2"/>
      <c r="M26" s="2"/>
      <c r="N26" s="12"/>
      <c r="O26" s="12" t="s">
        <v>133</v>
      </c>
      <c r="P26" s="12"/>
      <c r="Q26" s="2"/>
      <c r="R26" s="2"/>
      <c r="S26" s="2"/>
      <c r="T26" s="2"/>
      <c r="U26" s="2"/>
      <c r="V26" s="2"/>
      <c r="W26" s="2"/>
      <c r="X26" s="2"/>
    </row>
    <row r="27" spans="1:24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33"/>
      <c r="I30" s="33" t="s">
        <v>44</v>
      </c>
      <c r="J30" s="33" t="s">
        <v>2</v>
      </c>
      <c r="K30" s="33" t="s">
        <v>45</v>
      </c>
      <c r="L30" s="33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2.75">
      <c r="A31" s="72" t="s">
        <v>141</v>
      </c>
      <c r="B31" s="73">
        <v>36</v>
      </c>
      <c r="C31" s="74">
        <v>9600</v>
      </c>
      <c r="D31" s="75">
        <f t="shared" ref="D31:D42" si="3">B31*C31</f>
        <v>345600</v>
      </c>
      <c r="E31" s="14"/>
      <c r="F31" s="98">
        <f>B47</f>
        <v>2734320</v>
      </c>
      <c r="G31" s="1"/>
      <c r="H31" s="36" t="s">
        <v>46</v>
      </c>
      <c r="I31" s="65">
        <v>37</v>
      </c>
      <c r="J31" s="66">
        <f>M4</f>
        <v>20000</v>
      </c>
      <c r="K31" s="67">
        <f t="shared" ref="K31:K41" si="4">I31*J31</f>
        <v>740000</v>
      </c>
      <c r="L31" s="33">
        <f>I31*I46</f>
        <v>7.4</v>
      </c>
      <c r="M31" s="96">
        <f>I47</f>
        <v>1247126.7226890756</v>
      </c>
      <c r="N31" s="2"/>
      <c r="O31" s="2">
        <f>I31+L31</f>
        <v>44.4</v>
      </c>
      <c r="P31" s="2"/>
      <c r="Q31" s="2"/>
      <c r="R31" s="2"/>
      <c r="S31" s="2"/>
      <c r="T31" s="2"/>
      <c r="U31" s="2"/>
      <c r="V31" s="2"/>
      <c r="W31" s="2"/>
      <c r="X31" s="2"/>
    </row>
    <row r="32" spans="1:24" ht="12.75">
      <c r="A32" s="37" t="s">
        <v>47</v>
      </c>
      <c r="B32" s="77">
        <v>7500</v>
      </c>
      <c r="C32" s="5">
        <v>5</v>
      </c>
      <c r="D32" s="78">
        <f t="shared" si="3"/>
        <v>37500</v>
      </c>
      <c r="E32" s="14"/>
      <c r="F32" s="91"/>
      <c r="G32" s="1"/>
      <c r="H32" s="46" t="s">
        <v>47</v>
      </c>
      <c r="I32" s="65">
        <v>4000</v>
      </c>
      <c r="J32" s="65">
        <v>1</v>
      </c>
      <c r="K32" s="67">
        <f t="shared" si="4"/>
        <v>4000</v>
      </c>
      <c r="L32" s="33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>
      <c r="A33" s="38" t="s">
        <v>48</v>
      </c>
      <c r="B33" s="77">
        <v>3500</v>
      </c>
      <c r="C33" s="5">
        <v>3</v>
      </c>
      <c r="D33" s="78">
        <f t="shared" si="3"/>
        <v>10500</v>
      </c>
      <c r="E33" s="14"/>
      <c r="F33" s="91"/>
      <c r="G33" s="1"/>
      <c r="H33" s="38" t="s">
        <v>48</v>
      </c>
      <c r="I33" s="65">
        <v>2000</v>
      </c>
      <c r="J33" s="65">
        <v>1</v>
      </c>
      <c r="K33" s="67">
        <f t="shared" si="4"/>
        <v>2000</v>
      </c>
      <c r="L33" s="33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2.75">
      <c r="A34" s="79" t="s">
        <v>49</v>
      </c>
      <c r="B34" s="73">
        <v>6</v>
      </c>
      <c r="C34" s="74">
        <v>15000</v>
      </c>
      <c r="D34" s="75">
        <f t="shared" si="3"/>
        <v>90000</v>
      </c>
      <c r="E34" s="14"/>
      <c r="F34" s="91"/>
      <c r="G34" s="1"/>
      <c r="H34" s="36" t="s">
        <v>49</v>
      </c>
      <c r="I34" s="68">
        <v>10</v>
      </c>
      <c r="J34" s="69">
        <f>J31</f>
        <v>20000</v>
      </c>
      <c r="K34" s="67">
        <f t="shared" si="4"/>
        <v>200000</v>
      </c>
      <c r="L34" s="33"/>
      <c r="M34" s="91"/>
      <c r="P34" s="2"/>
      <c r="Q34" s="2"/>
      <c r="R34" s="2"/>
      <c r="S34" s="2"/>
      <c r="T34" s="2"/>
      <c r="U34" s="2"/>
      <c r="V34" s="2"/>
      <c r="W34" s="2"/>
      <c r="X34" s="2"/>
    </row>
    <row r="35" spans="1:24" ht="12.75">
      <c r="A35" s="33" t="s">
        <v>50</v>
      </c>
      <c r="B35" s="77">
        <v>0</v>
      </c>
      <c r="C35" s="5">
        <v>0</v>
      </c>
      <c r="D35" s="78">
        <f t="shared" si="3"/>
        <v>0</v>
      </c>
      <c r="E35" s="14"/>
      <c r="F35" s="91"/>
      <c r="G35" s="1"/>
      <c r="H35" s="36" t="s">
        <v>50</v>
      </c>
      <c r="I35" s="68">
        <v>0</v>
      </c>
      <c r="J35" s="65">
        <v>0</v>
      </c>
      <c r="K35" s="67">
        <f t="shared" si="4"/>
        <v>0</v>
      </c>
      <c r="L35" s="33"/>
      <c r="M35" s="91"/>
      <c r="P35" s="2"/>
      <c r="Q35" s="2"/>
      <c r="R35" s="2"/>
      <c r="S35" s="2"/>
      <c r="T35" s="2"/>
      <c r="U35" s="2"/>
      <c r="V35" s="2"/>
      <c r="W35" s="2"/>
      <c r="X35" s="2"/>
    </row>
    <row r="36" spans="1:24" ht="12.75">
      <c r="A36" s="70" t="s">
        <v>134</v>
      </c>
      <c r="B36" s="77">
        <v>6000</v>
      </c>
      <c r="C36" s="5">
        <v>0</v>
      </c>
      <c r="D36" s="78">
        <f t="shared" si="3"/>
        <v>0</v>
      </c>
      <c r="E36" s="14"/>
      <c r="F36" s="91"/>
      <c r="G36" s="1"/>
      <c r="H36" s="70" t="s">
        <v>134</v>
      </c>
      <c r="I36" s="68">
        <f>M7</f>
        <v>2500</v>
      </c>
      <c r="J36" s="65">
        <v>1</v>
      </c>
      <c r="K36" s="67">
        <f t="shared" si="4"/>
        <v>2500</v>
      </c>
      <c r="L36" s="33"/>
      <c r="M36" s="91"/>
      <c r="P36" s="2"/>
      <c r="Q36" s="2"/>
      <c r="R36" s="2"/>
      <c r="S36" s="2"/>
      <c r="T36" s="2"/>
      <c r="U36" s="2"/>
      <c r="V36" s="2"/>
      <c r="W36" s="2"/>
      <c r="X36" s="2"/>
    </row>
    <row r="37" spans="1:24" ht="12.75">
      <c r="A37" s="80" t="s">
        <v>53</v>
      </c>
      <c r="B37" s="81">
        <v>37000</v>
      </c>
      <c r="C37" s="82">
        <v>30</v>
      </c>
      <c r="D37" s="83">
        <f t="shared" si="3"/>
        <v>1110000</v>
      </c>
      <c r="E37" s="14"/>
      <c r="F37" s="91"/>
      <c r="G37" s="1"/>
      <c r="H37" s="36" t="s">
        <v>53</v>
      </c>
      <c r="I37" s="68">
        <f>M13</f>
        <v>40336.134453781524</v>
      </c>
      <c r="J37" s="65">
        <f>M11</f>
        <v>2</v>
      </c>
      <c r="K37" s="67">
        <f t="shared" si="4"/>
        <v>80672.268907563048</v>
      </c>
      <c r="L37" s="33"/>
      <c r="M37" s="91"/>
      <c r="P37" s="2"/>
      <c r="Q37" s="2"/>
      <c r="R37" s="2"/>
      <c r="S37" s="2"/>
      <c r="T37" s="2"/>
      <c r="U37" s="2"/>
      <c r="V37" s="2"/>
      <c r="W37" s="2"/>
      <c r="X37" s="2"/>
    </row>
    <row r="38" spans="1:24" ht="12.75">
      <c r="A38" s="33" t="s">
        <v>54</v>
      </c>
      <c r="B38" s="77">
        <v>0</v>
      </c>
      <c r="C38" s="6">
        <f>C37*2</f>
        <v>60</v>
      </c>
      <c r="D38" s="78">
        <f t="shared" si="3"/>
        <v>0</v>
      </c>
      <c r="E38" s="14"/>
      <c r="F38" s="91"/>
      <c r="G38" s="1"/>
      <c r="H38" s="46" t="s">
        <v>135</v>
      </c>
      <c r="I38" s="68">
        <v>150</v>
      </c>
      <c r="J38" s="65">
        <f>J37*2</f>
        <v>4</v>
      </c>
      <c r="K38" s="67">
        <f t="shared" si="4"/>
        <v>600</v>
      </c>
      <c r="L38" s="33"/>
      <c r="M38" s="91"/>
      <c r="P38" s="2"/>
      <c r="Q38" s="2"/>
      <c r="R38" s="2"/>
      <c r="S38" s="2"/>
      <c r="T38" s="2"/>
      <c r="U38" s="2"/>
      <c r="V38" s="2"/>
      <c r="W38" s="2"/>
      <c r="X38" s="2"/>
    </row>
    <row r="39" spans="1:24" ht="12.75">
      <c r="A39" s="84" t="s">
        <v>152</v>
      </c>
      <c r="B39" s="81">
        <v>215000</v>
      </c>
      <c r="C39" s="82">
        <v>3</v>
      </c>
      <c r="D39" s="83">
        <f t="shared" si="3"/>
        <v>645000</v>
      </c>
      <c r="E39" s="14"/>
      <c r="F39" s="91"/>
      <c r="G39" s="1"/>
      <c r="H39" s="46" t="s">
        <v>137</v>
      </c>
      <c r="I39" s="68">
        <f>H5</f>
        <v>7500</v>
      </c>
      <c r="J39" s="65">
        <v>1</v>
      </c>
      <c r="K39" s="67">
        <f t="shared" si="4"/>
        <v>7500</v>
      </c>
      <c r="L39" s="33"/>
      <c r="M39" s="91"/>
      <c r="P39" s="2"/>
      <c r="Q39" s="2"/>
      <c r="R39" s="2"/>
      <c r="S39" s="2"/>
      <c r="T39" s="2"/>
      <c r="U39" s="2"/>
      <c r="V39" s="2"/>
      <c r="W39" s="2"/>
      <c r="X39" s="2"/>
    </row>
    <row r="40" spans="1:24" ht="12.75">
      <c r="A40" s="33" t="s">
        <v>57</v>
      </c>
      <c r="B40" s="77">
        <v>15000</v>
      </c>
      <c r="C40" s="5">
        <v>1</v>
      </c>
      <c r="D40" s="78">
        <f t="shared" si="3"/>
        <v>15000</v>
      </c>
      <c r="E40" s="14"/>
      <c r="F40" s="91"/>
      <c r="G40" s="1"/>
      <c r="H40" s="36" t="s">
        <v>57</v>
      </c>
      <c r="I40" s="68">
        <v>1000</v>
      </c>
      <c r="J40" s="65">
        <v>1</v>
      </c>
      <c r="K40" s="67">
        <f t="shared" si="4"/>
        <v>1000</v>
      </c>
      <c r="L40" s="33"/>
      <c r="M40" s="91"/>
      <c r="P40" s="2"/>
      <c r="Q40" s="2"/>
      <c r="R40" s="2"/>
      <c r="S40" s="2"/>
      <c r="T40" s="2"/>
      <c r="U40" s="2"/>
      <c r="V40" s="2"/>
      <c r="W40" s="2"/>
      <c r="X40" s="2"/>
    </row>
    <row r="41" spans="1:24" ht="12.75">
      <c r="A41" s="14" t="s">
        <v>58</v>
      </c>
      <c r="B41" s="77">
        <v>1000</v>
      </c>
      <c r="C41" s="5">
        <v>5</v>
      </c>
      <c r="D41" s="78">
        <f t="shared" si="3"/>
        <v>5000</v>
      </c>
      <c r="E41" s="14"/>
      <c r="F41" s="91"/>
      <c r="G41" s="1"/>
      <c r="H41" s="36" t="s">
        <v>58</v>
      </c>
      <c r="I41" s="68">
        <v>1000</v>
      </c>
      <c r="J41" s="65">
        <v>1</v>
      </c>
      <c r="K41" s="67">
        <f t="shared" si="4"/>
        <v>1000</v>
      </c>
      <c r="L41" s="33"/>
      <c r="M41" s="91"/>
      <c r="P41" s="2"/>
      <c r="Q41" s="2"/>
      <c r="R41" s="2"/>
      <c r="S41" s="2"/>
      <c r="T41" s="2"/>
      <c r="U41" s="2"/>
      <c r="V41" s="2"/>
      <c r="W41" s="2"/>
      <c r="X41" s="2"/>
    </row>
    <row r="42" spans="1:24" ht="12.75">
      <c r="A42" s="13" t="s">
        <v>153</v>
      </c>
      <c r="B42" s="77">
        <v>20000</v>
      </c>
      <c r="C42" s="5">
        <v>1</v>
      </c>
      <c r="D42" s="78">
        <f t="shared" si="3"/>
        <v>20000</v>
      </c>
      <c r="E42" s="14"/>
      <c r="F42" s="76"/>
      <c r="G42" s="1"/>
      <c r="H42" s="36"/>
      <c r="I42" s="68"/>
      <c r="J42" s="65"/>
      <c r="K42" s="67"/>
      <c r="L42" s="33"/>
      <c r="M42" s="35"/>
      <c r="P42" s="2"/>
      <c r="Q42" s="2"/>
      <c r="R42" s="2"/>
      <c r="S42" s="2"/>
      <c r="T42" s="2"/>
      <c r="U42" s="2"/>
      <c r="V42" s="2"/>
      <c r="W42" s="2"/>
      <c r="X42" s="2"/>
    </row>
    <row r="43" spans="1:24" ht="12.75">
      <c r="A43" s="33" t="s">
        <v>59</v>
      </c>
      <c r="B43" s="14"/>
      <c r="C43" s="14"/>
      <c r="D43" s="85">
        <f>SUM(D31:D42)</f>
        <v>2278600</v>
      </c>
      <c r="E43" s="14"/>
      <c r="F43" s="14"/>
      <c r="G43" s="1"/>
      <c r="H43" s="36" t="s">
        <v>59</v>
      </c>
      <c r="I43" s="33"/>
      <c r="J43" s="33"/>
      <c r="K43" s="67">
        <f>SUM(K31:K41)</f>
        <v>1039272.2689075631</v>
      </c>
      <c r="L43" s="33"/>
      <c r="M43" s="14"/>
      <c r="P43" s="2"/>
      <c r="Q43" s="2"/>
      <c r="R43" s="2"/>
      <c r="S43" s="2"/>
      <c r="T43" s="2"/>
      <c r="U43" s="2"/>
      <c r="V43" s="2"/>
      <c r="W43" s="2"/>
      <c r="X43" s="2"/>
    </row>
    <row r="44" spans="1:24" ht="12.75">
      <c r="A44" s="13" t="s">
        <v>63</v>
      </c>
      <c r="B44" s="14"/>
      <c r="C44" s="14"/>
      <c r="D44" s="86">
        <f>D43/L4</f>
        <v>759.5333333333333</v>
      </c>
      <c r="E44" s="14"/>
      <c r="F44" s="14"/>
      <c r="G44" s="1"/>
      <c r="H44" s="14"/>
      <c r="I44" s="14"/>
      <c r="J44" s="14"/>
      <c r="K44" s="14"/>
      <c r="L44" s="14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2.75">
      <c r="A45" s="31" t="s">
        <v>60</v>
      </c>
      <c r="B45" s="32"/>
      <c r="C45" s="32"/>
      <c r="D45" s="32"/>
      <c r="E45" s="32"/>
      <c r="F45" s="32"/>
      <c r="G45" s="1"/>
      <c r="H45" s="31" t="s">
        <v>60</v>
      </c>
      <c r="I45" s="32"/>
      <c r="J45" s="32"/>
      <c r="K45" s="32"/>
      <c r="L45" s="32"/>
      <c r="M45" s="32"/>
      <c r="P45" s="2"/>
      <c r="Q45" s="2"/>
      <c r="R45" s="2"/>
      <c r="S45" s="2"/>
      <c r="T45" s="2"/>
      <c r="U45" s="2"/>
      <c r="V45" s="2"/>
      <c r="W45" s="2"/>
      <c r="X45" s="2"/>
    </row>
    <row r="46" spans="1:24" ht="12.75">
      <c r="A46" s="14" t="s">
        <v>61</v>
      </c>
      <c r="B46" s="49">
        <v>0.2</v>
      </c>
      <c r="C46" s="14"/>
      <c r="D46" s="14"/>
      <c r="E46" s="14"/>
      <c r="F46" s="14"/>
      <c r="G46" s="1"/>
      <c r="H46" s="14" t="s">
        <v>61</v>
      </c>
      <c r="I46" s="49">
        <v>0.2</v>
      </c>
      <c r="J46" s="14"/>
      <c r="K46" s="14"/>
      <c r="L46" s="14"/>
      <c r="M46" s="1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2.75">
      <c r="A47" s="50" t="s">
        <v>62</v>
      </c>
      <c r="B47" s="51">
        <f>(D43*B46)+D43</f>
        <v>2734320</v>
      </c>
      <c r="C47" s="14"/>
      <c r="D47" s="52">
        <f>B47+D55</f>
        <v>2747320</v>
      </c>
      <c r="E47" s="14"/>
      <c r="F47" s="14"/>
      <c r="G47" s="1"/>
      <c r="H47" s="50" t="s">
        <v>62</v>
      </c>
      <c r="I47" s="51">
        <f>(K43*I46)+K43</f>
        <v>1247126.7226890756</v>
      </c>
      <c r="J47" s="14"/>
      <c r="K47" s="52">
        <f>I47+K55</f>
        <v>1260126.7226890756</v>
      </c>
      <c r="L47" s="14"/>
      <c r="M47" s="14"/>
      <c r="P47" s="2"/>
      <c r="Q47" s="2"/>
      <c r="R47" s="2"/>
      <c r="S47" s="2"/>
      <c r="T47" s="2"/>
      <c r="U47" s="2"/>
      <c r="V47" s="2"/>
      <c r="W47" s="2"/>
      <c r="X47" s="2"/>
    </row>
    <row r="48" spans="1:24" ht="12.75">
      <c r="A48" s="14" t="s">
        <v>63</v>
      </c>
      <c r="B48" s="34"/>
      <c r="C48" s="14"/>
      <c r="D48" s="52">
        <f>D47/M4</f>
        <v>137.36600000000001</v>
      </c>
      <c r="E48" s="14"/>
      <c r="F48" s="14"/>
      <c r="G48" s="1"/>
      <c r="H48" s="14" t="s">
        <v>63</v>
      </c>
      <c r="I48" s="34">
        <f>K47/J31</f>
        <v>63.006336134453782</v>
      </c>
      <c r="J48" s="14"/>
      <c r="K48" s="52">
        <f>K47/J31</f>
        <v>63.006336134453782</v>
      </c>
      <c r="L48" s="14"/>
      <c r="M48" s="14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2.75">
      <c r="A49" s="31" t="s">
        <v>64</v>
      </c>
      <c r="B49" s="32"/>
      <c r="C49" s="32"/>
      <c r="D49" s="32"/>
      <c r="E49" s="32"/>
      <c r="F49" s="32"/>
      <c r="G49" s="1"/>
      <c r="H49" s="31" t="s">
        <v>64</v>
      </c>
      <c r="I49" s="32"/>
      <c r="J49" s="32"/>
      <c r="K49" s="32"/>
      <c r="L49" s="32"/>
      <c r="M49" s="32"/>
      <c r="P49" s="2"/>
      <c r="Q49" s="2"/>
      <c r="R49" s="2"/>
      <c r="S49" s="2"/>
      <c r="T49" s="2"/>
      <c r="U49" s="2"/>
      <c r="V49" s="2"/>
      <c r="W49" s="2"/>
      <c r="X49" s="2"/>
    </row>
    <row r="50" spans="1:24" ht="12.75">
      <c r="A50" s="14" t="s">
        <v>65</v>
      </c>
      <c r="B50" s="34">
        <f>D43*B46</f>
        <v>455720</v>
      </c>
      <c r="C50" s="14"/>
      <c r="D50" s="52">
        <f>B50+D53+D54</f>
        <v>463720</v>
      </c>
      <c r="E50" s="14"/>
      <c r="F50" s="14"/>
      <c r="G50" s="1"/>
      <c r="H50" s="14" t="s">
        <v>65</v>
      </c>
      <c r="I50" s="34">
        <f>K43*I46</f>
        <v>207854.45378151262</v>
      </c>
      <c r="J50" s="14"/>
      <c r="K50" s="52">
        <f>I50+K53+K54</f>
        <v>215854.45378151262</v>
      </c>
      <c r="L50" s="14"/>
      <c r="M50" s="14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2.75">
      <c r="A51" s="2"/>
      <c r="B51" s="2"/>
      <c r="C51" s="2"/>
      <c r="D51" s="2"/>
      <c r="E51" s="2"/>
      <c r="F51" s="2"/>
      <c r="G51" s="1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2.75">
      <c r="A52" s="33" t="s">
        <v>66</v>
      </c>
      <c r="B52" s="39">
        <v>5000</v>
      </c>
      <c r="C52" s="8">
        <v>1</v>
      </c>
      <c r="D52" s="34">
        <f t="shared" ref="D52:D54" si="5">B52*C52</f>
        <v>5000</v>
      </c>
      <c r="E52" s="2"/>
      <c r="F52" s="2"/>
      <c r="G52" s="1"/>
      <c r="H52" s="33" t="s">
        <v>66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2.75">
      <c r="A53" s="14" t="s">
        <v>67</v>
      </c>
      <c r="B53" s="39">
        <v>5000</v>
      </c>
      <c r="C53" s="8">
        <v>1</v>
      </c>
      <c r="D53" s="34">
        <f t="shared" si="5"/>
        <v>5000</v>
      </c>
      <c r="E53" s="2"/>
      <c r="F53" s="2"/>
      <c r="G53" s="1"/>
      <c r="H53" s="13" t="s">
        <v>67</v>
      </c>
      <c r="I53" s="34"/>
      <c r="J53" s="8"/>
      <c r="K53" s="39">
        <v>5000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2.75">
      <c r="A54" s="53" t="s">
        <v>68</v>
      </c>
      <c r="B54" s="39">
        <v>3000</v>
      </c>
      <c r="C54" s="8">
        <v>1</v>
      </c>
      <c r="D54" s="34">
        <f t="shared" si="5"/>
        <v>3000</v>
      </c>
      <c r="E54" s="2"/>
      <c r="F54" s="2"/>
      <c r="G54" s="1"/>
      <c r="H54" s="53" t="s">
        <v>68</v>
      </c>
      <c r="I54" s="34"/>
      <c r="J54" s="8"/>
      <c r="K54" s="39">
        <v>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2.75">
      <c r="A55" s="2"/>
      <c r="B55" s="2"/>
      <c r="C55" s="2"/>
      <c r="D55" s="54">
        <f>SUM(D52:D54)</f>
        <v>13000</v>
      </c>
      <c r="E55" s="2"/>
      <c r="F55" s="2"/>
      <c r="G55" s="1"/>
      <c r="H55" s="2"/>
      <c r="I55" s="2"/>
      <c r="J55" s="2"/>
      <c r="K55" s="54">
        <f>SUM(K52:K54)</f>
        <v>13000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2.75">
      <c r="A56" s="12" t="s">
        <v>138</v>
      </c>
      <c r="B56" s="2"/>
      <c r="C56" s="2"/>
      <c r="D56" s="2"/>
      <c r="E56" s="2"/>
      <c r="F56" s="2"/>
      <c r="G56" s="1"/>
      <c r="H56" s="12" t="s">
        <v>138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2.75">
      <c r="A57" s="90" t="s">
        <v>139</v>
      </c>
      <c r="B57" s="91"/>
      <c r="C57" s="91"/>
      <c r="D57" s="91"/>
      <c r="E57" s="2"/>
      <c r="F57" s="2"/>
      <c r="G57" s="1"/>
      <c r="H57" s="90" t="s">
        <v>140</v>
      </c>
      <c r="I57" s="91"/>
      <c r="J57" s="91"/>
      <c r="K57" s="9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2.75">
      <c r="A58" s="71" t="s">
        <v>141</v>
      </c>
      <c r="B58" s="87">
        <f t="shared" ref="B58:D58" si="6">B31</f>
        <v>36</v>
      </c>
      <c r="C58" s="2">
        <f t="shared" si="6"/>
        <v>9600</v>
      </c>
      <c r="D58" s="88">
        <f t="shared" si="6"/>
        <v>345600</v>
      </c>
      <c r="E58" s="2"/>
      <c r="F58" s="2"/>
      <c r="G58" s="1"/>
      <c r="H58" s="71" t="s">
        <v>141</v>
      </c>
      <c r="I58" s="2">
        <f t="shared" ref="I58:K58" si="7">I31</f>
        <v>37</v>
      </c>
      <c r="J58" s="2">
        <f t="shared" si="7"/>
        <v>20000</v>
      </c>
      <c r="K58" s="54">
        <f t="shared" si="7"/>
        <v>740000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2.75">
      <c r="A59" s="71" t="s">
        <v>53</v>
      </c>
      <c r="B59" s="87">
        <f t="shared" ref="B59:D59" si="8">B37</f>
        <v>37000</v>
      </c>
      <c r="C59" s="2">
        <f t="shared" si="8"/>
        <v>30</v>
      </c>
      <c r="D59" s="88">
        <f t="shared" si="8"/>
        <v>1110000</v>
      </c>
      <c r="E59" s="2"/>
      <c r="F59" s="2"/>
      <c r="G59" s="1"/>
      <c r="H59" s="71" t="s">
        <v>53</v>
      </c>
      <c r="I59" s="54">
        <f t="shared" ref="I59:K59" si="9">I37</f>
        <v>40336.134453781524</v>
      </c>
      <c r="J59" s="2">
        <f t="shared" si="9"/>
        <v>2</v>
      </c>
      <c r="K59" s="54">
        <f t="shared" si="9"/>
        <v>80672.268907563048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2.75">
      <c r="A60" s="71" t="s">
        <v>142</v>
      </c>
      <c r="B60" s="2"/>
      <c r="C60" s="2">
        <f t="shared" ref="C60:D60" si="10">C39</f>
        <v>3</v>
      </c>
      <c r="D60" s="88">
        <f t="shared" si="10"/>
        <v>645000</v>
      </c>
      <c r="E60" s="2"/>
      <c r="F60" s="2"/>
      <c r="G60" s="1"/>
      <c r="H60" s="71" t="s">
        <v>142</v>
      </c>
      <c r="I60" s="2"/>
      <c r="J60" s="2">
        <f t="shared" ref="J60:K60" si="11">J39</f>
        <v>1</v>
      </c>
      <c r="K60" s="54">
        <f t="shared" si="11"/>
        <v>7500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2.75">
      <c r="A61" s="12" t="s">
        <v>134</v>
      </c>
      <c r="B61" s="2"/>
      <c r="C61" s="2"/>
      <c r="D61" s="88">
        <f>D36</f>
        <v>0</v>
      </c>
      <c r="E61" s="2"/>
      <c r="F61" s="2"/>
      <c r="G61" s="1"/>
      <c r="H61" s="12" t="s">
        <v>134</v>
      </c>
      <c r="I61" s="2"/>
      <c r="J61" s="2"/>
      <c r="K61" s="54">
        <f>K36</f>
        <v>2500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2.75">
      <c r="A62" s="71" t="s">
        <v>143</v>
      </c>
      <c r="B62" s="2"/>
      <c r="C62" s="2"/>
      <c r="D62" s="88">
        <f>D41+D40+D32+D33</f>
        <v>68000</v>
      </c>
      <c r="E62" s="2"/>
      <c r="F62" s="2"/>
      <c r="G62" s="1"/>
      <c r="H62" s="71" t="s">
        <v>143</v>
      </c>
      <c r="I62" s="2"/>
      <c r="J62" s="2"/>
      <c r="K62" s="54">
        <f>K41+K40+K32+K33</f>
        <v>8000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2.75">
      <c r="A63" s="71" t="s">
        <v>144</v>
      </c>
      <c r="B63" s="2"/>
      <c r="C63" s="2"/>
      <c r="D63" s="88">
        <f>D34</f>
        <v>90000</v>
      </c>
      <c r="E63" s="2"/>
      <c r="F63" s="2"/>
      <c r="G63" s="1"/>
      <c r="H63" s="71" t="s">
        <v>144</v>
      </c>
      <c r="I63" s="2"/>
      <c r="J63" s="2"/>
      <c r="K63" s="54">
        <f>K34</f>
        <v>200000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2.75">
      <c r="A64" s="71" t="s">
        <v>145</v>
      </c>
      <c r="B64" s="2"/>
      <c r="C64" s="2"/>
      <c r="D64" s="54">
        <f>D52</f>
        <v>5000</v>
      </c>
      <c r="E64" s="2"/>
      <c r="F64" s="2"/>
      <c r="G64" s="1"/>
      <c r="H64" s="71" t="s">
        <v>145</v>
      </c>
      <c r="I64" s="2"/>
      <c r="J64" s="2"/>
      <c r="K64" s="54">
        <f>K52</f>
        <v>5000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2.75">
      <c r="A65" s="71" t="s">
        <v>146</v>
      </c>
      <c r="B65" s="2"/>
      <c r="C65" s="2"/>
      <c r="D65" s="54">
        <f>D53+D54</f>
        <v>8000</v>
      </c>
      <c r="E65" s="2"/>
      <c r="F65" s="2"/>
      <c r="G65" s="1"/>
      <c r="H65" s="71" t="s">
        <v>146</v>
      </c>
      <c r="I65" s="2"/>
      <c r="J65" s="2"/>
      <c r="K65" s="54">
        <f>K53+K54</f>
        <v>8000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2.75">
      <c r="A66" s="12" t="s">
        <v>30</v>
      </c>
      <c r="B66" s="2"/>
      <c r="C66" s="2"/>
      <c r="D66" s="88">
        <f>SUM(D58:D65)</f>
        <v>2271600</v>
      </c>
      <c r="E66" s="2"/>
      <c r="F66" s="2"/>
      <c r="G66" s="1"/>
      <c r="H66" s="12" t="s">
        <v>30</v>
      </c>
      <c r="I66" s="2"/>
      <c r="J66" s="2"/>
      <c r="K66" s="54">
        <f>SUM(K58:K65)</f>
        <v>1051672.2689075631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2.75">
      <c r="A67" s="2"/>
      <c r="B67" s="2"/>
      <c r="C67" s="2"/>
      <c r="D67" s="2"/>
      <c r="E67" s="2"/>
      <c r="F67" s="2"/>
      <c r="G67" s="1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2.75">
      <c r="A68" s="12" t="s">
        <v>147</v>
      </c>
      <c r="B68" s="2"/>
      <c r="C68" s="2"/>
      <c r="D68" s="88">
        <f>D66/M4</f>
        <v>113.58</v>
      </c>
      <c r="E68" s="2"/>
      <c r="F68" s="2"/>
      <c r="G68" s="1"/>
      <c r="H68" s="12" t="s">
        <v>147</v>
      </c>
      <c r="I68" s="2"/>
      <c r="J68" s="2"/>
      <c r="K68" s="54">
        <f>K66/M4</f>
        <v>52.583613445378155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2.75">
      <c r="A78" s="2"/>
      <c r="B78" s="2"/>
      <c r="C78" s="2"/>
      <c r="D78" s="2"/>
      <c r="E78" s="2"/>
      <c r="F78" s="2"/>
      <c r="G78" s="1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2.75">
      <c r="A79" s="2"/>
      <c r="B79" s="2"/>
      <c r="C79" s="2"/>
      <c r="D79" s="2"/>
      <c r="E79" s="2"/>
      <c r="F79" s="2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2.75">
      <c r="A80" s="2"/>
      <c r="B80" s="2"/>
      <c r="C80" s="2"/>
      <c r="D80" s="2"/>
      <c r="E80" s="2"/>
      <c r="F80" s="2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2.75">
      <c r="A81" s="2"/>
      <c r="B81" s="2"/>
      <c r="C81" s="2"/>
      <c r="D81" s="2"/>
      <c r="E81" s="2"/>
      <c r="F81" s="2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2.75">
      <c r="A82" s="2"/>
      <c r="B82" s="2"/>
      <c r="C82" s="2"/>
      <c r="D82" s="2"/>
      <c r="E82" s="2"/>
      <c r="F82" s="2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2.75">
      <c r="A83" s="2"/>
      <c r="B83" s="2"/>
      <c r="C83" s="2"/>
      <c r="D83" s="2"/>
      <c r="E83" s="2"/>
      <c r="F83" s="2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2.75">
      <c r="A84" s="2"/>
      <c r="B84" s="2"/>
      <c r="C84" s="2"/>
      <c r="D84" s="2"/>
      <c r="E84" s="2"/>
      <c r="F84" s="2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2.75">
      <c r="A85" s="2"/>
      <c r="B85" s="2"/>
      <c r="C85" s="2"/>
      <c r="D85" s="2"/>
      <c r="E85" s="2"/>
      <c r="F85" s="2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2.75">
      <c r="A86" s="2"/>
      <c r="B86" s="2"/>
      <c r="C86" s="2"/>
      <c r="D86" s="2"/>
      <c r="E86" s="2"/>
      <c r="F86" s="2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2.75">
      <c r="A87" s="2"/>
      <c r="B87" s="2"/>
      <c r="C87" s="2"/>
      <c r="D87" s="2"/>
      <c r="E87" s="2"/>
      <c r="F87" s="2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2.75">
      <c r="A88" s="2"/>
      <c r="B88" s="2"/>
      <c r="C88" s="2"/>
      <c r="D88" s="2"/>
      <c r="E88" s="2"/>
      <c r="F88" s="2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2.75">
      <c r="A89" s="2"/>
      <c r="B89" s="2"/>
      <c r="C89" s="2"/>
      <c r="D89" s="2"/>
      <c r="E89" s="2"/>
      <c r="F89" s="2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2.75">
      <c r="A90" s="2"/>
      <c r="B90" s="2"/>
      <c r="C90" s="2"/>
      <c r="D90" s="2"/>
      <c r="E90" s="2"/>
      <c r="F90" s="2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2.75">
      <c r="A91" s="2"/>
      <c r="B91" s="2"/>
      <c r="C91" s="2"/>
      <c r="D91" s="2"/>
      <c r="E91" s="2"/>
      <c r="F91" s="2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2.75">
      <c r="A92" s="2"/>
      <c r="B92" s="2"/>
      <c r="C92" s="2"/>
      <c r="D92" s="2"/>
      <c r="E92" s="2"/>
      <c r="F92" s="2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2.75">
      <c r="A93" s="2"/>
      <c r="B93" s="2"/>
      <c r="C93" s="2"/>
      <c r="D93" s="2"/>
      <c r="E93" s="2"/>
      <c r="F93" s="2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2.75">
      <c r="A94" s="2"/>
      <c r="B94" s="2"/>
      <c r="C94" s="2"/>
      <c r="D94" s="2"/>
      <c r="E94" s="2"/>
      <c r="F94" s="2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2.75">
      <c r="A95" s="2"/>
      <c r="B95" s="2"/>
      <c r="C95" s="2"/>
      <c r="D95" s="2"/>
      <c r="E95" s="2"/>
      <c r="F95" s="2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2.75">
      <c r="A96" s="2"/>
      <c r="B96" s="2"/>
      <c r="C96" s="2"/>
      <c r="D96" s="2"/>
      <c r="E96" s="2"/>
      <c r="F96" s="2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2.75">
      <c r="A97" s="2"/>
      <c r="B97" s="2"/>
      <c r="C97" s="2"/>
      <c r="D97" s="2"/>
      <c r="E97" s="2"/>
      <c r="F97" s="2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2.75">
      <c r="A98" s="2"/>
      <c r="B98" s="2"/>
      <c r="C98" s="2"/>
      <c r="D98" s="2"/>
      <c r="E98" s="2"/>
      <c r="F98" s="2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2.75">
      <c r="A99" s="2"/>
      <c r="B99" s="2"/>
      <c r="C99" s="2"/>
      <c r="D99" s="2"/>
      <c r="E99" s="2"/>
      <c r="F99" s="2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2.75">
      <c r="A100" s="2"/>
      <c r="B100" s="2"/>
      <c r="C100" s="2"/>
      <c r="D100" s="2"/>
      <c r="E100" s="2"/>
      <c r="F100" s="2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2.75">
      <c r="A101" s="2"/>
      <c r="B101" s="2"/>
      <c r="C101" s="2"/>
      <c r="D101" s="2"/>
      <c r="E101" s="2"/>
      <c r="F101" s="2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2.75">
      <c r="A102" s="2"/>
      <c r="B102" s="2"/>
      <c r="C102" s="2"/>
      <c r="D102" s="2"/>
      <c r="E102" s="2"/>
      <c r="F102" s="2"/>
      <c r="G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2.75">
      <c r="A103" s="2"/>
      <c r="B103" s="2"/>
      <c r="C103" s="2"/>
      <c r="D103" s="2"/>
      <c r="E103" s="2"/>
      <c r="F103" s="2"/>
      <c r="G103" s="5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2.75">
      <c r="A104" s="2"/>
      <c r="B104" s="2"/>
      <c r="C104" s="2"/>
      <c r="D104" s="2"/>
      <c r="E104" s="2"/>
      <c r="F104" s="2"/>
      <c r="G104" s="5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2.75">
      <c r="A105" s="2"/>
      <c r="B105" s="2"/>
      <c r="C105" s="2"/>
      <c r="D105" s="2"/>
      <c r="E105" s="2"/>
      <c r="F105" s="2"/>
      <c r="G105" s="5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2.75">
      <c r="A106" s="2"/>
      <c r="B106" s="2"/>
      <c r="C106" s="2"/>
      <c r="D106" s="2"/>
      <c r="E106" s="2"/>
      <c r="F106" s="2"/>
      <c r="G106" s="5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2.75">
      <c r="A107" s="2"/>
      <c r="B107" s="2"/>
      <c r="C107" s="2"/>
      <c r="D107" s="2"/>
      <c r="E107" s="2"/>
      <c r="F107" s="2"/>
      <c r="G107" s="5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2.75">
      <c r="A108" s="2"/>
      <c r="B108" s="2"/>
      <c r="C108" s="2"/>
      <c r="D108" s="2"/>
      <c r="E108" s="2"/>
      <c r="F108" s="2"/>
      <c r="G108" s="5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>
      <c r="A109" s="2"/>
      <c r="B109" s="2"/>
      <c r="C109" s="2"/>
      <c r="D109" s="2"/>
      <c r="E109" s="2"/>
      <c r="F109" s="2"/>
      <c r="G109" s="5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>
      <c r="A110" s="2"/>
      <c r="B110" s="2"/>
      <c r="C110" s="2"/>
      <c r="D110" s="2"/>
      <c r="E110" s="2"/>
      <c r="F110" s="2"/>
      <c r="G110" s="5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>
      <c r="A111" s="2"/>
      <c r="B111" s="2"/>
      <c r="C111" s="2"/>
      <c r="D111" s="2"/>
      <c r="E111" s="2"/>
      <c r="F111" s="2"/>
      <c r="G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>
      <c r="A112" s="2"/>
      <c r="B112" s="2"/>
      <c r="C112" s="2"/>
      <c r="D112" s="2"/>
      <c r="E112" s="2"/>
      <c r="F112" s="2"/>
      <c r="G112" s="55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2.75">
      <c r="A998" s="2"/>
      <c r="B998" s="2"/>
      <c r="C998" s="2"/>
      <c r="D998" s="2"/>
      <c r="E998" s="2"/>
      <c r="F998" s="2"/>
      <c r="G998" s="5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2.75">
      <c r="A999" s="2"/>
      <c r="B999" s="2"/>
      <c r="C999" s="2"/>
      <c r="D999" s="2"/>
      <c r="E999" s="2"/>
      <c r="F999" s="2"/>
      <c r="G999" s="55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</sheetData>
  <mergeCells count="19">
    <mergeCell ref="A57:D57"/>
    <mergeCell ref="H57:K57"/>
    <mergeCell ref="A28:F28"/>
    <mergeCell ref="F31:F41"/>
    <mergeCell ref="M31:M41"/>
    <mergeCell ref="I18:J18"/>
    <mergeCell ref="I16:L16"/>
    <mergeCell ref="H28:M28"/>
    <mergeCell ref="I20:L20"/>
    <mergeCell ref="I9:L9"/>
    <mergeCell ref="I12:L12"/>
    <mergeCell ref="I13:L13"/>
    <mergeCell ref="M9:M10"/>
    <mergeCell ref="K18:L18"/>
    <mergeCell ref="I5:L5"/>
    <mergeCell ref="I6:L6"/>
    <mergeCell ref="A1:F1"/>
    <mergeCell ref="I2:L2"/>
    <mergeCell ref="M2:M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999"/>
  <sheetViews>
    <sheetView workbookViewId="0"/>
  </sheetViews>
  <sheetFormatPr defaultColWidth="14.42578125" defaultRowHeight="15.75" customHeight="1"/>
  <cols>
    <col min="1" max="1" width="26.28515625" customWidth="1"/>
    <col min="2" max="2" width="11.7109375" customWidth="1"/>
    <col min="3" max="3" width="11.5703125" customWidth="1"/>
    <col min="4" max="4" width="15.140625" customWidth="1"/>
    <col min="5" max="5" width="12.140625" customWidth="1"/>
    <col min="6" max="6" width="14.42578125" customWidth="1"/>
    <col min="7" max="7" width="2.42578125" customWidth="1"/>
    <col min="8" max="8" width="43.85546875" customWidth="1"/>
    <col min="12" max="12" width="14.5703125" customWidth="1"/>
    <col min="13" max="13" width="17" customWidth="1"/>
    <col min="14" max="14" width="6.5703125" customWidth="1"/>
    <col min="15" max="15" width="33.5703125" customWidth="1"/>
  </cols>
  <sheetData>
    <row r="1" spans="1:24" ht="12.75">
      <c r="A1" s="97" t="s">
        <v>148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5.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59" t="s">
        <v>6</v>
      </c>
      <c r="G2" s="1"/>
      <c r="H2" s="60" t="s">
        <v>71</v>
      </c>
      <c r="I2" s="92" t="s">
        <v>7</v>
      </c>
      <c r="J2" s="91"/>
      <c r="K2" s="91"/>
      <c r="L2" s="91"/>
      <c r="M2" s="94" t="s">
        <v>8</v>
      </c>
      <c r="N2" s="12"/>
      <c r="O2" s="12" t="s">
        <v>80</v>
      </c>
      <c r="P2" s="2"/>
      <c r="Q2" s="2"/>
      <c r="R2" s="2"/>
      <c r="S2" s="2"/>
      <c r="T2" s="2"/>
      <c r="U2" s="2"/>
      <c r="V2" s="2"/>
      <c r="W2" s="2"/>
      <c r="X2" s="2"/>
    </row>
    <row r="3" spans="1:24" ht="12.75">
      <c r="A3" s="4" t="s">
        <v>9</v>
      </c>
      <c r="B3" s="5">
        <v>1</v>
      </c>
      <c r="C3" s="5">
        <v>5000</v>
      </c>
      <c r="D3" s="5">
        <v>12</v>
      </c>
      <c r="E3" s="6">
        <f t="shared" ref="E3:E18" si="0">B3*C3</f>
        <v>5000</v>
      </c>
      <c r="F3" s="6">
        <f>D3*E3</f>
        <v>60000</v>
      </c>
      <c r="G3" s="1"/>
      <c r="H3" s="12">
        <v>800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12"/>
      <c r="O3" s="12" t="s">
        <v>81</v>
      </c>
      <c r="P3" s="2"/>
      <c r="Q3" s="2"/>
      <c r="R3" s="2"/>
      <c r="S3" s="2"/>
      <c r="T3" s="2"/>
      <c r="U3" s="2"/>
      <c r="V3" s="2"/>
      <c r="W3" s="2"/>
      <c r="X3" s="2"/>
    </row>
    <row r="4" spans="1:24" ht="12.75">
      <c r="A4" s="4" t="s">
        <v>14</v>
      </c>
      <c r="B4" s="5">
        <v>0</v>
      </c>
      <c r="C4" s="5">
        <v>85</v>
      </c>
      <c r="D4" s="5">
        <v>1.5</v>
      </c>
      <c r="E4" s="6">
        <f t="shared" si="0"/>
        <v>0</v>
      </c>
      <c r="F4" s="6">
        <f>D3*E4</f>
        <v>0</v>
      </c>
      <c r="G4" s="1"/>
      <c r="H4" s="61" t="s">
        <v>82</v>
      </c>
      <c r="I4" s="9">
        <v>300</v>
      </c>
      <c r="J4" s="9">
        <v>4.5</v>
      </c>
      <c r="K4" s="10">
        <v>0.7</v>
      </c>
      <c r="L4" s="11">
        <f>MROUND((I4*I6),100)</f>
        <v>19000</v>
      </c>
      <c r="M4" s="12">
        <v>20000</v>
      </c>
      <c r="N4" s="12"/>
      <c r="O4" s="12" t="s">
        <v>83</v>
      </c>
      <c r="P4" s="2"/>
      <c r="Q4" s="2"/>
      <c r="R4" s="2"/>
      <c r="S4" s="2"/>
      <c r="T4" s="2"/>
      <c r="U4" s="2"/>
      <c r="V4" s="2"/>
      <c r="W4" s="2"/>
      <c r="X4" s="2"/>
    </row>
    <row r="5" spans="1:24" ht="12.75">
      <c r="A5" s="13" t="s">
        <v>75</v>
      </c>
      <c r="B5" s="5">
        <v>0</v>
      </c>
      <c r="C5" s="5">
        <v>1500</v>
      </c>
      <c r="D5" s="5">
        <v>0.25</v>
      </c>
      <c r="E5" s="6">
        <f t="shared" si="0"/>
        <v>0</v>
      </c>
      <c r="F5" s="6">
        <f t="shared" ref="F5:F18" si="1">D5*E5</f>
        <v>0</v>
      </c>
      <c r="G5" s="1"/>
      <c r="H5" s="62">
        <v>7500</v>
      </c>
      <c r="I5" s="90" t="s">
        <v>16</v>
      </c>
      <c r="J5" s="91"/>
      <c r="K5" s="91"/>
      <c r="L5" s="91"/>
      <c r="M5" s="63" t="s">
        <v>84</v>
      </c>
      <c r="N5" s="12"/>
      <c r="O5" s="12" t="s">
        <v>85</v>
      </c>
      <c r="P5" s="2"/>
      <c r="Q5" s="2"/>
      <c r="R5" s="2"/>
      <c r="S5" s="2"/>
      <c r="T5" s="2"/>
      <c r="U5" s="2"/>
      <c r="V5" s="2"/>
      <c r="W5" s="2"/>
      <c r="X5" s="2"/>
    </row>
    <row r="6" spans="1:24" ht="12.75">
      <c r="A6" s="13" t="s">
        <v>149</v>
      </c>
      <c r="B6" s="5">
        <v>0</v>
      </c>
      <c r="C6" s="5">
        <v>1200</v>
      </c>
      <c r="D6" s="5">
        <v>1.5</v>
      </c>
      <c r="E6" s="6">
        <f t="shared" si="0"/>
        <v>0</v>
      </c>
      <c r="F6" s="6">
        <f t="shared" si="1"/>
        <v>0</v>
      </c>
      <c r="G6" s="1"/>
      <c r="H6" s="12" t="s">
        <v>86</v>
      </c>
      <c r="I6" s="95">
        <f>F25/(I4*J4*K4)</f>
        <v>63.492063492063501</v>
      </c>
      <c r="J6" s="91"/>
      <c r="K6" s="91"/>
      <c r="L6" s="91"/>
      <c r="M6" s="12">
        <v>6500</v>
      </c>
      <c r="N6" s="62" t="s">
        <v>87</v>
      </c>
      <c r="O6" s="62" t="s">
        <v>88</v>
      </c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4" t="s">
        <v>18</v>
      </c>
      <c r="B7" s="5">
        <v>0</v>
      </c>
      <c r="C7" s="5">
        <v>30</v>
      </c>
      <c r="D7" s="5">
        <v>8</v>
      </c>
      <c r="E7" s="6">
        <f t="shared" si="0"/>
        <v>0</v>
      </c>
      <c r="F7" s="6">
        <f t="shared" si="1"/>
        <v>0</v>
      </c>
      <c r="G7" s="1"/>
      <c r="H7" s="12" t="s">
        <v>89</v>
      </c>
      <c r="I7" s="11"/>
      <c r="J7" s="11"/>
      <c r="K7" s="11"/>
      <c r="L7" s="11"/>
      <c r="M7" s="12">
        <v>2500</v>
      </c>
      <c r="N7" s="62" t="s">
        <v>90</v>
      </c>
      <c r="O7" s="62" t="s">
        <v>91</v>
      </c>
      <c r="P7" s="2"/>
      <c r="Q7" s="2"/>
      <c r="R7" s="2"/>
      <c r="S7" s="2"/>
      <c r="T7" s="2"/>
      <c r="U7" s="2"/>
      <c r="V7" s="2"/>
      <c r="W7" s="2"/>
      <c r="X7" s="2"/>
    </row>
    <row r="8" spans="1:24" ht="12.75">
      <c r="A8" s="14" t="s">
        <v>19</v>
      </c>
      <c r="B8" s="5">
        <v>0</v>
      </c>
      <c r="C8" s="5">
        <v>20</v>
      </c>
      <c r="D8" s="5">
        <v>8</v>
      </c>
      <c r="E8" s="6">
        <f t="shared" si="0"/>
        <v>0</v>
      </c>
      <c r="F8" s="6">
        <f t="shared" si="1"/>
        <v>0</v>
      </c>
      <c r="G8" s="1"/>
      <c r="H8" s="12" t="s">
        <v>92</v>
      </c>
      <c r="I8" s="11"/>
      <c r="J8" s="11"/>
      <c r="K8" s="11"/>
      <c r="L8" s="11"/>
      <c r="M8" s="2"/>
      <c r="N8" s="62"/>
      <c r="O8" s="62" t="s">
        <v>93</v>
      </c>
      <c r="P8" s="2"/>
      <c r="Q8" s="2"/>
      <c r="R8" s="2"/>
      <c r="S8" s="2"/>
      <c r="T8" s="2"/>
      <c r="U8" s="2"/>
      <c r="V8" s="2"/>
      <c r="W8" s="2"/>
      <c r="X8" s="2"/>
    </row>
    <row r="9" spans="1:24" ht="12.75">
      <c r="A9" s="14" t="s">
        <v>20</v>
      </c>
      <c r="B9" s="5">
        <v>0</v>
      </c>
      <c r="C9" s="5">
        <v>0</v>
      </c>
      <c r="D9" s="5">
        <v>8</v>
      </c>
      <c r="E9" s="6">
        <f t="shared" si="0"/>
        <v>0</v>
      </c>
      <c r="F9" s="6">
        <f t="shared" si="1"/>
        <v>0</v>
      </c>
      <c r="G9" s="1"/>
      <c r="H9" s="12" t="s">
        <v>94</v>
      </c>
      <c r="I9" s="92" t="s">
        <v>21</v>
      </c>
      <c r="J9" s="91"/>
      <c r="K9" s="91"/>
      <c r="L9" s="91"/>
      <c r="M9" s="94" t="s">
        <v>22</v>
      </c>
      <c r="N9" s="12"/>
      <c r="O9" s="12" t="s">
        <v>95</v>
      </c>
      <c r="Q9" s="2"/>
      <c r="R9" s="2"/>
      <c r="S9" s="2"/>
      <c r="T9" s="2"/>
      <c r="U9" s="2"/>
      <c r="V9" s="2"/>
      <c r="W9" s="2"/>
      <c r="X9" s="2"/>
    </row>
    <row r="10" spans="1:24" ht="12.75">
      <c r="A10" s="14" t="s">
        <v>17</v>
      </c>
      <c r="B10" s="5">
        <v>0</v>
      </c>
      <c r="C10" s="5">
        <v>0</v>
      </c>
      <c r="D10" s="5">
        <v>8</v>
      </c>
      <c r="E10" s="6">
        <f t="shared" si="0"/>
        <v>0</v>
      </c>
      <c r="F10" s="6">
        <f t="shared" si="1"/>
        <v>0</v>
      </c>
      <c r="G10" s="1"/>
      <c r="H10" s="12" t="s">
        <v>96</v>
      </c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12"/>
      <c r="O10" s="12" t="s">
        <v>97</v>
      </c>
      <c r="Q10" s="2"/>
      <c r="R10" s="2"/>
      <c r="S10" s="2"/>
      <c r="T10" s="2"/>
      <c r="U10" s="2"/>
      <c r="V10" s="2"/>
      <c r="W10" s="2"/>
      <c r="X10" s="2"/>
    </row>
    <row r="11" spans="1:24" ht="12.75">
      <c r="A11" s="4" t="s">
        <v>26</v>
      </c>
      <c r="B11" s="5">
        <v>0</v>
      </c>
      <c r="C11" s="5">
        <v>0</v>
      </c>
      <c r="D11" s="5">
        <v>8</v>
      </c>
      <c r="E11" s="6">
        <f t="shared" si="0"/>
        <v>0</v>
      </c>
      <c r="F11" s="6">
        <f t="shared" si="1"/>
        <v>0</v>
      </c>
      <c r="G11" s="1"/>
      <c r="H11" s="12" t="s">
        <v>98</v>
      </c>
      <c r="I11" s="9">
        <v>52</v>
      </c>
      <c r="J11" s="9">
        <v>130</v>
      </c>
      <c r="K11" s="10">
        <v>0.8</v>
      </c>
      <c r="L11" s="10">
        <v>0.95</v>
      </c>
      <c r="M11" s="12">
        <v>2</v>
      </c>
      <c r="N11" s="12"/>
      <c r="O11" s="12" t="s">
        <v>99</v>
      </c>
      <c r="Q11" s="2"/>
      <c r="R11" s="2"/>
      <c r="S11" s="2"/>
      <c r="T11" s="2"/>
      <c r="U11" s="2"/>
      <c r="V11" s="2"/>
      <c r="W11" s="2"/>
      <c r="X11" s="2"/>
    </row>
    <row r="12" spans="1:24" ht="12.75">
      <c r="A12" s="4" t="s">
        <v>27</v>
      </c>
      <c r="B12" s="5">
        <v>0</v>
      </c>
      <c r="C12" s="5">
        <v>0</v>
      </c>
      <c r="D12" s="5">
        <v>8</v>
      </c>
      <c r="E12" s="6">
        <f t="shared" si="0"/>
        <v>0</v>
      </c>
      <c r="F12" s="6">
        <f t="shared" si="1"/>
        <v>0</v>
      </c>
      <c r="G12" s="1"/>
      <c r="H12" s="12" t="s">
        <v>100</v>
      </c>
      <c r="I12" s="90" t="s">
        <v>150</v>
      </c>
      <c r="J12" s="91"/>
      <c r="K12" s="91"/>
      <c r="L12" s="91"/>
      <c r="M12" s="63" t="s">
        <v>102</v>
      </c>
      <c r="N12" s="12"/>
      <c r="O12" s="12" t="s">
        <v>103</v>
      </c>
      <c r="Q12" s="2"/>
      <c r="R12" s="2"/>
      <c r="S12" s="2"/>
      <c r="T12" s="2"/>
      <c r="U12" s="2"/>
      <c r="V12" s="2"/>
      <c r="W12" s="2"/>
      <c r="X12" s="2"/>
    </row>
    <row r="13" spans="1:24" ht="12.75">
      <c r="A13" s="4" t="s">
        <v>29</v>
      </c>
      <c r="B13" s="5">
        <v>0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12" t="s">
        <v>104</v>
      </c>
      <c r="I13" s="95">
        <f>F25/(I11*K11*L11*J11)</f>
        <v>11.678604796013705</v>
      </c>
      <c r="J13" s="91"/>
      <c r="K13" s="91"/>
      <c r="L13" s="91"/>
      <c r="M13" s="64">
        <f>30*J11*I13</f>
        <v>45546.558704453448</v>
      </c>
      <c r="N13" s="12"/>
      <c r="O13" s="12" t="s">
        <v>105</v>
      </c>
      <c r="Q13" s="2"/>
      <c r="R13" s="2"/>
      <c r="S13" s="2"/>
      <c r="T13" s="2"/>
      <c r="U13" s="2"/>
      <c r="V13" s="2"/>
      <c r="W13" s="2"/>
      <c r="X13" s="2"/>
    </row>
    <row r="14" spans="1:24" ht="15">
      <c r="A14" s="15"/>
      <c r="B14" s="5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12" t="s">
        <v>106</v>
      </c>
      <c r="I14" s="2"/>
      <c r="J14" s="2"/>
      <c r="K14" s="2"/>
      <c r="L14" s="2"/>
      <c r="M14" s="2">
        <f>F25/(K11*L11)</f>
        <v>78947.368421052626</v>
      </c>
      <c r="N14" s="12"/>
      <c r="O14" s="12" t="s">
        <v>107</v>
      </c>
      <c r="Q14" s="2"/>
      <c r="R14" s="2"/>
      <c r="S14" s="2"/>
      <c r="T14" s="2"/>
      <c r="U14" s="2"/>
      <c r="V14" s="2"/>
      <c r="W14" s="2"/>
      <c r="X14" s="2"/>
    </row>
    <row r="15" spans="1:24" ht="15">
      <c r="A15" s="16"/>
      <c r="B15" s="5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12" t="s">
        <v>108</v>
      </c>
      <c r="I15" s="2"/>
      <c r="J15" s="2"/>
      <c r="K15" s="2"/>
      <c r="L15" s="2"/>
      <c r="M15" s="2"/>
      <c r="N15" s="12"/>
      <c r="O15" s="12" t="s">
        <v>109</v>
      </c>
      <c r="Q15" s="2"/>
      <c r="R15" s="2"/>
      <c r="S15" s="2"/>
      <c r="T15" s="2"/>
      <c r="U15" s="2"/>
      <c r="V15" s="2"/>
      <c r="W15" s="2"/>
      <c r="X15" s="2"/>
    </row>
    <row r="16" spans="1:24" ht="15">
      <c r="A16" s="16"/>
      <c r="B16" s="5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12" t="s">
        <v>110</v>
      </c>
      <c r="I16" s="90" t="s">
        <v>30</v>
      </c>
      <c r="J16" s="91"/>
      <c r="K16" s="91"/>
      <c r="L16" s="91"/>
      <c r="M16" s="2"/>
      <c r="N16" s="12"/>
      <c r="O16" s="12" t="s">
        <v>111</v>
      </c>
      <c r="Q16" s="2"/>
      <c r="R16" s="2"/>
      <c r="S16" s="2"/>
      <c r="T16" s="2"/>
      <c r="U16" s="2"/>
      <c r="V16" s="2"/>
      <c r="W16" s="2"/>
      <c r="X16" s="2"/>
    </row>
    <row r="17" spans="1:24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I17" s="17" t="s">
        <v>31</v>
      </c>
      <c r="J17" s="18">
        <v>105</v>
      </c>
      <c r="K17" s="17" t="s">
        <v>32</v>
      </c>
      <c r="L17" s="18">
        <v>210</v>
      </c>
      <c r="M17" s="2"/>
      <c r="Q17" s="2"/>
      <c r="R17" s="2"/>
      <c r="S17" s="2"/>
      <c r="T17" s="2"/>
      <c r="U17" s="2"/>
      <c r="V17" s="2"/>
      <c r="W17" s="2"/>
      <c r="X17" s="2"/>
    </row>
    <row r="18" spans="1:24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61" t="s">
        <v>112</v>
      </c>
      <c r="I18" s="93">
        <f>M4*J17</f>
        <v>2100000</v>
      </c>
      <c r="J18" s="91"/>
      <c r="K18" s="93">
        <f>M4*L17</f>
        <v>4200000</v>
      </c>
      <c r="L18" s="91"/>
      <c r="M18" s="2"/>
      <c r="N18" s="12"/>
      <c r="O18" s="12" t="s">
        <v>114</v>
      </c>
      <c r="P18" s="12"/>
      <c r="Q18" s="2"/>
      <c r="R18" s="2"/>
      <c r="S18" s="2"/>
      <c r="T18" s="2"/>
      <c r="U18" s="2"/>
      <c r="V18" s="2"/>
      <c r="W18" s="2"/>
      <c r="X18" s="2"/>
    </row>
    <row r="19" spans="1:24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12">
        <v>15000</v>
      </c>
      <c r="I19" s="2"/>
      <c r="J19" s="2"/>
      <c r="K19" s="2"/>
      <c r="L19" s="2"/>
      <c r="M19" s="2"/>
      <c r="N19" s="12"/>
      <c r="O19" s="12" t="s">
        <v>116</v>
      </c>
      <c r="P19" s="12"/>
      <c r="Q19" s="2"/>
      <c r="R19" s="2"/>
      <c r="S19" s="2"/>
      <c r="T19" s="2"/>
      <c r="U19" s="2"/>
      <c r="V19" s="2"/>
      <c r="W19" s="2"/>
      <c r="X19" s="2"/>
    </row>
    <row r="20" spans="1:24" ht="12.75">
      <c r="A20" s="19" t="s">
        <v>34</v>
      </c>
      <c r="B20" s="20"/>
      <c r="C20" s="20">
        <f>SUM(C3:C18)</f>
        <v>7835</v>
      </c>
      <c r="D20" s="21" t="s">
        <v>33</v>
      </c>
      <c r="E20" s="22">
        <f t="shared" ref="E20:F20" si="2">SUM(E3:E19)</f>
        <v>5000</v>
      </c>
      <c r="F20" s="22">
        <f t="shared" si="2"/>
        <v>60000</v>
      </c>
      <c r="G20" s="1"/>
      <c r="H20" s="62" t="s">
        <v>117</v>
      </c>
      <c r="I20" s="90" t="s">
        <v>35</v>
      </c>
      <c r="J20" s="91"/>
      <c r="K20" s="91"/>
      <c r="L20" s="91"/>
      <c r="M20" s="60" t="s">
        <v>113</v>
      </c>
      <c r="N20" s="12"/>
      <c r="O20" s="12" t="s">
        <v>119</v>
      </c>
      <c r="P20" s="12"/>
      <c r="Q20" s="2"/>
      <c r="R20" s="2"/>
      <c r="S20" s="2"/>
      <c r="T20" s="2"/>
      <c r="U20" s="2"/>
      <c r="V20" s="2"/>
      <c r="W20" s="2"/>
      <c r="X20" s="2"/>
    </row>
    <row r="21" spans="1:24" ht="12.75">
      <c r="A21" s="23"/>
      <c r="B21" s="2"/>
      <c r="C21" s="2"/>
      <c r="D21" s="2"/>
      <c r="E21" s="2"/>
      <c r="F21" s="2"/>
      <c r="G21" s="1"/>
      <c r="H21" s="62" t="s">
        <v>120</v>
      </c>
      <c r="I21" s="24" t="s">
        <v>36</v>
      </c>
      <c r="J21" s="24" t="s">
        <v>37</v>
      </c>
      <c r="K21" s="24" t="s">
        <v>36</v>
      </c>
      <c r="L21" s="24" t="s">
        <v>37</v>
      </c>
      <c r="M21" s="12" t="s">
        <v>115</v>
      </c>
      <c r="N21" s="12"/>
      <c r="O21" s="12" t="s">
        <v>122</v>
      </c>
      <c r="P21" s="12"/>
      <c r="Q21" s="2"/>
      <c r="R21" s="2"/>
      <c r="S21" s="2"/>
      <c r="T21" s="2"/>
      <c r="U21" s="2"/>
      <c r="V21" s="2"/>
      <c r="W21" s="2"/>
      <c r="X21" s="2"/>
    </row>
    <row r="22" spans="1:24" ht="12.75">
      <c r="A22" s="23"/>
      <c r="B22" s="2"/>
      <c r="C22" s="2"/>
      <c r="D22" s="2"/>
      <c r="E22" s="2"/>
      <c r="F22" s="2"/>
      <c r="G22" s="1"/>
      <c r="H22" s="62" t="s">
        <v>123</v>
      </c>
      <c r="I22" s="25">
        <f>I18/((M4/1000)*J4*J22*365)</f>
        <v>5.3272450532724509</v>
      </c>
      <c r="J22" s="26">
        <v>12</v>
      </c>
      <c r="K22" s="25">
        <f>K18/((M4/1000)*L22*J4*365)</f>
        <v>10.654490106544902</v>
      </c>
      <c r="L22" s="26">
        <v>12</v>
      </c>
      <c r="M22" s="12" t="s">
        <v>118</v>
      </c>
      <c r="N22" s="12"/>
      <c r="O22" s="12" t="s">
        <v>125</v>
      </c>
      <c r="P22" s="12"/>
      <c r="Q22" s="2"/>
      <c r="R22" s="2"/>
      <c r="S22" s="2"/>
      <c r="T22" s="2"/>
      <c r="U22" s="2"/>
      <c r="V22" s="2"/>
      <c r="W22" s="2"/>
      <c r="X22" s="2"/>
    </row>
    <row r="23" spans="1:24" ht="12.75">
      <c r="A23" s="24" t="s">
        <v>38</v>
      </c>
      <c r="B23" s="27"/>
      <c r="C23" s="27"/>
      <c r="D23" s="27"/>
      <c r="E23" s="27"/>
      <c r="F23" s="24">
        <v>1</v>
      </c>
      <c r="G23" s="1"/>
      <c r="H23" s="62" t="s">
        <v>126</v>
      </c>
      <c r="I23" s="24" t="s">
        <v>39</v>
      </c>
      <c r="J23" s="24" t="s">
        <v>37</v>
      </c>
      <c r="K23" s="24" t="s">
        <v>39</v>
      </c>
      <c r="L23" s="24" t="s">
        <v>37</v>
      </c>
      <c r="M23" s="12" t="s">
        <v>121</v>
      </c>
      <c r="N23" s="12"/>
      <c r="O23" s="12" t="s">
        <v>128</v>
      </c>
      <c r="P23" s="12"/>
      <c r="Q23" s="2"/>
      <c r="R23" s="2"/>
      <c r="S23" s="2"/>
      <c r="T23" s="2"/>
      <c r="U23" s="2"/>
      <c r="V23" s="2"/>
      <c r="W23" s="2"/>
      <c r="X23" s="2"/>
    </row>
    <row r="24" spans="1:24" ht="12.75">
      <c r="A24" s="23"/>
      <c r="B24" s="2"/>
      <c r="C24" s="2"/>
      <c r="D24" s="2"/>
      <c r="E24" s="2"/>
      <c r="F24" s="2"/>
      <c r="G24" s="1"/>
      <c r="H24" s="62" t="s">
        <v>129</v>
      </c>
      <c r="I24" s="25">
        <f>I18/((M4/1000)*J4*J24*365)</f>
        <v>4.5662100456621006</v>
      </c>
      <c r="J24" s="26">
        <v>14</v>
      </c>
      <c r="K24" s="25">
        <f>K18/((M4/1000)*L24*J4*365)</f>
        <v>9.1324200913242013</v>
      </c>
      <c r="L24" s="26">
        <v>14</v>
      </c>
      <c r="M24" s="12" t="s">
        <v>124</v>
      </c>
      <c r="N24" s="12"/>
      <c r="O24" s="12" t="s">
        <v>130</v>
      </c>
      <c r="P24" s="12"/>
      <c r="Q24" s="2"/>
      <c r="R24" s="2"/>
      <c r="S24" s="2"/>
      <c r="T24" s="2"/>
      <c r="U24" s="2"/>
      <c r="V24" s="2"/>
      <c r="W24" s="2"/>
      <c r="X24" s="2"/>
    </row>
    <row r="25" spans="1:24" ht="12.75">
      <c r="A25" s="28" t="s">
        <v>40</v>
      </c>
      <c r="B25" s="29"/>
      <c r="C25" s="29"/>
      <c r="D25" s="29"/>
      <c r="E25" s="29"/>
      <c r="F25" s="30">
        <f>F20*F23</f>
        <v>60000</v>
      </c>
      <c r="G25" s="1"/>
      <c r="H25" s="62" t="s">
        <v>131</v>
      </c>
      <c r="I25" s="2"/>
      <c r="J25" s="2"/>
      <c r="K25" s="2"/>
      <c r="L25" s="2"/>
      <c r="M25" s="12" t="s">
        <v>127</v>
      </c>
      <c r="N25" s="12"/>
      <c r="O25" s="12" t="s">
        <v>132</v>
      </c>
      <c r="P25" s="12"/>
      <c r="Q25" s="2"/>
      <c r="R25" s="2"/>
      <c r="S25" s="2"/>
      <c r="T25" s="2"/>
      <c r="U25" s="2"/>
      <c r="V25" s="2"/>
      <c r="W25" s="2"/>
      <c r="X25" s="2"/>
    </row>
    <row r="26" spans="1:24" ht="12.75">
      <c r="A26" s="2"/>
      <c r="B26" s="2"/>
      <c r="C26" s="2"/>
      <c r="D26" s="2"/>
      <c r="E26" s="2"/>
      <c r="F26" s="2"/>
      <c r="G26" s="1"/>
      <c r="H26" s="12" t="s">
        <v>151</v>
      </c>
      <c r="I26" s="2"/>
      <c r="J26" s="2"/>
      <c r="K26" s="2"/>
      <c r="L26" s="2"/>
      <c r="M26" s="2"/>
      <c r="N26" s="12"/>
      <c r="O26" s="12" t="s">
        <v>133</v>
      </c>
      <c r="P26" s="12"/>
      <c r="Q26" s="2"/>
      <c r="R26" s="2"/>
      <c r="S26" s="2"/>
      <c r="T26" s="2"/>
      <c r="U26" s="2"/>
      <c r="V26" s="2"/>
      <c r="W26" s="2"/>
      <c r="X26" s="2"/>
    </row>
    <row r="27" spans="1:24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33"/>
      <c r="I30" s="33" t="s">
        <v>44</v>
      </c>
      <c r="J30" s="33" t="s">
        <v>2</v>
      </c>
      <c r="K30" s="33" t="s">
        <v>45</v>
      </c>
      <c r="L30" s="33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2.75">
      <c r="A31" s="72" t="s">
        <v>141</v>
      </c>
      <c r="B31" s="73">
        <v>36</v>
      </c>
      <c r="C31" s="74">
        <f>L4</f>
        <v>19000</v>
      </c>
      <c r="D31" s="75">
        <f t="shared" ref="D31:D42" si="3">B31*C31</f>
        <v>684000</v>
      </c>
      <c r="E31" s="14"/>
      <c r="F31" s="98">
        <f>B47</f>
        <v>1149000</v>
      </c>
      <c r="G31" s="1"/>
      <c r="H31" s="36" t="s">
        <v>46</v>
      </c>
      <c r="I31" s="65">
        <v>37</v>
      </c>
      <c r="J31" s="66">
        <f>M4</f>
        <v>20000</v>
      </c>
      <c r="K31" s="67">
        <f t="shared" ref="K31:K41" si="4">I31*J31</f>
        <v>740000</v>
      </c>
      <c r="L31" s="33">
        <f>I31*I46</f>
        <v>7.4</v>
      </c>
      <c r="M31" s="96">
        <f>I47</f>
        <v>1259631.7408906885</v>
      </c>
      <c r="N31" s="2"/>
      <c r="O31" s="2">
        <f>I31+L31</f>
        <v>44.4</v>
      </c>
      <c r="P31" s="2"/>
      <c r="Q31" s="2"/>
      <c r="R31" s="2"/>
      <c r="S31" s="2"/>
      <c r="T31" s="2"/>
      <c r="U31" s="2"/>
      <c r="V31" s="2"/>
      <c r="W31" s="2"/>
      <c r="X31" s="2"/>
    </row>
    <row r="32" spans="1:24" ht="12.75">
      <c r="A32" s="37" t="s">
        <v>47</v>
      </c>
      <c r="B32" s="77">
        <v>5500</v>
      </c>
      <c r="C32" s="5">
        <v>1</v>
      </c>
      <c r="D32" s="78">
        <f t="shared" si="3"/>
        <v>5500</v>
      </c>
      <c r="E32" s="14"/>
      <c r="F32" s="91"/>
      <c r="G32" s="1"/>
      <c r="H32" s="46" t="s">
        <v>47</v>
      </c>
      <c r="I32" s="65">
        <v>4000</v>
      </c>
      <c r="J32" s="65">
        <v>1</v>
      </c>
      <c r="K32" s="67">
        <f t="shared" si="4"/>
        <v>4000</v>
      </c>
      <c r="L32" s="33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>
      <c r="A33" s="38" t="s">
        <v>48</v>
      </c>
      <c r="B33" s="77">
        <v>3500</v>
      </c>
      <c r="C33" s="5">
        <v>1</v>
      </c>
      <c r="D33" s="78">
        <f t="shared" si="3"/>
        <v>3500</v>
      </c>
      <c r="E33" s="14"/>
      <c r="F33" s="91"/>
      <c r="G33" s="1"/>
      <c r="H33" s="38" t="s">
        <v>48</v>
      </c>
      <c r="I33" s="65">
        <v>2000</v>
      </c>
      <c r="J33" s="65">
        <v>1</v>
      </c>
      <c r="K33" s="67">
        <f t="shared" si="4"/>
        <v>2000</v>
      </c>
      <c r="L33" s="33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2.75">
      <c r="A34" s="79" t="s">
        <v>49</v>
      </c>
      <c r="B34" s="73">
        <v>6</v>
      </c>
      <c r="C34" s="74">
        <f>C31</f>
        <v>19000</v>
      </c>
      <c r="D34" s="75">
        <f t="shared" si="3"/>
        <v>114000</v>
      </c>
      <c r="E34" s="14"/>
      <c r="F34" s="91"/>
      <c r="G34" s="1"/>
      <c r="H34" s="36" t="s">
        <v>49</v>
      </c>
      <c r="I34" s="68">
        <v>10</v>
      </c>
      <c r="J34" s="69">
        <f>J31</f>
        <v>20000</v>
      </c>
      <c r="K34" s="67">
        <f t="shared" si="4"/>
        <v>200000</v>
      </c>
      <c r="L34" s="33"/>
      <c r="M34" s="91"/>
      <c r="P34" s="2"/>
      <c r="Q34" s="2"/>
      <c r="R34" s="2"/>
      <c r="S34" s="2"/>
      <c r="T34" s="2"/>
      <c r="U34" s="2"/>
      <c r="V34" s="2"/>
      <c r="W34" s="2"/>
      <c r="X34" s="2"/>
    </row>
    <row r="35" spans="1:24" ht="12.75">
      <c r="A35" s="33" t="s">
        <v>50</v>
      </c>
      <c r="B35" s="77">
        <v>0</v>
      </c>
      <c r="C35" s="5">
        <v>0</v>
      </c>
      <c r="D35" s="78">
        <f t="shared" si="3"/>
        <v>0</v>
      </c>
      <c r="E35" s="14"/>
      <c r="F35" s="91"/>
      <c r="G35" s="1"/>
      <c r="H35" s="36" t="s">
        <v>50</v>
      </c>
      <c r="I35" s="68">
        <v>0</v>
      </c>
      <c r="J35" s="65">
        <v>0</v>
      </c>
      <c r="K35" s="67">
        <f t="shared" si="4"/>
        <v>0</v>
      </c>
      <c r="L35" s="33"/>
      <c r="M35" s="91"/>
      <c r="P35" s="2"/>
      <c r="Q35" s="2"/>
      <c r="R35" s="2"/>
      <c r="S35" s="2"/>
      <c r="T35" s="2"/>
      <c r="U35" s="2"/>
      <c r="V35" s="2"/>
      <c r="W35" s="2"/>
      <c r="X35" s="2"/>
    </row>
    <row r="36" spans="1:24" ht="12.75">
      <c r="A36" s="70" t="s">
        <v>134</v>
      </c>
      <c r="B36" s="77">
        <v>6000</v>
      </c>
      <c r="C36" s="5">
        <v>2</v>
      </c>
      <c r="D36" s="78">
        <f t="shared" si="3"/>
        <v>12000</v>
      </c>
      <c r="E36" s="14"/>
      <c r="F36" s="91"/>
      <c r="G36" s="1"/>
      <c r="H36" s="70" t="s">
        <v>134</v>
      </c>
      <c r="I36" s="68">
        <f>M7</f>
        <v>2500</v>
      </c>
      <c r="J36" s="65">
        <v>1</v>
      </c>
      <c r="K36" s="67">
        <f t="shared" si="4"/>
        <v>2500</v>
      </c>
      <c r="L36" s="33"/>
      <c r="M36" s="91"/>
      <c r="P36" s="2"/>
      <c r="Q36" s="2"/>
      <c r="R36" s="2"/>
      <c r="S36" s="2"/>
      <c r="T36" s="2"/>
      <c r="U36" s="2"/>
      <c r="V36" s="2"/>
      <c r="W36" s="2"/>
      <c r="X36" s="2"/>
    </row>
    <row r="37" spans="1:24" ht="12.75">
      <c r="A37" s="80" t="s">
        <v>53</v>
      </c>
      <c r="B37" s="81">
        <v>12250</v>
      </c>
      <c r="C37" s="82">
        <v>8</v>
      </c>
      <c r="D37" s="83">
        <f t="shared" si="3"/>
        <v>98000</v>
      </c>
      <c r="E37" s="14"/>
      <c r="F37" s="91"/>
      <c r="G37" s="1"/>
      <c r="H37" s="36" t="s">
        <v>53</v>
      </c>
      <c r="I37" s="68">
        <f>M13</f>
        <v>45546.558704453448</v>
      </c>
      <c r="J37" s="65">
        <f>M11</f>
        <v>2</v>
      </c>
      <c r="K37" s="67">
        <f t="shared" si="4"/>
        <v>91093.117408906895</v>
      </c>
      <c r="L37" s="33"/>
      <c r="M37" s="91"/>
      <c r="P37" s="2"/>
      <c r="Q37" s="2"/>
      <c r="R37" s="2"/>
      <c r="S37" s="2"/>
      <c r="T37" s="2"/>
      <c r="U37" s="2"/>
      <c r="V37" s="2"/>
      <c r="W37" s="2"/>
      <c r="X37" s="2"/>
    </row>
    <row r="38" spans="1:24" ht="12.75">
      <c r="A38" s="33" t="s">
        <v>54</v>
      </c>
      <c r="B38" s="77">
        <v>0</v>
      </c>
      <c r="C38" s="6">
        <f>C37*2</f>
        <v>16</v>
      </c>
      <c r="D38" s="78">
        <f t="shared" si="3"/>
        <v>0</v>
      </c>
      <c r="E38" s="14"/>
      <c r="F38" s="91"/>
      <c r="G38" s="1"/>
      <c r="H38" s="46" t="s">
        <v>135</v>
      </c>
      <c r="I38" s="68">
        <v>150</v>
      </c>
      <c r="J38" s="65">
        <f>J37*2</f>
        <v>4</v>
      </c>
      <c r="K38" s="67">
        <f t="shared" si="4"/>
        <v>600</v>
      </c>
      <c r="L38" s="33"/>
      <c r="M38" s="91"/>
      <c r="P38" s="2"/>
      <c r="Q38" s="2"/>
      <c r="R38" s="2"/>
      <c r="S38" s="2"/>
      <c r="T38" s="2"/>
      <c r="U38" s="2"/>
      <c r="V38" s="2"/>
      <c r="W38" s="2"/>
      <c r="X38" s="2"/>
    </row>
    <row r="39" spans="1:24" ht="12.75">
      <c r="A39" s="84" t="s">
        <v>152</v>
      </c>
      <c r="B39" s="81">
        <v>15500</v>
      </c>
      <c r="C39" s="82">
        <v>2</v>
      </c>
      <c r="D39" s="83">
        <f t="shared" si="3"/>
        <v>31000</v>
      </c>
      <c r="E39" s="14"/>
      <c r="F39" s="91"/>
      <c r="G39" s="1"/>
      <c r="H39" s="46" t="s">
        <v>137</v>
      </c>
      <c r="I39" s="68">
        <f>H5</f>
        <v>7500</v>
      </c>
      <c r="J39" s="65">
        <v>1</v>
      </c>
      <c r="K39" s="67">
        <f t="shared" si="4"/>
        <v>7500</v>
      </c>
      <c r="L39" s="33"/>
      <c r="M39" s="91"/>
      <c r="P39" s="2"/>
      <c r="Q39" s="2"/>
      <c r="R39" s="2"/>
      <c r="S39" s="2"/>
      <c r="T39" s="2"/>
      <c r="U39" s="2"/>
      <c r="V39" s="2"/>
      <c r="W39" s="2"/>
      <c r="X39" s="2"/>
    </row>
    <row r="40" spans="1:24" ht="12.75">
      <c r="A40" s="33" t="s">
        <v>57</v>
      </c>
      <c r="B40" s="77">
        <v>1500</v>
      </c>
      <c r="C40" s="5">
        <v>1</v>
      </c>
      <c r="D40" s="78">
        <f t="shared" si="3"/>
        <v>1500</v>
      </c>
      <c r="E40" s="14"/>
      <c r="F40" s="91"/>
      <c r="G40" s="1"/>
      <c r="H40" s="36" t="s">
        <v>57</v>
      </c>
      <c r="I40" s="68">
        <v>1000</v>
      </c>
      <c r="J40" s="65">
        <v>1</v>
      </c>
      <c r="K40" s="67">
        <f t="shared" si="4"/>
        <v>1000</v>
      </c>
      <c r="L40" s="33"/>
      <c r="M40" s="91"/>
      <c r="P40" s="2"/>
      <c r="Q40" s="2"/>
      <c r="R40" s="2"/>
      <c r="S40" s="2"/>
      <c r="T40" s="2"/>
      <c r="U40" s="2"/>
      <c r="V40" s="2"/>
      <c r="W40" s="2"/>
      <c r="X40" s="2"/>
    </row>
    <row r="41" spans="1:24" ht="12.75">
      <c r="A41" s="14" t="s">
        <v>58</v>
      </c>
      <c r="B41" s="77">
        <v>2000</v>
      </c>
      <c r="C41" s="5">
        <v>4</v>
      </c>
      <c r="D41" s="78">
        <f t="shared" si="3"/>
        <v>8000</v>
      </c>
      <c r="E41" s="14"/>
      <c r="F41" s="91"/>
      <c r="G41" s="1"/>
      <c r="H41" s="36" t="s">
        <v>58</v>
      </c>
      <c r="I41" s="68">
        <v>1000</v>
      </c>
      <c r="J41" s="65">
        <v>1</v>
      </c>
      <c r="K41" s="67">
        <f t="shared" si="4"/>
        <v>1000</v>
      </c>
      <c r="L41" s="33"/>
      <c r="M41" s="91"/>
      <c r="P41" s="2"/>
      <c r="Q41" s="2"/>
      <c r="R41" s="2"/>
      <c r="S41" s="2"/>
      <c r="T41" s="2"/>
      <c r="U41" s="2"/>
      <c r="V41" s="2"/>
      <c r="W41" s="2"/>
      <c r="X41" s="2"/>
    </row>
    <row r="42" spans="1:24" ht="12.75">
      <c r="A42" s="13" t="s">
        <v>153</v>
      </c>
      <c r="B42" s="77">
        <v>0</v>
      </c>
      <c r="C42" s="5">
        <v>1</v>
      </c>
      <c r="D42" s="78">
        <f t="shared" si="3"/>
        <v>0</v>
      </c>
      <c r="E42" s="14"/>
      <c r="F42" s="76"/>
      <c r="G42" s="1"/>
      <c r="H42" s="36"/>
      <c r="I42" s="68"/>
      <c r="J42" s="65"/>
      <c r="K42" s="67"/>
      <c r="L42" s="33"/>
      <c r="M42" s="35"/>
      <c r="P42" s="2"/>
      <c r="Q42" s="2"/>
      <c r="R42" s="2"/>
      <c r="S42" s="2"/>
      <c r="T42" s="2"/>
      <c r="U42" s="2"/>
      <c r="V42" s="2"/>
      <c r="W42" s="2"/>
      <c r="X42" s="2"/>
    </row>
    <row r="43" spans="1:24" ht="12.75">
      <c r="A43" s="33" t="s">
        <v>59</v>
      </c>
      <c r="B43" s="14"/>
      <c r="C43" s="14"/>
      <c r="D43" s="85">
        <f>SUM(D31:D42)</f>
        <v>957500</v>
      </c>
      <c r="E43" s="14"/>
      <c r="F43" s="14"/>
      <c r="G43" s="1"/>
      <c r="H43" s="36" t="s">
        <v>59</v>
      </c>
      <c r="I43" s="33"/>
      <c r="J43" s="33"/>
      <c r="K43" s="67">
        <f>SUM(K31:K41)</f>
        <v>1049693.117408907</v>
      </c>
      <c r="L43" s="33"/>
      <c r="M43" s="14"/>
      <c r="P43" s="2"/>
      <c r="Q43" s="2"/>
      <c r="R43" s="2"/>
      <c r="S43" s="2"/>
      <c r="T43" s="2"/>
      <c r="U43" s="2"/>
      <c r="V43" s="2"/>
      <c r="W43" s="2"/>
      <c r="X43" s="2"/>
    </row>
    <row r="44" spans="1:24" ht="12.75">
      <c r="A44" s="13" t="s">
        <v>63</v>
      </c>
      <c r="B44" s="14"/>
      <c r="C44" s="14"/>
      <c r="D44" s="86">
        <f>D43/L4</f>
        <v>50.39473684210526</v>
      </c>
      <c r="E44" s="14"/>
      <c r="F44" s="14"/>
      <c r="G44" s="1"/>
      <c r="H44" s="14"/>
      <c r="I44" s="14"/>
      <c r="J44" s="14"/>
      <c r="K44" s="14"/>
      <c r="L44" s="14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2.75">
      <c r="A45" s="31" t="s">
        <v>60</v>
      </c>
      <c r="B45" s="32"/>
      <c r="C45" s="32"/>
      <c r="D45" s="32"/>
      <c r="E45" s="32"/>
      <c r="F45" s="32"/>
      <c r="G45" s="1"/>
      <c r="H45" s="31" t="s">
        <v>60</v>
      </c>
      <c r="I45" s="32"/>
      <c r="J45" s="32"/>
      <c r="K45" s="32"/>
      <c r="L45" s="32"/>
      <c r="M45" s="32"/>
      <c r="P45" s="2"/>
      <c r="Q45" s="2"/>
      <c r="R45" s="2"/>
      <c r="S45" s="2"/>
      <c r="T45" s="2"/>
      <c r="U45" s="2"/>
      <c r="V45" s="2"/>
      <c r="W45" s="2"/>
      <c r="X45" s="2"/>
    </row>
    <row r="46" spans="1:24" ht="12.75">
      <c r="A46" s="14" t="s">
        <v>61</v>
      </c>
      <c r="B46" s="49">
        <v>0.2</v>
      </c>
      <c r="C46" s="14"/>
      <c r="D46" s="14"/>
      <c r="E46" s="14"/>
      <c r="F46" s="14"/>
      <c r="G46" s="1"/>
      <c r="H46" s="14" t="s">
        <v>61</v>
      </c>
      <c r="I46" s="49">
        <v>0.2</v>
      </c>
      <c r="J46" s="14"/>
      <c r="K46" s="14"/>
      <c r="L46" s="14"/>
      <c r="M46" s="1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2.75">
      <c r="A47" s="50" t="s">
        <v>62</v>
      </c>
      <c r="B47" s="51">
        <f>(D43*B46)+D43</f>
        <v>1149000</v>
      </c>
      <c r="C47" s="14"/>
      <c r="D47" s="52">
        <f>B47+D55</f>
        <v>1162000</v>
      </c>
      <c r="E47" s="14"/>
      <c r="F47" s="14"/>
      <c r="G47" s="1"/>
      <c r="H47" s="50" t="s">
        <v>62</v>
      </c>
      <c r="I47" s="51">
        <f>(K43*I46)+K43</f>
        <v>1259631.7408906885</v>
      </c>
      <c r="J47" s="14"/>
      <c r="K47" s="52">
        <f>I47+K55</f>
        <v>1272631.7408906885</v>
      </c>
      <c r="L47" s="14"/>
      <c r="M47" s="14"/>
      <c r="P47" s="2"/>
      <c r="Q47" s="2"/>
      <c r="R47" s="2"/>
      <c r="S47" s="2"/>
      <c r="T47" s="2"/>
      <c r="U47" s="2"/>
      <c r="V47" s="2"/>
      <c r="W47" s="2"/>
      <c r="X47" s="2"/>
    </row>
    <row r="48" spans="1:24" ht="12.75">
      <c r="A48" s="14" t="s">
        <v>63</v>
      </c>
      <c r="B48" s="34"/>
      <c r="C48" s="14"/>
      <c r="D48" s="52">
        <f>D47/M4</f>
        <v>58.1</v>
      </c>
      <c r="E48" s="14"/>
      <c r="F48" s="14"/>
      <c r="G48" s="1"/>
      <c r="H48" s="14" t="s">
        <v>63</v>
      </c>
      <c r="I48" s="34">
        <f>K47/J31</f>
        <v>63.631587044534427</v>
      </c>
      <c r="J48" s="14"/>
      <c r="K48" s="52">
        <f>K47/J31</f>
        <v>63.631587044534427</v>
      </c>
      <c r="L48" s="14"/>
      <c r="M48" s="14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2.75">
      <c r="A49" s="31" t="s">
        <v>64</v>
      </c>
      <c r="B49" s="32"/>
      <c r="C49" s="32"/>
      <c r="D49" s="32"/>
      <c r="E49" s="32"/>
      <c r="F49" s="32"/>
      <c r="G49" s="1"/>
      <c r="H49" s="31" t="s">
        <v>64</v>
      </c>
      <c r="I49" s="32"/>
      <c r="J49" s="32"/>
      <c r="K49" s="32"/>
      <c r="L49" s="32"/>
      <c r="M49" s="32"/>
      <c r="P49" s="2"/>
      <c r="Q49" s="2"/>
      <c r="R49" s="2"/>
      <c r="S49" s="2"/>
      <c r="T49" s="2"/>
      <c r="U49" s="2"/>
      <c r="V49" s="2"/>
      <c r="W49" s="2"/>
      <c r="X49" s="2"/>
    </row>
    <row r="50" spans="1:24" ht="12.75">
      <c r="A50" s="14" t="s">
        <v>65</v>
      </c>
      <c r="B50" s="34">
        <f>D43*B46</f>
        <v>191500</v>
      </c>
      <c r="C50" s="14"/>
      <c r="D50" s="52">
        <f>B50+D53+D54</f>
        <v>199500</v>
      </c>
      <c r="E50" s="14"/>
      <c r="F50" s="14"/>
      <c r="G50" s="1"/>
      <c r="H50" s="14" t="s">
        <v>65</v>
      </c>
      <c r="I50" s="34">
        <f>K43*I46</f>
        <v>209938.62348178143</v>
      </c>
      <c r="J50" s="14"/>
      <c r="K50" s="52">
        <f>I50+K53+K54</f>
        <v>217938.62348178143</v>
      </c>
      <c r="L50" s="14"/>
      <c r="M50" s="14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2.75">
      <c r="A51" s="2"/>
      <c r="B51" s="2"/>
      <c r="C51" s="2"/>
      <c r="D51" s="2"/>
      <c r="E51" s="2"/>
      <c r="F51" s="2"/>
      <c r="G51" s="1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2.75">
      <c r="A52" s="33" t="s">
        <v>66</v>
      </c>
      <c r="B52" s="39">
        <v>5000</v>
      </c>
      <c r="C52" s="8">
        <v>1</v>
      </c>
      <c r="D52" s="34">
        <f t="shared" ref="D52:D54" si="5">B52*C52</f>
        <v>5000</v>
      </c>
      <c r="E52" s="2"/>
      <c r="F52" s="2"/>
      <c r="G52" s="1"/>
      <c r="H52" s="33" t="s">
        <v>66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2.75">
      <c r="A53" s="14" t="s">
        <v>67</v>
      </c>
      <c r="B53" s="39">
        <v>5000</v>
      </c>
      <c r="C53" s="8">
        <v>1</v>
      </c>
      <c r="D53" s="34">
        <f t="shared" si="5"/>
        <v>5000</v>
      </c>
      <c r="E53" s="2"/>
      <c r="F53" s="2"/>
      <c r="G53" s="1"/>
      <c r="H53" s="13" t="s">
        <v>67</v>
      </c>
      <c r="I53" s="34"/>
      <c r="J53" s="8"/>
      <c r="K53" s="39">
        <v>5000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2.75">
      <c r="A54" s="53" t="s">
        <v>68</v>
      </c>
      <c r="B54" s="39">
        <v>3000</v>
      </c>
      <c r="C54" s="8">
        <v>1</v>
      </c>
      <c r="D54" s="34">
        <f t="shared" si="5"/>
        <v>3000</v>
      </c>
      <c r="E54" s="2"/>
      <c r="F54" s="2"/>
      <c r="G54" s="1"/>
      <c r="H54" s="53" t="s">
        <v>68</v>
      </c>
      <c r="I54" s="34"/>
      <c r="J54" s="8"/>
      <c r="K54" s="39">
        <v>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2.75">
      <c r="A55" s="2"/>
      <c r="B55" s="2"/>
      <c r="C55" s="2"/>
      <c r="D55" s="54">
        <f>SUM(D52:D54)</f>
        <v>13000</v>
      </c>
      <c r="E55" s="2"/>
      <c r="F55" s="2"/>
      <c r="G55" s="1"/>
      <c r="H55" s="2"/>
      <c r="I55" s="2"/>
      <c r="J55" s="2"/>
      <c r="K55" s="54">
        <f>SUM(K52:K54)</f>
        <v>13000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2.75">
      <c r="A56" s="12" t="s">
        <v>138</v>
      </c>
      <c r="B56" s="2"/>
      <c r="C56" s="2"/>
      <c r="D56" s="2"/>
      <c r="E56" s="2"/>
      <c r="F56" s="2"/>
      <c r="G56" s="1"/>
      <c r="H56" s="12" t="s">
        <v>138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2.75">
      <c r="A57" s="90" t="s">
        <v>139</v>
      </c>
      <c r="B57" s="91"/>
      <c r="C57" s="91"/>
      <c r="D57" s="91"/>
      <c r="E57" s="2"/>
      <c r="F57" s="2"/>
      <c r="G57" s="1"/>
      <c r="H57" s="90" t="s">
        <v>140</v>
      </c>
      <c r="I57" s="91"/>
      <c r="J57" s="91"/>
      <c r="K57" s="9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2.75">
      <c r="A58" s="71" t="s">
        <v>141</v>
      </c>
      <c r="B58" s="87">
        <f t="shared" ref="B58:D58" si="6">B31</f>
        <v>36</v>
      </c>
      <c r="C58" s="2">
        <f t="shared" si="6"/>
        <v>19000</v>
      </c>
      <c r="D58" s="88">
        <f t="shared" si="6"/>
        <v>684000</v>
      </c>
      <c r="E58" s="2"/>
      <c r="F58" s="2"/>
      <c r="G58" s="1"/>
      <c r="H58" s="71" t="s">
        <v>141</v>
      </c>
      <c r="I58" s="2">
        <f t="shared" ref="I58:K58" si="7">I31</f>
        <v>37</v>
      </c>
      <c r="J58" s="2">
        <f t="shared" si="7"/>
        <v>20000</v>
      </c>
      <c r="K58" s="54">
        <f t="shared" si="7"/>
        <v>740000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2.75">
      <c r="A59" s="71" t="s">
        <v>53</v>
      </c>
      <c r="B59" s="87">
        <f t="shared" ref="B59:D59" si="8">B37</f>
        <v>12250</v>
      </c>
      <c r="C59" s="2">
        <f t="shared" si="8"/>
        <v>8</v>
      </c>
      <c r="D59" s="88">
        <f t="shared" si="8"/>
        <v>98000</v>
      </c>
      <c r="E59" s="2"/>
      <c r="F59" s="2"/>
      <c r="G59" s="1"/>
      <c r="H59" s="71" t="s">
        <v>53</v>
      </c>
      <c r="I59" s="54">
        <f t="shared" ref="I59:K59" si="9">I37</f>
        <v>45546.558704453448</v>
      </c>
      <c r="J59" s="2">
        <f t="shared" si="9"/>
        <v>2</v>
      </c>
      <c r="K59" s="54">
        <f t="shared" si="9"/>
        <v>91093.117408906895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2.75">
      <c r="A60" s="71" t="s">
        <v>142</v>
      </c>
      <c r="B60" s="2"/>
      <c r="C60" s="2">
        <f t="shared" ref="C60:D60" si="10">C39</f>
        <v>2</v>
      </c>
      <c r="D60" s="88">
        <f t="shared" si="10"/>
        <v>31000</v>
      </c>
      <c r="E60" s="2"/>
      <c r="F60" s="2"/>
      <c r="G60" s="1"/>
      <c r="H60" s="71" t="s">
        <v>142</v>
      </c>
      <c r="I60" s="2"/>
      <c r="J60" s="2">
        <f t="shared" ref="J60:K60" si="11">J39</f>
        <v>1</v>
      </c>
      <c r="K60" s="54">
        <f t="shared" si="11"/>
        <v>7500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2.75">
      <c r="A61" s="12" t="s">
        <v>134</v>
      </c>
      <c r="B61" s="2"/>
      <c r="C61" s="2"/>
      <c r="D61" s="88">
        <f>D36</f>
        <v>12000</v>
      </c>
      <c r="E61" s="2"/>
      <c r="F61" s="2"/>
      <c r="G61" s="1"/>
      <c r="H61" s="12" t="s">
        <v>134</v>
      </c>
      <c r="I61" s="2"/>
      <c r="J61" s="2"/>
      <c r="K61" s="54">
        <f>K36</f>
        <v>2500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2.75">
      <c r="A62" s="71" t="s">
        <v>143</v>
      </c>
      <c r="B62" s="2"/>
      <c r="C62" s="2"/>
      <c r="D62" s="88">
        <f>D41+D40+D32+D33</f>
        <v>18500</v>
      </c>
      <c r="E62" s="2"/>
      <c r="F62" s="2"/>
      <c r="G62" s="1"/>
      <c r="H62" s="71" t="s">
        <v>143</v>
      </c>
      <c r="I62" s="2"/>
      <c r="J62" s="2"/>
      <c r="K62" s="54">
        <f>K41+K40+K32+K33</f>
        <v>8000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2.75">
      <c r="A63" s="71" t="s">
        <v>144</v>
      </c>
      <c r="B63" s="2"/>
      <c r="C63" s="2"/>
      <c r="D63" s="88">
        <f>D34</f>
        <v>114000</v>
      </c>
      <c r="E63" s="2"/>
      <c r="F63" s="2"/>
      <c r="G63" s="1"/>
      <c r="H63" s="71" t="s">
        <v>144</v>
      </c>
      <c r="I63" s="2"/>
      <c r="J63" s="2"/>
      <c r="K63" s="54">
        <f>K34</f>
        <v>200000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2.75">
      <c r="A64" s="71" t="s">
        <v>145</v>
      </c>
      <c r="B64" s="2"/>
      <c r="C64" s="2"/>
      <c r="D64" s="54">
        <f>D52</f>
        <v>5000</v>
      </c>
      <c r="E64" s="2"/>
      <c r="F64" s="2"/>
      <c r="G64" s="1"/>
      <c r="H64" s="71" t="s">
        <v>145</v>
      </c>
      <c r="I64" s="2"/>
      <c r="J64" s="2"/>
      <c r="K64" s="54">
        <f>K52</f>
        <v>5000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2.75">
      <c r="A65" s="71" t="s">
        <v>146</v>
      </c>
      <c r="B65" s="2"/>
      <c r="C65" s="2"/>
      <c r="D65" s="54">
        <f>D53+D54</f>
        <v>8000</v>
      </c>
      <c r="E65" s="2"/>
      <c r="F65" s="2"/>
      <c r="G65" s="1"/>
      <c r="H65" s="71" t="s">
        <v>146</v>
      </c>
      <c r="I65" s="2"/>
      <c r="J65" s="2"/>
      <c r="K65" s="54">
        <f>K53+K54</f>
        <v>8000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2.75">
      <c r="A66" s="12" t="s">
        <v>30</v>
      </c>
      <c r="B66" s="2"/>
      <c r="C66" s="2"/>
      <c r="D66" s="88">
        <f>SUM(D58:D65)</f>
        <v>970500</v>
      </c>
      <c r="E66" s="2"/>
      <c r="F66" s="2"/>
      <c r="G66" s="1"/>
      <c r="H66" s="12" t="s">
        <v>30</v>
      </c>
      <c r="I66" s="2"/>
      <c r="J66" s="2"/>
      <c r="K66" s="54">
        <f>SUM(K58:K65)</f>
        <v>1062093.117408907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2.75">
      <c r="A67" s="2"/>
      <c r="B67" s="2"/>
      <c r="C67" s="2"/>
      <c r="D67" s="2"/>
      <c r="E67" s="2"/>
      <c r="F67" s="2"/>
      <c r="G67" s="1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2.75">
      <c r="A68" s="12" t="s">
        <v>147</v>
      </c>
      <c r="B68" s="2"/>
      <c r="C68" s="2"/>
      <c r="D68" s="88">
        <f>D66/M4</f>
        <v>48.524999999999999</v>
      </c>
      <c r="E68" s="2"/>
      <c r="F68" s="2"/>
      <c r="G68" s="1"/>
      <c r="H68" s="12" t="s">
        <v>147</v>
      </c>
      <c r="I68" s="2"/>
      <c r="J68" s="2"/>
      <c r="K68" s="54">
        <f>K66/M4</f>
        <v>53.104655870445349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2.75">
      <c r="A78" s="2"/>
      <c r="B78" s="2"/>
      <c r="C78" s="2"/>
      <c r="D78" s="2"/>
      <c r="E78" s="2"/>
      <c r="F78" s="2"/>
      <c r="G78" s="1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2.75">
      <c r="A79" s="2"/>
      <c r="B79" s="2"/>
      <c r="C79" s="2"/>
      <c r="D79" s="2"/>
      <c r="E79" s="2"/>
      <c r="F79" s="2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2.75">
      <c r="A80" s="2"/>
      <c r="B80" s="2"/>
      <c r="C80" s="2"/>
      <c r="D80" s="2"/>
      <c r="E80" s="2"/>
      <c r="F80" s="2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2.75">
      <c r="A81" s="2"/>
      <c r="B81" s="2"/>
      <c r="C81" s="2"/>
      <c r="D81" s="2"/>
      <c r="E81" s="2"/>
      <c r="F81" s="2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2.75">
      <c r="A82" s="2"/>
      <c r="B82" s="2"/>
      <c r="C82" s="2"/>
      <c r="D82" s="2"/>
      <c r="E82" s="2"/>
      <c r="F82" s="2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2.75">
      <c r="A83" s="2"/>
      <c r="B83" s="2"/>
      <c r="C83" s="2"/>
      <c r="D83" s="2"/>
      <c r="E83" s="2"/>
      <c r="F83" s="2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2.75">
      <c r="A84" s="2"/>
      <c r="B84" s="2"/>
      <c r="C84" s="2"/>
      <c r="D84" s="2"/>
      <c r="E84" s="2"/>
      <c r="F84" s="2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2.75">
      <c r="A85" s="2"/>
      <c r="B85" s="2"/>
      <c r="C85" s="2"/>
      <c r="D85" s="2"/>
      <c r="E85" s="2"/>
      <c r="F85" s="2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2.75">
      <c r="A86" s="2"/>
      <c r="B86" s="2"/>
      <c r="C86" s="2"/>
      <c r="D86" s="2"/>
      <c r="E86" s="2"/>
      <c r="F86" s="2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2.75">
      <c r="A87" s="2"/>
      <c r="B87" s="2"/>
      <c r="C87" s="2"/>
      <c r="D87" s="2"/>
      <c r="E87" s="2"/>
      <c r="F87" s="2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2.75">
      <c r="A88" s="2"/>
      <c r="B88" s="2"/>
      <c r="C88" s="2"/>
      <c r="D88" s="2"/>
      <c r="E88" s="2"/>
      <c r="F88" s="2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2.75">
      <c r="A89" s="2"/>
      <c r="B89" s="2"/>
      <c r="C89" s="2"/>
      <c r="D89" s="2"/>
      <c r="E89" s="2"/>
      <c r="F89" s="2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2.75">
      <c r="A90" s="2"/>
      <c r="B90" s="2"/>
      <c r="C90" s="2"/>
      <c r="D90" s="2"/>
      <c r="E90" s="2"/>
      <c r="F90" s="2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2.75">
      <c r="A91" s="2"/>
      <c r="B91" s="2"/>
      <c r="C91" s="2"/>
      <c r="D91" s="2"/>
      <c r="E91" s="2"/>
      <c r="F91" s="2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2.75">
      <c r="A92" s="2"/>
      <c r="B92" s="2"/>
      <c r="C92" s="2"/>
      <c r="D92" s="2"/>
      <c r="E92" s="2"/>
      <c r="F92" s="2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2.75">
      <c r="A93" s="2"/>
      <c r="B93" s="2"/>
      <c r="C93" s="2"/>
      <c r="D93" s="2"/>
      <c r="E93" s="2"/>
      <c r="F93" s="2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2.75">
      <c r="A94" s="2"/>
      <c r="B94" s="2"/>
      <c r="C94" s="2"/>
      <c r="D94" s="2"/>
      <c r="E94" s="2"/>
      <c r="F94" s="2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2.75">
      <c r="A95" s="2"/>
      <c r="B95" s="2"/>
      <c r="C95" s="2"/>
      <c r="D95" s="2"/>
      <c r="E95" s="2"/>
      <c r="F95" s="2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2.75">
      <c r="A96" s="2"/>
      <c r="B96" s="2"/>
      <c r="C96" s="2"/>
      <c r="D96" s="2"/>
      <c r="E96" s="2"/>
      <c r="F96" s="2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2.75">
      <c r="A97" s="2"/>
      <c r="B97" s="2"/>
      <c r="C97" s="2"/>
      <c r="D97" s="2"/>
      <c r="E97" s="2"/>
      <c r="F97" s="2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2.75">
      <c r="A98" s="2"/>
      <c r="B98" s="2"/>
      <c r="C98" s="2"/>
      <c r="D98" s="2"/>
      <c r="E98" s="2"/>
      <c r="F98" s="2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2.75">
      <c r="A99" s="2"/>
      <c r="B99" s="2"/>
      <c r="C99" s="2"/>
      <c r="D99" s="2"/>
      <c r="E99" s="2"/>
      <c r="F99" s="2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2.75">
      <c r="A100" s="2"/>
      <c r="B100" s="2"/>
      <c r="C100" s="2"/>
      <c r="D100" s="2"/>
      <c r="E100" s="2"/>
      <c r="F100" s="2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2.75">
      <c r="A101" s="2"/>
      <c r="B101" s="2"/>
      <c r="C101" s="2"/>
      <c r="D101" s="2"/>
      <c r="E101" s="2"/>
      <c r="F101" s="2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2.75">
      <c r="A102" s="2"/>
      <c r="B102" s="2"/>
      <c r="C102" s="2"/>
      <c r="D102" s="2"/>
      <c r="E102" s="2"/>
      <c r="F102" s="2"/>
      <c r="G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2.75">
      <c r="A103" s="2"/>
      <c r="B103" s="2"/>
      <c r="C103" s="2"/>
      <c r="D103" s="2"/>
      <c r="E103" s="2"/>
      <c r="F103" s="2"/>
      <c r="G103" s="5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2.75">
      <c r="A104" s="2"/>
      <c r="B104" s="2"/>
      <c r="C104" s="2"/>
      <c r="D104" s="2"/>
      <c r="E104" s="2"/>
      <c r="F104" s="2"/>
      <c r="G104" s="5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2.75">
      <c r="A105" s="2"/>
      <c r="B105" s="2"/>
      <c r="C105" s="2"/>
      <c r="D105" s="2"/>
      <c r="E105" s="2"/>
      <c r="F105" s="2"/>
      <c r="G105" s="5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2.75">
      <c r="A106" s="2"/>
      <c r="B106" s="2"/>
      <c r="C106" s="2"/>
      <c r="D106" s="2"/>
      <c r="E106" s="2"/>
      <c r="F106" s="2"/>
      <c r="G106" s="5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2.75">
      <c r="A107" s="2"/>
      <c r="B107" s="2"/>
      <c r="C107" s="2"/>
      <c r="D107" s="2"/>
      <c r="E107" s="2"/>
      <c r="F107" s="2"/>
      <c r="G107" s="5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2.75">
      <c r="A108" s="2"/>
      <c r="B108" s="2"/>
      <c r="C108" s="2"/>
      <c r="D108" s="2"/>
      <c r="E108" s="2"/>
      <c r="F108" s="2"/>
      <c r="G108" s="5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>
      <c r="A109" s="2"/>
      <c r="B109" s="2"/>
      <c r="C109" s="2"/>
      <c r="D109" s="2"/>
      <c r="E109" s="2"/>
      <c r="F109" s="2"/>
      <c r="G109" s="5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>
      <c r="A110" s="2"/>
      <c r="B110" s="2"/>
      <c r="C110" s="2"/>
      <c r="D110" s="2"/>
      <c r="E110" s="2"/>
      <c r="F110" s="2"/>
      <c r="G110" s="5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>
      <c r="A111" s="2"/>
      <c r="B111" s="2"/>
      <c r="C111" s="2"/>
      <c r="D111" s="2"/>
      <c r="E111" s="2"/>
      <c r="F111" s="2"/>
      <c r="G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>
      <c r="A112" s="2"/>
      <c r="B112" s="2"/>
      <c r="C112" s="2"/>
      <c r="D112" s="2"/>
      <c r="E112" s="2"/>
      <c r="F112" s="2"/>
      <c r="G112" s="55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2.75">
      <c r="A998" s="2"/>
      <c r="B998" s="2"/>
      <c r="C998" s="2"/>
      <c r="D998" s="2"/>
      <c r="E998" s="2"/>
      <c r="F998" s="2"/>
      <c r="G998" s="5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2.75">
      <c r="A999" s="2"/>
      <c r="B999" s="2"/>
      <c r="C999" s="2"/>
      <c r="D999" s="2"/>
      <c r="E999" s="2"/>
      <c r="F999" s="2"/>
      <c r="G999" s="55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</sheetData>
  <mergeCells count="19">
    <mergeCell ref="M2:M3"/>
    <mergeCell ref="M31:M41"/>
    <mergeCell ref="I20:L20"/>
    <mergeCell ref="I9:L9"/>
    <mergeCell ref="A57:D57"/>
    <mergeCell ref="H57:K57"/>
    <mergeCell ref="I6:L6"/>
    <mergeCell ref="I5:L5"/>
    <mergeCell ref="A28:F28"/>
    <mergeCell ref="H28:M28"/>
    <mergeCell ref="M9:M10"/>
    <mergeCell ref="K18:L18"/>
    <mergeCell ref="I16:L16"/>
    <mergeCell ref="I18:J18"/>
    <mergeCell ref="I2:L2"/>
    <mergeCell ref="A1:F1"/>
    <mergeCell ref="I13:L13"/>
    <mergeCell ref="I12:L12"/>
    <mergeCell ref="F31:F4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998"/>
  <sheetViews>
    <sheetView workbookViewId="0"/>
  </sheetViews>
  <sheetFormatPr defaultColWidth="14.42578125" defaultRowHeight="15.75" customHeight="1"/>
  <cols>
    <col min="1" max="1" width="26.28515625" customWidth="1"/>
    <col min="2" max="2" width="11.7109375" customWidth="1"/>
    <col min="3" max="3" width="11.5703125" customWidth="1"/>
    <col min="4" max="4" width="15.140625" customWidth="1"/>
    <col min="5" max="5" width="10.140625" customWidth="1"/>
    <col min="6" max="6" width="13.7109375" customWidth="1"/>
    <col min="7" max="7" width="2.42578125" customWidth="1"/>
    <col min="8" max="8" width="43.85546875" customWidth="1"/>
    <col min="12" max="12" width="14.5703125" customWidth="1"/>
    <col min="13" max="13" width="17" customWidth="1"/>
    <col min="14" max="14" width="6.5703125" customWidth="1"/>
    <col min="15" max="15" width="33.5703125" customWidth="1"/>
  </cols>
  <sheetData>
    <row r="1" spans="1:24" ht="12.75">
      <c r="A1" s="97" t="s">
        <v>0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5.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59" t="s">
        <v>6</v>
      </c>
      <c r="G2" s="1"/>
      <c r="H2" s="60" t="s">
        <v>71</v>
      </c>
      <c r="I2" s="92" t="s">
        <v>7</v>
      </c>
      <c r="J2" s="91"/>
      <c r="K2" s="91"/>
      <c r="L2" s="91"/>
      <c r="M2" s="94" t="s">
        <v>8</v>
      </c>
      <c r="N2" s="12"/>
      <c r="O2" s="12" t="s">
        <v>80</v>
      </c>
      <c r="P2" s="2"/>
      <c r="Q2" s="2"/>
      <c r="R2" s="2"/>
      <c r="S2" s="2"/>
      <c r="T2" s="2"/>
      <c r="U2" s="2"/>
      <c r="V2" s="2"/>
      <c r="W2" s="2"/>
      <c r="X2" s="2"/>
    </row>
    <row r="3" spans="1:24" ht="12.75">
      <c r="A3" s="4" t="s">
        <v>9</v>
      </c>
      <c r="B3" s="5">
        <v>1</v>
      </c>
      <c r="C3" s="5">
        <v>5000</v>
      </c>
      <c r="D3" s="5">
        <v>2</v>
      </c>
      <c r="E3" s="6">
        <f t="shared" ref="E3:E18" si="0">B3*C3</f>
        <v>5000</v>
      </c>
      <c r="F3" s="6">
        <f t="shared" ref="F3:F18" si="1">D3*E3</f>
        <v>10000</v>
      </c>
      <c r="G3" s="1"/>
      <c r="H3" s="12">
        <v>800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12"/>
      <c r="O3" s="12" t="s">
        <v>81</v>
      </c>
      <c r="P3" s="2"/>
      <c r="Q3" s="2"/>
      <c r="R3" s="2"/>
      <c r="S3" s="2"/>
      <c r="T3" s="2"/>
      <c r="U3" s="2"/>
      <c r="V3" s="2"/>
      <c r="W3" s="2"/>
      <c r="X3" s="2"/>
    </row>
    <row r="4" spans="1:24" ht="12.75">
      <c r="A4" s="4" t="s">
        <v>14</v>
      </c>
      <c r="B4" s="5">
        <v>0</v>
      </c>
      <c r="C4" s="5">
        <v>0</v>
      </c>
      <c r="D4" s="5">
        <v>0</v>
      </c>
      <c r="E4" s="6">
        <f t="shared" si="0"/>
        <v>0</v>
      </c>
      <c r="F4" s="6">
        <f t="shared" si="1"/>
        <v>0</v>
      </c>
      <c r="G4" s="1"/>
      <c r="H4" s="61" t="s">
        <v>82</v>
      </c>
      <c r="I4" s="9">
        <v>310</v>
      </c>
      <c r="J4" s="9">
        <v>4</v>
      </c>
      <c r="K4" s="10">
        <v>0.7</v>
      </c>
      <c r="L4" s="11">
        <f>MROUND((I4*I6),100)</f>
        <v>4500</v>
      </c>
      <c r="M4" s="12">
        <v>20000</v>
      </c>
      <c r="N4" s="12"/>
      <c r="O4" s="12" t="s">
        <v>83</v>
      </c>
      <c r="P4" s="2"/>
      <c r="Q4" s="2"/>
      <c r="R4" s="2"/>
      <c r="S4" s="2"/>
      <c r="T4" s="2"/>
      <c r="U4" s="2"/>
      <c r="V4" s="2"/>
      <c r="W4" s="2"/>
      <c r="X4" s="2"/>
    </row>
    <row r="5" spans="1:24" ht="12.75">
      <c r="A5" s="13" t="s">
        <v>15</v>
      </c>
      <c r="B5" s="5">
        <v>1</v>
      </c>
      <c r="C5" s="5">
        <v>0</v>
      </c>
      <c r="D5" s="5">
        <v>0</v>
      </c>
      <c r="E5" s="6">
        <f t="shared" si="0"/>
        <v>0</v>
      </c>
      <c r="F5" s="6">
        <f t="shared" si="1"/>
        <v>0</v>
      </c>
      <c r="G5" s="1"/>
      <c r="H5" s="62">
        <v>7500</v>
      </c>
      <c r="I5" s="90" t="s">
        <v>16</v>
      </c>
      <c r="J5" s="91"/>
      <c r="K5" s="91"/>
      <c r="L5" s="91"/>
      <c r="M5" s="63" t="s">
        <v>84</v>
      </c>
      <c r="N5" s="12"/>
      <c r="O5" s="12" t="s">
        <v>85</v>
      </c>
      <c r="P5" s="2"/>
      <c r="Q5" s="2"/>
      <c r="R5" s="2"/>
      <c r="S5" s="2"/>
      <c r="T5" s="2"/>
      <c r="U5" s="2"/>
      <c r="V5" s="2"/>
      <c r="W5" s="2"/>
      <c r="X5" s="2"/>
    </row>
    <row r="6" spans="1:24" ht="12.75">
      <c r="A6" s="4" t="s">
        <v>17</v>
      </c>
      <c r="B6" s="6">
        <v>7</v>
      </c>
      <c r="C6" s="5">
        <v>0</v>
      </c>
      <c r="D6" s="8">
        <v>0</v>
      </c>
      <c r="E6" s="6">
        <f t="shared" si="0"/>
        <v>0</v>
      </c>
      <c r="F6" s="6">
        <f t="shared" si="1"/>
        <v>0</v>
      </c>
      <c r="G6" s="1"/>
      <c r="H6" s="12" t="s">
        <v>86</v>
      </c>
      <c r="I6" s="95">
        <f>F25/(I4*J4*K4)</f>
        <v>14.400921658986174</v>
      </c>
      <c r="J6" s="91"/>
      <c r="K6" s="91"/>
      <c r="L6" s="91"/>
      <c r="M6" s="12">
        <v>6500</v>
      </c>
      <c r="N6" s="62" t="s">
        <v>87</v>
      </c>
      <c r="O6" s="62" t="s">
        <v>88</v>
      </c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4" t="s">
        <v>18</v>
      </c>
      <c r="B7" s="6">
        <v>5</v>
      </c>
      <c r="C7" s="5">
        <v>0</v>
      </c>
      <c r="D7" s="8">
        <v>0</v>
      </c>
      <c r="E7" s="6">
        <f t="shared" si="0"/>
        <v>0</v>
      </c>
      <c r="F7" s="6">
        <f t="shared" si="1"/>
        <v>0</v>
      </c>
      <c r="G7" s="1"/>
      <c r="H7" s="12" t="s">
        <v>89</v>
      </c>
      <c r="I7" s="11"/>
      <c r="J7" s="11"/>
      <c r="K7" s="11"/>
      <c r="L7" s="11"/>
      <c r="M7" s="12">
        <v>2500</v>
      </c>
      <c r="N7" s="62" t="s">
        <v>90</v>
      </c>
      <c r="O7" s="62" t="s">
        <v>91</v>
      </c>
      <c r="P7" s="2"/>
      <c r="Q7" s="2"/>
      <c r="R7" s="2"/>
      <c r="S7" s="2"/>
      <c r="T7" s="2"/>
      <c r="U7" s="2"/>
      <c r="V7" s="2"/>
      <c r="W7" s="2"/>
      <c r="X7" s="2"/>
    </row>
    <row r="8" spans="1:24" ht="12.75">
      <c r="A8" s="14" t="s">
        <v>19</v>
      </c>
      <c r="B8" s="6">
        <v>4</v>
      </c>
      <c r="C8" s="5">
        <v>0</v>
      </c>
      <c r="D8" s="8">
        <v>0</v>
      </c>
      <c r="E8" s="6">
        <f t="shared" si="0"/>
        <v>0</v>
      </c>
      <c r="F8" s="6">
        <f t="shared" si="1"/>
        <v>0</v>
      </c>
      <c r="G8" s="1"/>
      <c r="H8" s="12" t="s">
        <v>92</v>
      </c>
      <c r="I8" s="11"/>
      <c r="J8" s="11"/>
      <c r="K8" s="11"/>
      <c r="L8" s="11"/>
      <c r="M8" s="2"/>
      <c r="N8" s="62"/>
      <c r="O8" s="62" t="s">
        <v>93</v>
      </c>
      <c r="P8" s="2"/>
      <c r="Q8" s="2"/>
      <c r="R8" s="2"/>
      <c r="S8" s="2"/>
      <c r="T8" s="2"/>
      <c r="U8" s="2"/>
      <c r="V8" s="2"/>
      <c r="W8" s="2"/>
      <c r="X8" s="2"/>
    </row>
    <row r="9" spans="1:24" ht="12.75">
      <c r="A9" s="14" t="s">
        <v>20</v>
      </c>
      <c r="B9" s="6">
        <v>8</v>
      </c>
      <c r="C9" s="5">
        <v>0</v>
      </c>
      <c r="D9" s="8">
        <v>0</v>
      </c>
      <c r="E9" s="6">
        <f t="shared" si="0"/>
        <v>0</v>
      </c>
      <c r="F9" s="6">
        <f t="shared" si="1"/>
        <v>0</v>
      </c>
      <c r="G9" s="1"/>
      <c r="H9" s="12" t="s">
        <v>94</v>
      </c>
      <c r="I9" s="92" t="s">
        <v>21</v>
      </c>
      <c r="J9" s="91"/>
      <c r="K9" s="91"/>
      <c r="L9" s="91"/>
      <c r="M9" s="94" t="s">
        <v>22</v>
      </c>
      <c r="N9" s="12"/>
      <c r="O9" s="12" t="s">
        <v>95</v>
      </c>
      <c r="Q9" s="2"/>
      <c r="R9" s="2"/>
      <c r="S9" s="2"/>
      <c r="T9" s="2"/>
      <c r="U9" s="2"/>
      <c r="V9" s="2"/>
      <c r="W9" s="2"/>
      <c r="X9" s="2"/>
    </row>
    <row r="10" spans="1:24" ht="12.75">
      <c r="A10" s="14" t="s">
        <v>17</v>
      </c>
      <c r="B10" s="6">
        <v>1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H10" s="12" t="s">
        <v>96</v>
      </c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12"/>
      <c r="O10" s="12" t="s">
        <v>97</v>
      </c>
      <c r="Q10" s="2"/>
      <c r="R10" s="2"/>
      <c r="S10" s="2"/>
      <c r="T10" s="2"/>
      <c r="U10" s="2"/>
      <c r="V10" s="2"/>
      <c r="W10" s="2"/>
      <c r="X10" s="2"/>
    </row>
    <row r="11" spans="1:24" ht="12.75">
      <c r="A11" s="4" t="s">
        <v>26</v>
      </c>
      <c r="B11" s="8">
        <v>1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12" t="s">
        <v>98</v>
      </c>
      <c r="I11" s="9">
        <v>3.2</v>
      </c>
      <c r="J11" s="9">
        <v>60</v>
      </c>
      <c r="K11" s="10">
        <v>0.85</v>
      </c>
      <c r="L11" s="10">
        <v>0.8</v>
      </c>
      <c r="M11" s="12">
        <v>2</v>
      </c>
      <c r="N11" s="12"/>
      <c r="O11" s="12" t="s">
        <v>99</v>
      </c>
      <c r="Q11" s="2"/>
      <c r="R11" s="2"/>
      <c r="S11" s="2"/>
      <c r="T11" s="2"/>
      <c r="U11" s="2"/>
      <c r="V11" s="2"/>
      <c r="W11" s="2"/>
      <c r="X11" s="2"/>
    </row>
    <row r="12" spans="1:24" ht="12.75">
      <c r="A12" s="4" t="s">
        <v>27</v>
      </c>
      <c r="B12" s="8">
        <v>1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12" t="s">
        <v>100</v>
      </c>
      <c r="I12" s="90" t="s">
        <v>28</v>
      </c>
      <c r="J12" s="91"/>
      <c r="K12" s="91"/>
      <c r="L12" s="91"/>
      <c r="M12" s="63" t="s">
        <v>102</v>
      </c>
      <c r="N12" s="12"/>
      <c r="O12" s="12" t="s">
        <v>103</v>
      </c>
      <c r="Q12" s="2"/>
      <c r="R12" s="2"/>
      <c r="S12" s="2"/>
      <c r="T12" s="2"/>
      <c r="U12" s="2"/>
      <c r="V12" s="2"/>
      <c r="W12" s="2"/>
      <c r="X12" s="2"/>
    </row>
    <row r="13" spans="1:24" ht="12.75">
      <c r="A13" s="4" t="s">
        <v>29</v>
      </c>
      <c r="B13" s="8">
        <v>1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12" t="s">
        <v>104</v>
      </c>
      <c r="I13" s="95">
        <f>F25/(K11*L11*J11*I11)</f>
        <v>95.74142156862743</v>
      </c>
      <c r="J13" s="91"/>
      <c r="K13" s="91"/>
      <c r="L13" s="91"/>
      <c r="M13" s="12">
        <v>12250</v>
      </c>
      <c r="N13" s="12"/>
      <c r="O13" s="12" t="s">
        <v>105</v>
      </c>
      <c r="Q13" s="2"/>
      <c r="R13" s="2"/>
      <c r="S13" s="2"/>
      <c r="T13" s="2"/>
      <c r="U13" s="2"/>
      <c r="V13" s="2"/>
      <c r="W13" s="2"/>
      <c r="X13" s="2"/>
    </row>
    <row r="14" spans="1:24" ht="15">
      <c r="A14" s="15"/>
      <c r="B14" s="8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12" t="s">
        <v>106</v>
      </c>
      <c r="I14" s="12">
        <v>2</v>
      </c>
      <c r="J14" s="12">
        <v>1760</v>
      </c>
      <c r="K14" s="2">
        <f>I13/(I14*J14)</f>
        <v>2.7199267491087337E-2</v>
      </c>
      <c r="L14" s="2"/>
      <c r="M14" s="2">
        <f>F25/(K11*L11)</f>
        <v>18382.352941176468</v>
      </c>
      <c r="N14" s="12"/>
      <c r="O14" s="12" t="s">
        <v>107</v>
      </c>
      <c r="Q14" s="2"/>
      <c r="R14" s="2"/>
      <c r="S14" s="2"/>
      <c r="T14" s="2"/>
      <c r="U14" s="2"/>
      <c r="V14" s="2"/>
      <c r="W14" s="2"/>
      <c r="X14" s="2"/>
    </row>
    <row r="15" spans="1:24" ht="15">
      <c r="A15" s="16"/>
      <c r="B15" s="8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12" t="s">
        <v>108</v>
      </c>
      <c r="I15" s="2"/>
      <c r="J15" s="2"/>
      <c r="K15" s="2"/>
      <c r="L15" s="2"/>
      <c r="M15" s="2"/>
      <c r="N15" s="12"/>
      <c r="O15" s="12" t="s">
        <v>109</v>
      </c>
      <c r="Q15" s="2"/>
      <c r="R15" s="2"/>
      <c r="S15" s="2"/>
      <c r="T15" s="2"/>
      <c r="U15" s="2"/>
      <c r="V15" s="2"/>
      <c r="W15" s="2"/>
      <c r="X15" s="2"/>
    </row>
    <row r="16" spans="1:24" ht="15">
      <c r="A16" s="16"/>
      <c r="B16" s="8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12" t="s">
        <v>110</v>
      </c>
      <c r="I16" s="90" t="s">
        <v>30</v>
      </c>
      <c r="J16" s="91"/>
      <c r="K16" s="91"/>
      <c r="L16" s="91"/>
      <c r="M16" s="2"/>
      <c r="N16" s="12"/>
      <c r="O16" s="12" t="s">
        <v>111</v>
      </c>
      <c r="Q16" s="2"/>
      <c r="R16" s="2"/>
      <c r="S16" s="2"/>
      <c r="T16" s="2"/>
      <c r="U16" s="2"/>
      <c r="V16" s="2"/>
      <c r="W16" s="2"/>
      <c r="X16" s="2"/>
    </row>
    <row r="17" spans="1:24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I17" s="17" t="s">
        <v>31</v>
      </c>
      <c r="J17" s="18">
        <v>105</v>
      </c>
      <c r="K17" s="17" t="s">
        <v>32</v>
      </c>
      <c r="L17" s="18">
        <v>210</v>
      </c>
      <c r="M17" s="2"/>
      <c r="Q17" s="2"/>
      <c r="R17" s="2"/>
      <c r="S17" s="2"/>
      <c r="T17" s="2"/>
      <c r="U17" s="2"/>
      <c r="V17" s="2"/>
      <c r="W17" s="2"/>
      <c r="X17" s="2"/>
    </row>
    <row r="18" spans="1:24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61" t="s">
        <v>112</v>
      </c>
      <c r="I18" s="93">
        <f>M4*J17</f>
        <v>2100000</v>
      </c>
      <c r="J18" s="91"/>
      <c r="K18" s="93">
        <f>M4*L17</f>
        <v>4200000</v>
      </c>
      <c r="L18" s="91"/>
      <c r="M18" s="2"/>
      <c r="N18" s="12"/>
      <c r="O18" s="12" t="s">
        <v>114</v>
      </c>
      <c r="P18" s="12"/>
      <c r="Q18" s="2"/>
      <c r="R18" s="2"/>
      <c r="S18" s="2"/>
      <c r="T18" s="2"/>
      <c r="U18" s="2"/>
      <c r="V18" s="2"/>
      <c r="W18" s="2"/>
      <c r="X18" s="2"/>
    </row>
    <row r="19" spans="1:24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12">
        <v>15000</v>
      </c>
      <c r="I19" s="2"/>
      <c r="J19" s="2"/>
      <c r="K19" s="2"/>
      <c r="L19" s="2"/>
      <c r="M19" s="2"/>
      <c r="N19" s="12"/>
      <c r="O19" s="12" t="s">
        <v>116</v>
      </c>
      <c r="P19" s="12"/>
      <c r="Q19" s="2"/>
      <c r="R19" s="2"/>
      <c r="S19" s="2"/>
      <c r="T19" s="2"/>
      <c r="U19" s="2"/>
      <c r="V19" s="2"/>
      <c r="W19" s="2"/>
      <c r="X19" s="2"/>
    </row>
    <row r="20" spans="1:24" ht="12.75">
      <c r="A20" s="19" t="s">
        <v>34</v>
      </c>
      <c r="B20" s="20"/>
      <c r="C20" s="20"/>
      <c r="D20" s="21" t="s">
        <v>33</v>
      </c>
      <c r="E20" s="22">
        <f t="shared" ref="E20:F20" si="2">SUM(E3:E19)</f>
        <v>5000</v>
      </c>
      <c r="F20" s="22">
        <f t="shared" si="2"/>
        <v>10000</v>
      </c>
      <c r="G20" s="1"/>
      <c r="H20" s="62" t="s">
        <v>117</v>
      </c>
      <c r="I20" s="90" t="s">
        <v>35</v>
      </c>
      <c r="J20" s="91"/>
      <c r="K20" s="91"/>
      <c r="L20" s="91"/>
      <c r="M20" s="2"/>
      <c r="N20" s="12"/>
      <c r="O20" s="12" t="s">
        <v>119</v>
      </c>
      <c r="P20" s="12"/>
      <c r="Q20" s="2"/>
      <c r="R20" s="2"/>
      <c r="S20" s="2"/>
      <c r="T20" s="2"/>
      <c r="U20" s="2"/>
      <c r="V20" s="2"/>
      <c r="W20" s="2"/>
      <c r="X20" s="2"/>
    </row>
    <row r="21" spans="1:24" ht="12.75">
      <c r="A21" s="23"/>
      <c r="B21" s="2"/>
      <c r="C21" s="2"/>
      <c r="D21" s="2"/>
      <c r="E21" s="2"/>
      <c r="F21" s="2"/>
      <c r="G21" s="1"/>
      <c r="H21" s="62" t="s">
        <v>120</v>
      </c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12"/>
      <c r="O21" s="12" t="s">
        <v>122</v>
      </c>
      <c r="P21" s="12"/>
      <c r="Q21" s="2"/>
      <c r="R21" s="2"/>
      <c r="S21" s="2"/>
      <c r="T21" s="2"/>
      <c r="U21" s="2"/>
      <c r="V21" s="2"/>
      <c r="W21" s="2"/>
      <c r="X21" s="2"/>
    </row>
    <row r="22" spans="1:24" ht="12.75">
      <c r="A22" s="23"/>
      <c r="B22" s="2"/>
      <c r="C22" s="2"/>
      <c r="D22" s="2"/>
      <c r="E22" s="2"/>
      <c r="F22" s="2"/>
      <c r="G22" s="1"/>
      <c r="H22" s="62" t="s">
        <v>123</v>
      </c>
      <c r="I22" s="25">
        <f>I18/((M4/1000)*J4*J22*365)</f>
        <v>5.993150684931507</v>
      </c>
      <c r="J22" s="26">
        <v>12</v>
      </c>
      <c r="K22" s="25">
        <f>K18/((M4/1000)*L22*J4*365)</f>
        <v>11.986301369863014</v>
      </c>
      <c r="L22" s="26">
        <v>12</v>
      </c>
      <c r="M22" s="2"/>
      <c r="N22" s="12"/>
      <c r="O22" s="12" t="s">
        <v>125</v>
      </c>
      <c r="P22" s="12"/>
      <c r="Q22" s="2"/>
      <c r="R22" s="2"/>
      <c r="S22" s="2"/>
      <c r="T22" s="2"/>
      <c r="U22" s="2"/>
      <c r="V22" s="2"/>
      <c r="W22" s="2"/>
      <c r="X22" s="2"/>
    </row>
    <row r="23" spans="1:24" ht="12.75">
      <c r="A23" s="24" t="s">
        <v>38</v>
      </c>
      <c r="B23" s="27"/>
      <c r="C23" s="27"/>
      <c r="D23" s="27"/>
      <c r="E23" s="27"/>
      <c r="F23" s="24">
        <v>1.25</v>
      </c>
      <c r="G23" s="1"/>
      <c r="H23" s="62" t="s">
        <v>126</v>
      </c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12"/>
      <c r="O23" s="12" t="s">
        <v>128</v>
      </c>
      <c r="P23" s="12"/>
      <c r="Q23" s="2"/>
      <c r="R23" s="2"/>
      <c r="S23" s="2"/>
      <c r="T23" s="2"/>
      <c r="U23" s="2"/>
      <c r="V23" s="2"/>
      <c r="W23" s="2"/>
      <c r="X23" s="2"/>
    </row>
    <row r="24" spans="1:24" ht="12.75">
      <c r="A24" s="23"/>
      <c r="B24" s="2"/>
      <c r="C24" s="2"/>
      <c r="D24" s="2"/>
      <c r="E24" s="2"/>
      <c r="F24" s="2"/>
      <c r="G24" s="1"/>
      <c r="H24" s="62" t="s">
        <v>129</v>
      </c>
      <c r="I24" s="25">
        <f>I18/((M4/1000)*J4*J24*365)</f>
        <v>5.1369863013698627</v>
      </c>
      <c r="J24" s="26">
        <v>14</v>
      </c>
      <c r="K24" s="25">
        <f>K18/((M4/1000)*L24*J4*365)</f>
        <v>10.273972602739725</v>
      </c>
      <c r="L24" s="26">
        <v>14</v>
      </c>
      <c r="M24" s="2"/>
      <c r="N24" s="12"/>
      <c r="O24" s="12" t="s">
        <v>130</v>
      </c>
      <c r="P24" s="12"/>
      <c r="Q24" s="2"/>
      <c r="R24" s="2"/>
      <c r="S24" s="2"/>
      <c r="T24" s="2"/>
      <c r="U24" s="2"/>
      <c r="V24" s="2"/>
      <c r="W24" s="2"/>
      <c r="X24" s="2"/>
    </row>
    <row r="25" spans="1:24" ht="12.75">
      <c r="A25" s="28" t="s">
        <v>40</v>
      </c>
      <c r="B25" s="29"/>
      <c r="C25" s="29"/>
      <c r="D25" s="29"/>
      <c r="E25" s="29"/>
      <c r="F25" s="30">
        <f>F20*F23</f>
        <v>12500</v>
      </c>
      <c r="G25" s="1"/>
      <c r="H25" s="62" t="s">
        <v>131</v>
      </c>
      <c r="I25" s="2"/>
      <c r="J25" s="2"/>
      <c r="K25" s="2"/>
      <c r="L25" s="2"/>
      <c r="M25" s="2"/>
      <c r="N25" s="12"/>
      <c r="O25" s="12" t="s">
        <v>132</v>
      </c>
      <c r="P25" s="12"/>
      <c r="Q25" s="2"/>
      <c r="R25" s="2"/>
      <c r="S25" s="2"/>
      <c r="T25" s="2"/>
      <c r="U25" s="2"/>
      <c r="V25" s="2"/>
      <c r="W25" s="2"/>
      <c r="X25" s="2"/>
    </row>
    <row r="26" spans="1:24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12"/>
      <c r="O26" s="12" t="s">
        <v>133</v>
      </c>
      <c r="P26" s="12"/>
      <c r="Q26" s="2"/>
      <c r="R26" s="2"/>
      <c r="S26" s="2"/>
      <c r="T26" s="2"/>
      <c r="U26" s="2"/>
      <c r="V26" s="2"/>
      <c r="W26" s="2"/>
      <c r="X26" s="2"/>
    </row>
    <row r="27" spans="1:24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33"/>
      <c r="I30" s="33" t="s">
        <v>44</v>
      </c>
      <c r="J30" s="33" t="s">
        <v>2</v>
      </c>
      <c r="K30" s="33" t="s">
        <v>45</v>
      </c>
      <c r="L30" s="33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2.75">
      <c r="A31" s="33" t="s">
        <v>46</v>
      </c>
      <c r="B31" s="5">
        <v>37</v>
      </c>
      <c r="C31" s="5">
        <f>M4</f>
        <v>20000</v>
      </c>
      <c r="D31" s="34">
        <f t="shared" ref="D31:D41" si="3">B31*C31</f>
        <v>740000</v>
      </c>
      <c r="E31" s="14"/>
      <c r="F31" s="96">
        <f>B46</f>
        <v>1358750</v>
      </c>
      <c r="G31" s="1"/>
      <c r="H31" s="36" t="s">
        <v>46</v>
      </c>
      <c r="I31" s="65">
        <v>37</v>
      </c>
      <c r="J31" s="66">
        <f>M4</f>
        <v>20000</v>
      </c>
      <c r="K31" s="67">
        <f t="shared" ref="K31:K41" si="4">I31*J31</f>
        <v>740000</v>
      </c>
      <c r="L31" s="33">
        <f>I31*I45</f>
        <v>7.4</v>
      </c>
      <c r="M31" s="96">
        <f>I46</f>
        <v>1179720</v>
      </c>
      <c r="N31" s="2"/>
      <c r="O31" s="2">
        <f>I31+L31</f>
        <v>44.4</v>
      </c>
      <c r="P31" s="2"/>
      <c r="Q31" s="2"/>
      <c r="R31" s="2"/>
      <c r="S31" s="2"/>
      <c r="T31" s="2"/>
      <c r="U31" s="2"/>
      <c r="V31" s="2"/>
      <c r="W31" s="2"/>
      <c r="X31" s="2"/>
    </row>
    <row r="32" spans="1:24" ht="12.75">
      <c r="A32" s="37" t="s">
        <v>47</v>
      </c>
      <c r="B32" s="5">
        <v>8000</v>
      </c>
      <c r="C32" s="5">
        <v>1</v>
      </c>
      <c r="D32" s="34">
        <f t="shared" si="3"/>
        <v>8000</v>
      </c>
      <c r="E32" s="14"/>
      <c r="F32" s="91"/>
      <c r="G32" s="1"/>
      <c r="H32" s="46" t="s">
        <v>47</v>
      </c>
      <c r="I32" s="65">
        <v>4000</v>
      </c>
      <c r="J32" s="65">
        <v>1</v>
      </c>
      <c r="K32" s="67">
        <f t="shared" si="4"/>
        <v>4000</v>
      </c>
      <c r="L32" s="33"/>
      <c r="M32" s="91"/>
      <c r="N32" s="2"/>
      <c r="O32" s="2">
        <f>I11*J11</f>
        <v>192</v>
      </c>
      <c r="P32" s="2"/>
      <c r="Q32" s="2"/>
      <c r="R32" s="2"/>
      <c r="S32" s="2"/>
      <c r="T32" s="2"/>
      <c r="U32" s="2"/>
      <c r="V32" s="2"/>
      <c r="W32" s="2"/>
      <c r="X32" s="2"/>
    </row>
    <row r="33" spans="1:24" ht="14.25">
      <c r="A33" s="38" t="s">
        <v>48</v>
      </c>
      <c r="B33" s="5">
        <v>5000</v>
      </c>
      <c r="C33" s="5">
        <v>1</v>
      </c>
      <c r="D33" s="34">
        <f t="shared" si="3"/>
        <v>5000</v>
      </c>
      <c r="E33" s="14"/>
      <c r="F33" s="91"/>
      <c r="G33" s="1"/>
      <c r="H33" s="38" t="s">
        <v>48</v>
      </c>
      <c r="I33" s="65">
        <v>2000</v>
      </c>
      <c r="J33" s="65">
        <v>1</v>
      </c>
      <c r="K33" s="67">
        <f t="shared" si="4"/>
        <v>2000</v>
      </c>
      <c r="L33" s="33"/>
      <c r="M33" s="91"/>
      <c r="N33" s="2"/>
      <c r="O33" s="12">
        <v>60</v>
      </c>
      <c r="P33" s="2"/>
      <c r="Q33" s="2"/>
      <c r="R33" s="2"/>
      <c r="S33" s="2"/>
      <c r="T33" s="2"/>
      <c r="U33" s="2"/>
      <c r="V33" s="2"/>
      <c r="W33" s="2"/>
      <c r="X33" s="2"/>
    </row>
    <row r="34" spans="1:24" ht="12.75">
      <c r="A34" s="33" t="s">
        <v>49</v>
      </c>
      <c r="B34" s="39">
        <v>14</v>
      </c>
      <c r="C34" s="8">
        <f>M4</f>
        <v>20000</v>
      </c>
      <c r="D34" s="34">
        <f t="shared" si="3"/>
        <v>280000</v>
      </c>
      <c r="E34" s="14"/>
      <c r="F34" s="91"/>
      <c r="G34" s="1"/>
      <c r="H34" s="36" t="s">
        <v>49</v>
      </c>
      <c r="I34" s="68">
        <v>10</v>
      </c>
      <c r="J34" s="69">
        <f>J31</f>
        <v>20000</v>
      </c>
      <c r="K34" s="67">
        <f t="shared" si="4"/>
        <v>200000</v>
      </c>
      <c r="L34" s="33"/>
      <c r="M34" s="91"/>
      <c r="O34">
        <f>O32*O33</f>
        <v>11520</v>
      </c>
      <c r="P34" s="2"/>
      <c r="Q34" s="2"/>
      <c r="R34" s="2"/>
      <c r="S34" s="2"/>
      <c r="T34" s="2"/>
      <c r="U34" s="2"/>
      <c r="V34" s="2"/>
      <c r="W34" s="2"/>
      <c r="X34" s="2"/>
    </row>
    <row r="35" spans="1:24" ht="12.75">
      <c r="A35" s="33" t="s">
        <v>50</v>
      </c>
      <c r="B35" s="34">
        <v>30000</v>
      </c>
      <c r="C35" s="5">
        <v>0</v>
      </c>
      <c r="D35" s="34">
        <f t="shared" si="3"/>
        <v>0</v>
      </c>
      <c r="E35" s="14"/>
      <c r="F35" s="91"/>
      <c r="G35" s="1"/>
      <c r="H35" s="36" t="s">
        <v>50</v>
      </c>
      <c r="I35" s="68">
        <v>0</v>
      </c>
      <c r="J35" s="65">
        <v>0</v>
      </c>
      <c r="K35" s="67">
        <f t="shared" si="4"/>
        <v>0</v>
      </c>
      <c r="L35" s="33"/>
      <c r="M35" s="91"/>
      <c r="P35" s="2"/>
      <c r="Q35" s="2"/>
      <c r="R35" s="2"/>
      <c r="S35" s="2"/>
      <c r="T35" s="2"/>
      <c r="U35" s="2"/>
      <c r="V35" s="2"/>
      <c r="W35" s="2"/>
      <c r="X35" s="2"/>
    </row>
    <row r="36" spans="1:24" ht="12.75">
      <c r="A36" s="70" t="s">
        <v>134</v>
      </c>
      <c r="B36" s="39">
        <f>M6</f>
        <v>6500</v>
      </c>
      <c r="C36" s="8">
        <v>1</v>
      </c>
      <c r="D36" s="34">
        <f t="shared" si="3"/>
        <v>6500</v>
      </c>
      <c r="E36" s="14"/>
      <c r="F36" s="91"/>
      <c r="G36" s="1"/>
      <c r="H36" s="70" t="s">
        <v>134</v>
      </c>
      <c r="I36" s="68">
        <f>M7</f>
        <v>2500</v>
      </c>
      <c r="J36" s="65">
        <v>1</v>
      </c>
      <c r="K36" s="67">
        <f t="shared" si="4"/>
        <v>2500</v>
      </c>
      <c r="L36" s="33"/>
      <c r="M36" s="91"/>
      <c r="P36" s="2"/>
      <c r="Q36" s="2"/>
      <c r="R36" s="2"/>
      <c r="S36" s="2"/>
      <c r="T36" s="2"/>
      <c r="U36" s="2"/>
      <c r="V36" s="2"/>
      <c r="W36" s="2"/>
      <c r="X36" s="2"/>
    </row>
    <row r="37" spans="1:24" ht="12.75">
      <c r="A37" s="33" t="s">
        <v>53</v>
      </c>
      <c r="B37" s="39">
        <f>M13</f>
        <v>12250</v>
      </c>
      <c r="C37" s="5">
        <f>M11</f>
        <v>2</v>
      </c>
      <c r="D37" s="34">
        <f t="shared" si="3"/>
        <v>24500</v>
      </c>
      <c r="E37" s="14"/>
      <c r="F37" s="91"/>
      <c r="G37" s="1"/>
      <c r="H37" s="36" t="s">
        <v>53</v>
      </c>
      <c r="I37" s="68">
        <f>M13</f>
        <v>12250</v>
      </c>
      <c r="J37" s="65">
        <f>M11</f>
        <v>2</v>
      </c>
      <c r="K37" s="67">
        <f t="shared" si="4"/>
        <v>24500</v>
      </c>
      <c r="L37" s="33"/>
      <c r="M37" s="91"/>
      <c r="P37" s="2"/>
      <c r="Q37" s="2"/>
      <c r="R37" s="2"/>
      <c r="S37" s="2"/>
      <c r="T37" s="2"/>
      <c r="U37" s="2"/>
      <c r="V37" s="2"/>
      <c r="W37" s="2"/>
      <c r="X37" s="2"/>
    </row>
    <row r="38" spans="1:24" ht="12.75">
      <c r="A38" s="33" t="s">
        <v>54</v>
      </c>
      <c r="B38" s="34">
        <v>500</v>
      </c>
      <c r="C38" s="6">
        <f>C37*2</f>
        <v>4</v>
      </c>
      <c r="D38" s="34">
        <f t="shared" si="3"/>
        <v>2000</v>
      </c>
      <c r="E38" s="14"/>
      <c r="F38" s="91"/>
      <c r="G38" s="1"/>
      <c r="H38" s="46" t="s">
        <v>135</v>
      </c>
      <c r="I38" s="68">
        <v>150</v>
      </c>
      <c r="J38" s="65">
        <f>J37*2</f>
        <v>4</v>
      </c>
      <c r="K38" s="67">
        <f t="shared" si="4"/>
        <v>600</v>
      </c>
      <c r="L38" s="33"/>
      <c r="M38" s="91"/>
      <c r="P38" s="2"/>
      <c r="Q38" s="2"/>
      <c r="R38" s="2"/>
      <c r="S38" s="2"/>
      <c r="T38" s="2"/>
      <c r="U38" s="2"/>
      <c r="V38" s="2"/>
      <c r="W38" s="2"/>
      <c r="X38" s="2"/>
    </row>
    <row r="39" spans="1:24" ht="12.75">
      <c r="A39" s="70" t="s">
        <v>136</v>
      </c>
      <c r="B39" s="39">
        <f>H19</f>
        <v>15000</v>
      </c>
      <c r="C39" s="5">
        <v>1</v>
      </c>
      <c r="D39" s="34">
        <f t="shared" si="3"/>
        <v>15000</v>
      </c>
      <c r="E39" s="14"/>
      <c r="F39" s="91"/>
      <c r="G39" s="1"/>
      <c r="H39" s="46" t="s">
        <v>137</v>
      </c>
      <c r="I39" s="68">
        <f>H5</f>
        <v>7500</v>
      </c>
      <c r="J39" s="65">
        <v>1</v>
      </c>
      <c r="K39" s="67">
        <f t="shared" si="4"/>
        <v>7500</v>
      </c>
      <c r="L39" s="33"/>
      <c r="M39" s="91"/>
      <c r="P39" s="2"/>
      <c r="Q39" s="2"/>
      <c r="R39" s="2"/>
      <c r="S39" s="2"/>
      <c r="T39" s="2"/>
      <c r="U39" s="2"/>
      <c r="V39" s="2"/>
      <c r="W39" s="2"/>
      <c r="X39" s="2"/>
    </row>
    <row r="40" spans="1:24" ht="12.75">
      <c r="A40" s="33" t="s">
        <v>57</v>
      </c>
      <c r="B40" s="39">
        <v>4000</v>
      </c>
      <c r="C40" s="5">
        <v>1</v>
      </c>
      <c r="D40" s="34">
        <f t="shared" si="3"/>
        <v>4000</v>
      </c>
      <c r="E40" s="14"/>
      <c r="F40" s="91"/>
      <c r="G40" s="1"/>
      <c r="H40" s="36" t="s">
        <v>57</v>
      </c>
      <c r="I40" s="68">
        <v>1000</v>
      </c>
      <c r="J40" s="65">
        <v>1</v>
      </c>
      <c r="K40" s="67">
        <f t="shared" si="4"/>
        <v>1000</v>
      </c>
      <c r="L40" s="33"/>
      <c r="M40" s="91"/>
      <c r="P40" s="2"/>
      <c r="Q40" s="2"/>
      <c r="R40" s="2"/>
      <c r="S40" s="2"/>
      <c r="T40" s="2"/>
      <c r="U40" s="2"/>
      <c r="V40" s="2"/>
      <c r="W40" s="2"/>
      <c r="X40" s="2"/>
    </row>
    <row r="41" spans="1:24" ht="12.75">
      <c r="A41" s="14" t="s">
        <v>58</v>
      </c>
      <c r="B41" s="39">
        <v>2000</v>
      </c>
      <c r="C41" s="5">
        <v>1</v>
      </c>
      <c r="D41" s="34">
        <f t="shared" si="3"/>
        <v>2000</v>
      </c>
      <c r="E41" s="14"/>
      <c r="F41" s="91"/>
      <c r="G41" s="1"/>
      <c r="H41" s="36" t="s">
        <v>58</v>
      </c>
      <c r="I41" s="68">
        <v>1000</v>
      </c>
      <c r="J41" s="65">
        <v>1</v>
      </c>
      <c r="K41" s="67">
        <f t="shared" si="4"/>
        <v>1000</v>
      </c>
      <c r="L41" s="33"/>
      <c r="M41" s="91"/>
      <c r="P41" s="2"/>
      <c r="Q41" s="2"/>
      <c r="R41" s="2"/>
      <c r="S41" s="2"/>
      <c r="T41" s="2"/>
      <c r="U41" s="2"/>
      <c r="V41" s="2"/>
      <c r="W41" s="2"/>
      <c r="X41" s="2"/>
    </row>
    <row r="42" spans="1:24" ht="12.75">
      <c r="A42" s="33" t="s">
        <v>59</v>
      </c>
      <c r="B42" s="14"/>
      <c r="C42" s="14"/>
      <c r="D42" s="34">
        <f>SUM(D31:D41)</f>
        <v>1087000</v>
      </c>
      <c r="E42" s="14"/>
      <c r="F42" s="14"/>
      <c r="G42" s="1"/>
      <c r="H42" s="36" t="s">
        <v>59</v>
      </c>
      <c r="I42" s="33"/>
      <c r="J42" s="33"/>
      <c r="K42" s="67">
        <f>SUM(K31:K41)</f>
        <v>983100</v>
      </c>
      <c r="L42" s="33"/>
      <c r="M42" s="14"/>
      <c r="P42" s="2"/>
      <c r="Q42" s="2"/>
      <c r="R42" s="2"/>
      <c r="S42" s="2"/>
      <c r="T42" s="2"/>
      <c r="U42" s="2"/>
      <c r="V42" s="2"/>
      <c r="W42" s="2"/>
      <c r="X42" s="2"/>
    </row>
    <row r="43" spans="1:24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P44" s="2"/>
      <c r="Q44" s="2"/>
      <c r="R44" s="2"/>
      <c r="S44" s="2"/>
      <c r="T44" s="2"/>
      <c r="U44" s="2"/>
      <c r="V44" s="2"/>
      <c r="W44" s="2"/>
      <c r="X44" s="2"/>
    </row>
    <row r="45" spans="1:24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2.75">
      <c r="A46" s="50" t="s">
        <v>62</v>
      </c>
      <c r="B46" s="51">
        <f>(D42*B45)+D42</f>
        <v>1358750</v>
      </c>
      <c r="C46" s="14"/>
      <c r="D46" s="52">
        <f>B46+D54</f>
        <v>1371750</v>
      </c>
      <c r="E46" s="14"/>
      <c r="F46" s="14"/>
      <c r="G46" s="1"/>
      <c r="H46" s="50" t="s">
        <v>62</v>
      </c>
      <c r="I46" s="51">
        <f>(K42*I45)+K42</f>
        <v>1179720</v>
      </c>
      <c r="J46" s="14"/>
      <c r="K46" s="52">
        <f>I46+K54</f>
        <v>1192720</v>
      </c>
      <c r="L46" s="14"/>
      <c r="M46" s="14"/>
      <c r="P46" s="2"/>
      <c r="Q46" s="2"/>
      <c r="R46" s="2"/>
      <c r="S46" s="2"/>
      <c r="T46" s="2"/>
      <c r="U46" s="2"/>
      <c r="V46" s="2"/>
      <c r="W46" s="2"/>
      <c r="X46" s="2"/>
    </row>
    <row r="47" spans="1:24" ht="12.75">
      <c r="A47" s="14" t="s">
        <v>63</v>
      </c>
      <c r="B47" s="34"/>
      <c r="C47" s="14"/>
      <c r="D47" s="52">
        <f>D46/M4</f>
        <v>68.587500000000006</v>
      </c>
      <c r="E47" s="14"/>
      <c r="F47" s="14"/>
      <c r="G47" s="1"/>
      <c r="H47" s="14" t="s">
        <v>63</v>
      </c>
      <c r="I47" s="34">
        <f>K46/J31</f>
        <v>59.636000000000003</v>
      </c>
      <c r="J47" s="14"/>
      <c r="K47" s="52">
        <f>K46/J31</f>
        <v>59.636000000000003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P48" s="2"/>
      <c r="Q48" s="2"/>
      <c r="R48" s="2"/>
      <c r="S48" s="2"/>
      <c r="T48" s="2"/>
      <c r="U48" s="2"/>
      <c r="V48" s="2"/>
      <c r="W48" s="2"/>
      <c r="X48" s="2"/>
    </row>
    <row r="49" spans="1:24" ht="12.75">
      <c r="A49" s="14" t="s">
        <v>65</v>
      </c>
      <c r="B49" s="34">
        <f>D42*B45</f>
        <v>271750</v>
      </c>
      <c r="C49" s="14"/>
      <c r="D49" s="52">
        <f>B49+D52+D53</f>
        <v>279750</v>
      </c>
      <c r="E49" s="14"/>
      <c r="F49" s="14"/>
      <c r="G49" s="1"/>
      <c r="H49" s="14" t="s">
        <v>65</v>
      </c>
      <c r="I49" s="34">
        <f>K42*I45</f>
        <v>196620</v>
      </c>
      <c r="J49" s="14"/>
      <c r="K49" s="52">
        <f>I49+K52+K53</f>
        <v>204620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2.75">
      <c r="A51" s="33" t="s">
        <v>66</v>
      </c>
      <c r="B51" s="39">
        <v>5000</v>
      </c>
      <c r="C51" s="8">
        <v>1</v>
      </c>
      <c r="D51" s="34">
        <f t="shared" ref="D51:D53" si="5">B51*C51</f>
        <v>5000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2.75">
      <c r="A52" s="14" t="s">
        <v>67</v>
      </c>
      <c r="B52" s="39">
        <v>5000</v>
      </c>
      <c r="C52" s="8">
        <v>1</v>
      </c>
      <c r="D52" s="34">
        <f t="shared" si="5"/>
        <v>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2.75">
      <c r="A53" s="53" t="s">
        <v>68</v>
      </c>
      <c r="B53" s="39">
        <v>3000</v>
      </c>
      <c r="C53" s="8">
        <v>1</v>
      </c>
      <c r="D53" s="34">
        <f t="shared" si="5"/>
        <v>3000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2.75">
      <c r="A54" s="2"/>
      <c r="B54" s="2"/>
      <c r="C54" s="2"/>
      <c r="D54" s="54">
        <f>SUM(D51:D53)</f>
        <v>13000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2.75">
      <c r="A55" s="12" t="s">
        <v>138</v>
      </c>
      <c r="B55" s="2"/>
      <c r="C55" s="2"/>
      <c r="D55" s="2"/>
      <c r="E55" s="2"/>
      <c r="F55" s="2"/>
      <c r="G55" s="1"/>
      <c r="H55" s="12" t="s">
        <v>138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2.75">
      <c r="A56" s="90" t="s">
        <v>139</v>
      </c>
      <c r="B56" s="91"/>
      <c r="C56" s="91"/>
      <c r="D56" s="91"/>
      <c r="E56" s="2"/>
      <c r="F56" s="2"/>
      <c r="G56" s="1"/>
      <c r="H56" s="90" t="s">
        <v>140</v>
      </c>
      <c r="I56" s="91"/>
      <c r="J56" s="91"/>
      <c r="K56" s="9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2.75">
      <c r="A57" s="71" t="s">
        <v>141</v>
      </c>
      <c r="B57" s="2">
        <f t="shared" ref="B57:D57" si="6">B31</f>
        <v>37</v>
      </c>
      <c r="C57" s="2">
        <f t="shared" si="6"/>
        <v>20000</v>
      </c>
      <c r="D57" s="54">
        <f t="shared" si="6"/>
        <v>740000</v>
      </c>
      <c r="E57" s="2"/>
      <c r="F57" s="2"/>
      <c r="G57" s="1"/>
      <c r="H57" s="71" t="s">
        <v>141</v>
      </c>
      <c r="I57" s="2">
        <f t="shared" ref="I57:K57" si="7">I31</f>
        <v>37</v>
      </c>
      <c r="J57" s="2">
        <f t="shared" si="7"/>
        <v>20000</v>
      </c>
      <c r="K57" s="54">
        <f t="shared" si="7"/>
        <v>740000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2.75">
      <c r="A58" s="71" t="s">
        <v>53</v>
      </c>
      <c r="B58" s="54">
        <f t="shared" ref="B58:D58" si="8">B37</f>
        <v>12250</v>
      </c>
      <c r="C58" s="2">
        <f t="shared" si="8"/>
        <v>2</v>
      </c>
      <c r="D58" s="54">
        <f t="shared" si="8"/>
        <v>24500</v>
      </c>
      <c r="E58" s="2"/>
      <c r="F58" s="2"/>
      <c r="G58" s="1"/>
      <c r="H58" s="71" t="s">
        <v>53</v>
      </c>
      <c r="I58" s="54">
        <f t="shared" ref="I58:K58" si="9">I37</f>
        <v>12250</v>
      </c>
      <c r="J58" s="2">
        <f t="shared" si="9"/>
        <v>2</v>
      </c>
      <c r="K58" s="54">
        <f t="shared" si="9"/>
        <v>24500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2.75">
      <c r="A59" s="71" t="s">
        <v>142</v>
      </c>
      <c r="B59" s="2"/>
      <c r="C59" s="2">
        <f t="shared" ref="C59:D59" si="10">C39</f>
        <v>1</v>
      </c>
      <c r="D59" s="54">
        <f t="shared" si="10"/>
        <v>15000</v>
      </c>
      <c r="E59" s="2"/>
      <c r="F59" s="2"/>
      <c r="G59" s="1"/>
      <c r="H59" s="71" t="s">
        <v>142</v>
      </c>
      <c r="I59" s="2"/>
      <c r="J59" s="2">
        <f t="shared" ref="J59:K59" si="11">J39</f>
        <v>1</v>
      </c>
      <c r="K59" s="54">
        <f t="shared" si="11"/>
        <v>7500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2.75">
      <c r="A60" s="12" t="s">
        <v>134</v>
      </c>
      <c r="B60" s="2"/>
      <c r="C60" s="2"/>
      <c r="D60" s="54">
        <f>D36</f>
        <v>6500</v>
      </c>
      <c r="E60" s="2"/>
      <c r="F60" s="2"/>
      <c r="G60" s="1"/>
      <c r="H60" s="12" t="s">
        <v>134</v>
      </c>
      <c r="I60" s="2"/>
      <c r="J60" s="2"/>
      <c r="K60" s="54">
        <f>K36</f>
        <v>2500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2.75">
      <c r="A61" s="71" t="s">
        <v>143</v>
      </c>
      <c r="B61" s="2"/>
      <c r="C61" s="2"/>
      <c r="D61" s="54">
        <f>D41+D40+D32+D33</f>
        <v>19000</v>
      </c>
      <c r="E61" s="2"/>
      <c r="F61" s="2"/>
      <c r="G61" s="1"/>
      <c r="H61" s="71" t="s">
        <v>143</v>
      </c>
      <c r="I61" s="2"/>
      <c r="J61" s="2"/>
      <c r="K61" s="54">
        <f>K41+K40+K32+K33</f>
        <v>8000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2.75">
      <c r="A62" s="71" t="s">
        <v>144</v>
      </c>
      <c r="B62" s="2"/>
      <c r="C62" s="2"/>
      <c r="D62" s="54">
        <f>D34</f>
        <v>280000</v>
      </c>
      <c r="E62" s="2"/>
      <c r="F62" s="2"/>
      <c r="G62" s="1"/>
      <c r="H62" s="71" t="s">
        <v>144</v>
      </c>
      <c r="I62" s="2"/>
      <c r="J62" s="2"/>
      <c r="K62" s="54">
        <f>K34</f>
        <v>200000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2.75">
      <c r="A63" s="71" t="s">
        <v>145</v>
      </c>
      <c r="B63" s="2"/>
      <c r="C63" s="2"/>
      <c r="D63" s="54">
        <f>D51</f>
        <v>5000</v>
      </c>
      <c r="E63" s="2"/>
      <c r="F63" s="2"/>
      <c r="G63" s="1"/>
      <c r="H63" s="71" t="s">
        <v>145</v>
      </c>
      <c r="I63" s="2"/>
      <c r="J63" s="2"/>
      <c r="K63" s="54">
        <f>K51</f>
        <v>5000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2.75">
      <c r="A64" s="71" t="s">
        <v>146</v>
      </c>
      <c r="B64" s="2"/>
      <c r="C64" s="2"/>
      <c r="D64" s="54">
        <f>D52+D53</f>
        <v>8000</v>
      </c>
      <c r="E64" s="2"/>
      <c r="F64" s="2"/>
      <c r="G64" s="1"/>
      <c r="H64" s="71" t="s">
        <v>146</v>
      </c>
      <c r="I64" s="2"/>
      <c r="J64" s="2"/>
      <c r="K64" s="54">
        <f>K52+K53</f>
        <v>8000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2.75">
      <c r="A65" s="12" t="s">
        <v>30</v>
      </c>
      <c r="B65" s="2"/>
      <c r="C65" s="2"/>
      <c r="D65" s="54">
        <f>SUM(D57:D64)</f>
        <v>1098000</v>
      </c>
      <c r="E65" s="2"/>
      <c r="F65" s="2"/>
      <c r="G65" s="1"/>
      <c r="H65" s="12" t="s">
        <v>30</v>
      </c>
      <c r="I65" s="2"/>
      <c r="J65" s="2"/>
      <c r="K65" s="54">
        <f>SUM(K57:K64)</f>
        <v>995500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2.75">
      <c r="A67" s="12" t="s">
        <v>147</v>
      </c>
      <c r="B67" s="2"/>
      <c r="C67" s="2"/>
      <c r="D67" s="54">
        <f>D65/M4</f>
        <v>54.9</v>
      </c>
      <c r="E67" s="2"/>
      <c r="F67" s="2"/>
      <c r="G67" s="1"/>
      <c r="H67" s="12" t="s">
        <v>147</v>
      </c>
      <c r="I67" s="2"/>
      <c r="J67" s="2"/>
      <c r="K67" s="54">
        <f>K65/M4</f>
        <v>49.774999999999999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2.75">
      <c r="A78" s="2"/>
      <c r="B78" s="2"/>
      <c r="C78" s="2"/>
      <c r="D78" s="2"/>
      <c r="E78" s="2"/>
      <c r="F78" s="2"/>
      <c r="G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2.75">
      <c r="A79" s="2"/>
      <c r="B79" s="2"/>
      <c r="C79" s="2"/>
      <c r="D79" s="2"/>
      <c r="E79" s="2"/>
      <c r="F79" s="2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2.75">
      <c r="A80" s="2"/>
      <c r="B80" s="2"/>
      <c r="C80" s="2"/>
      <c r="D80" s="2"/>
      <c r="E80" s="2"/>
      <c r="F80" s="2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2.75">
      <c r="A81" s="2"/>
      <c r="B81" s="2"/>
      <c r="C81" s="2"/>
      <c r="D81" s="2"/>
      <c r="E81" s="2"/>
      <c r="F81" s="2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2.75">
      <c r="A82" s="2"/>
      <c r="B82" s="2"/>
      <c r="C82" s="2"/>
      <c r="D82" s="2"/>
      <c r="E82" s="2"/>
      <c r="F82" s="2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2.75">
      <c r="A83" s="2"/>
      <c r="B83" s="2"/>
      <c r="C83" s="2"/>
      <c r="D83" s="2"/>
      <c r="E83" s="2"/>
      <c r="F83" s="2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2.75">
      <c r="A84" s="2"/>
      <c r="B84" s="2"/>
      <c r="C84" s="2"/>
      <c r="D84" s="2"/>
      <c r="E84" s="2"/>
      <c r="F84" s="2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2.75">
      <c r="A85" s="2"/>
      <c r="B85" s="2"/>
      <c r="C85" s="2"/>
      <c r="D85" s="2"/>
      <c r="E85" s="2"/>
      <c r="F85" s="2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2.75">
      <c r="A86" s="2"/>
      <c r="B86" s="2"/>
      <c r="C86" s="2"/>
      <c r="D86" s="2"/>
      <c r="E86" s="2"/>
      <c r="F86" s="2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2.75">
      <c r="A87" s="2"/>
      <c r="B87" s="2"/>
      <c r="C87" s="2"/>
      <c r="D87" s="2"/>
      <c r="E87" s="2"/>
      <c r="F87" s="2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2.75">
      <c r="A88" s="2"/>
      <c r="B88" s="2"/>
      <c r="C88" s="2"/>
      <c r="D88" s="2"/>
      <c r="E88" s="2"/>
      <c r="F88" s="2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2.75">
      <c r="A89" s="2"/>
      <c r="B89" s="2"/>
      <c r="C89" s="2"/>
      <c r="D89" s="2"/>
      <c r="E89" s="2"/>
      <c r="F89" s="2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2.75">
      <c r="A90" s="2"/>
      <c r="B90" s="2"/>
      <c r="C90" s="2"/>
      <c r="D90" s="2"/>
      <c r="E90" s="2"/>
      <c r="F90" s="2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2.75">
      <c r="A91" s="2"/>
      <c r="B91" s="2"/>
      <c r="C91" s="2"/>
      <c r="D91" s="2"/>
      <c r="E91" s="2"/>
      <c r="F91" s="2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2.75">
      <c r="A92" s="2"/>
      <c r="B92" s="2"/>
      <c r="C92" s="2"/>
      <c r="D92" s="2"/>
      <c r="E92" s="2"/>
      <c r="F92" s="2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2.75">
      <c r="A93" s="2"/>
      <c r="B93" s="2"/>
      <c r="C93" s="2"/>
      <c r="D93" s="2"/>
      <c r="E93" s="2"/>
      <c r="F93" s="2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2.75">
      <c r="A94" s="2"/>
      <c r="B94" s="2"/>
      <c r="C94" s="2"/>
      <c r="D94" s="2"/>
      <c r="E94" s="2"/>
      <c r="F94" s="2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2.75">
      <c r="A95" s="2"/>
      <c r="B95" s="2"/>
      <c r="C95" s="2"/>
      <c r="D95" s="2"/>
      <c r="E95" s="2"/>
      <c r="F95" s="2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2.75">
      <c r="A96" s="2"/>
      <c r="B96" s="2"/>
      <c r="C96" s="2"/>
      <c r="D96" s="2"/>
      <c r="E96" s="2"/>
      <c r="F96" s="2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2.75">
      <c r="A97" s="2"/>
      <c r="B97" s="2"/>
      <c r="C97" s="2"/>
      <c r="D97" s="2"/>
      <c r="E97" s="2"/>
      <c r="F97" s="2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2.75">
      <c r="A98" s="2"/>
      <c r="B98" s="2"/>
      <c r="C98" s="2"/>
      <c r="D98" s="2"/>
      <c r="E98" s="2"/>
      <c r="F98" s="2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2.75">
      <c r="A99" s="2"/>
      <c r="B99" s="2"/>
      <c r="C99" s="2"/>
      <c r="D99" s="2"/>
      <c r="E99" s="2"/>
      <c r="F99" s="2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2.75">
      <c r="A100" s="2"/>
      <c r="B100" s="2"/>
      <c r="C100" s="2"/>
      <c r="D100" s="2"/>
      <c r="E100" s="2"/>
      <c r="F100" s="2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2.75">
      <c r="A101" s="2"/>
      <c r="B101" s="2"/>
      <c r="C101" s="2"/>
      <c r="D101" s="2"/>
      <c r="E101" s="2"/>
      <c r="F101" s="2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2.75">
      <c r="A102" s="2"/>
      <c r="B102" s="2"/>
      <c r="C102" s="2"/>
      <c r="D102" s="2"/>
      <c r="E102" s="2"/>
      <c r="F102" s="2"/>
      <c r="G102" s="55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2.75">
      <c r="A103" s="2"/>
      <c r="B103" s="2"/>
      <c r="C103" s="2"/>
      <c r="D103" s="2"/>
      <c r="E103" s="2"/>
      <c r="F103" s="2"/>
      <c r="G103" s="5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2.75">
      <c r="A104" s="2"/>
      <c r="B104" s="2"/>
      <c r="C104" s="2"/>
      <c r="D104" s="2"/>
      <c r="E104" s="2"/>
      <c r="F104" s="2"/>
      <c r="G104" s="5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2.75">
      <c r="A105" s="2"/>
      <c r="B105" s="2"/>
      <c r="C105" s="2"/>
      <c r="D105" s="2"/>
      <c r="E105" s="2"/>
      <c r="F105" s="2"/>
      <c r="G105" s="5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2.75">
      <c r="A106" s="2"/>
      <c r="B106" s="2"/>
      <c r="C106" s="2"/>
      <c r="D106" s="2"/>
      <c r="E106" s="2"/>
      <c r="F106" s="2"/>
      <c r="G106" s="5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2.75">
      <c r="A107" s="2"/>
      <c r="B107" s="2"/>
      <c r="C107" s="2"/>
      <c r="D107" s="2"/>
      <c r="E107" s="2"/>
      <c r="F107" s="2"/>
      <c r="G107" s="5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2.75">
      <c r="A108" s="2"/>
      <c r="B108" s="2"/>
      <c r="C108" s="2"/>
      <c r="D108" s="2"/>
      <c r="E108" s="2"/>
      <c r="F108" s="2"/>
      <c r="G108" s="5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>
      <c r="A109" s="2"/>
      <c r="B109" s="2"/>
      <c r="C109" s="2"/>
      <c r="D109" s="2"/>
      <c r="E109" s="2"/>
      <c r="F109" s="2"/>
      <c r="G109" s="5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>
      <c r="A110" s="2"/>
      <c r="B110" s="2"/>
      <c r="C110" s="2"/>
      <c r="D110" s="2"/>
      <c r="E110" s="2"/>
      <c r="F110" s="2"/>
      <c r="G110" s="5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>
      <c r="A111" s="2"/>
      <c r="B111" s="2"/>
      <c r="C111" s="2"/>
      <c r="D111" s="2"/>
      <c r="E111" s="2"/>
      <c r="F111" s="2"/>
      <c r="G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2.75">
      <c r="A998" s="2"/>
      <c r="B998" s="2"/>
      <c r="C998" s="2"/>
      <c r="D998" s="2"/>
      <c r="E998" s="2"/>
      <c r="F998" s="2"/>
      <c r="G998" s="5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</sheetData>
  <mergeCells count="19">
    <mergeCell ref="M2:M3"/>
    <mergeCell ref="I2:L2"/>
    <mergeCell ref="I5:L5"/>
    <mergeCell ref="I6:L6"/>
    <mergeCell ref="A1:F1"/>
    <mergeCell ref="I9:L9"/>
    <mergeCell ref="I18:J18"/>
    <mergeCell ref="I13:L13"/>
    <mergeCell ref="I12:L12"/>
    <mergeCell ref="K18:L18"/>
    <mergeCell ref="I16:L16"/>
    <mergeCell ref="M9:M10"/>
    <mergeCell ref="M31:M41"/>
    <mergeCell ref="F31:F41"/>
    <mergeCell ref="A56:D56"/>
    <mergeCell ref="H56:K56"/>
    <mergeCell ref="A28:F28"/>
    <mergeCell ref="H28:M28"/>
    <mergeCell ref="I20:L2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998"/>
  <sheetViews>
    <sheetView workbookViewId="0"/>
  </sheetViews>
  <sheetFormatPr defaultColWidth="14.42578125" defaultRowHeight="15.75" customHeight="1"/>
  <cols>
    <col min="1" max="1" width="26.28515625" customWidth="1"/>
    <col min="2" max="2" width="11.7109375" customWidth="1"/>
    <col min="3" max="3" width="11.5703125" customWidth="1"/>
    <col min="4" max="4" width="15.140625" customWidth="1"/>
    <col min="5" max="5" width="10.140625" customWidth="1"/>
    <col min="6" max="6" width="13.7109375" customWidth="1"/>
    <col min="7" max="7" width="2.42578125" customWidth="1"/>
    <col min="8" max="8" width="43.85546875" customWidth="1"/>
    <col min="12" max="12" width="14.5703125" customWidth="1"/>
    <col min="13" max="13" width="17" customWidth="1"/>
    <col min="14" max="14" width="6.5703125" customWidth="1"/>
    <col min="15" max="15" width="33.5703125" customWidth="1"/>
  </cols>
  <sheetData>
    <row r="1" spans="1:24" ht="12.75">
      <c r="A1" s="97" t="s">
        <v>0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5.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59" t="s">
        <v>6</v>
      </c>
      <c r="G2" s="1"/>
      <c r="H2" s="60" t="s">
        <v>71</v>
      </c>
      <c r="I2" s="92" t="s">
        <v>7</v>
      </c>
      <c r="J2" s="91"/>
      <c r="K2" s="91"/>
      <c r="L2" s="91"/>
      <c r="M2" s="94" t="s">
        <v>8</v>
      </c>
      <c r="N2" s="12"/>
      <c r="O2" s="12" t="s">
        <v>80</v>
      </c>
      <c r="P2" s="2"/>
      <c r="Q2" s="2"/>
      <c r="R2" s="2"/>
      <c r="S2" s="2"/>
      <c r="T2" s="2"/>
      <c r="U2" s="2"/>
      <c r="V2" s="2"/>
      <c r="W2" s="2"/>
      <c r="X2" s="2"/>
    </row>
    <row r="3" spans="1:24" ht="12.75">
      <c r="A3" s="4" t="s">
        <v>9</v>
      </c>
      <c r="B3" s="5">
        <v>12</v>
      </c>
      <c r="C3" s="5">
        <v>1500</v>
      </c>
      <c r="D3" s="5">
        <v>4</v>
      </c>
      <c r="E3" s="6">
        <f t="shared" ref="E3:E18" si="0">B3*C3</f>
        <v>18000</v>
      </c>
      <c r="F3" s="6">
        <f t="shared" ref="F3:F18" si="1">D3*E3</f>
        <v>72000</v>
      </c>
      <c r="G3" s="1"/>
      <c r="H3" s="12">
        <v>800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12"/>
      <c r="O3" s="12" t="s">
        <v>81</v>
      </c>
      <c r="P3" s="2"/>
      <c r="Q3" s="2"/>
      <c r="R3" s="2"/>
      <c r="S3" s="2"/>
      <c r="T3" s="2"/>
      <c r="U3" s="2"/>
      <c r="V3" s="2"/>
      <c r="W3" s="2"/>
      <c r="X3" s="2"/>
    </row>
    <row r="4" spans="1:24" ht="12.75">
      <c r="A4" s="4" t="s">
        <v>14</v>
      </c>
      <c r="B4" s="5">
        <v>0</v>
      </c>
      <c r="C4" s="5">
        <v>0</v>
      </c>
      <c r="D4" s="5">
        <v>0</v>
      </c>
      <c r="E4" s="6">
        <f t="shared" si="0"/>
        <v>0</v>
      </c>
      <c r="F4" s="6">
        <f t="shared" si="1"/>
        <v>0</v>
      </c>
      <c r="G4" s="1"/>
      <c r="H4" s="61" t="s">
        <v>82</v>
      </c>
      <c r="I4" s="9">
        <v>250</v>
      </c>
      <c r="J4" s="9">
        <v>4.5</v>
      </c>
      <c r="K4" s="10">
        <v>0.75</v>
      </c>
      <c r="L4" s="11">
        <f>MROUND((I4*I6),100)</f>
        <v>25600</v>
      </c>
      <c r="M4" s="12">
        <v>20000</v>
      </c>
      <c r="N4" s="12"/>
      <c r="O4" s="12" t="s">
        <v>83</v>
      </c>
      <c r="P4" s="2"/>
      <c r="Q4" s="2"/>
      <c r="R4" s="2"/>
      <c r="S4" s="2"/>
      <c r="T4" s="2"/>
      <c r="U4" s="2"/>
      <c r="V4" s="2"/>
      <c r="W4" s="2"/>
      <c r="X4" s="2"/>
    </row>
    <row r="5" spans="1:24" ht="12.75">
      <c r="A5" s="13" t="s">
        <v>15</v>
      </c>
      <c r="B5" s="5">
        <v>1</v>
      </c>
      <c r="C5" s="5">
        <v>0</v>
      </c>
      <c r="D5" s="5">
        <v>0</v>
      </c>
      <c r="E5" s="6">
        <f t="shared" si="0"/>
        <v>0</v>
      </c>
      <c r="F5" s="6">
        <f t="shared" si="1"/>
        <v>0</v>
      </c>
      <c r="G5" s="1"/>
      <c r="H5" s="62">
        <v>7500</v>
      </c>
      <c r="I5" s="90" t="s">
        <v>16</v>
      </c>
      <c r="J5" s="91"/>
      <c r="K5" s="91"/>
      <c r="L5" s="91"/>
      <c r="M5" s="63" t="s">
        <v>84</v>
      </c>
      <c r="N5" s="12"/>
      <c r="O5" s="12" t="s">
        <v>85</v>
      </c>
      <c r="P5" s="2"/>
      <c r="Q5" s="2"/>
      <c r="R5" s="2"/>
      <c r="S5" s="2"/>
      <c r="T5" s="2"/>
      <c r="U5" s="2"/>
      <c r="V5" s="2"/>
      <c r="W5" s="2"/>
      <c r="X5" s="2"/>
    </row>
    <row r="6" spans="1:24" ht="12.75">
      <c r="A6" s="4" t="s">
        <v>17</v>
      </c>
      <c r="B6" s="6">
        <v>7</v>
      </c>
      <c r="C6" s="5">
        <v>0</v>
      </c>
      <c r="D6" s="8">
        <v>0</v>
      </c>
      <c r="E6" s="6">
        <f t="shared" si="0"/>
        <v>0</v>
      </c>
      <c r="F6" s="6">
        <f t="shared" si="1"/>
        <v>0</v>
      </c>
      <c r="G6" s="1"/>
      <c r="H6" s="12" t="s">
        <v>86</v>
      </c>
      <c r="I6" s="95">
        <f>F25/(I4*J4*K4)</f>
        <v>102.4</v>
      </c>
      <c r="J6" s="91"/>
      <c r="K6" s="91"/>
      <c r="L6" s="91"/>
      <c r="M6" s="12">
        <v>6500</v>
      </c>
      <c r="N6" s="62" t="s">
        <v>87</v>
      </c>
      <c r="O6" s="62" t="s">
        <v>88</v>
      </c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4" t="s">
        <v>18</v>
      </c>
      <c r="B7" s="6">
        <v>5</v>
      </c>
      <c r="C7" s="5">
        <v>0</v>
      </c>
      <c r="D7" s="8">
        <v>0</v>
      </c>
      <c r="E7" s="6">
        <f t="shared" si="0"/>
        <v>0</v>
      </c>
      <c r="F7" s="6">
        <f t="shared" si="1"/>
        <v>0</v>
      </c>
      <c r="G7" s="1"/>
      <c r="H7" s="12" t="s">
        <v>89</v>
      </c>
      <c r="I7" s="11"/>
      <c r="J7" s="11"/>
      <c r="K7" s="11"/>
      <c r="L7" s="11"/>
      <c r="M7" s="12">
        <v>2500</v>
      </c>
      <c r="N7" s="62" t="s">
        <v>90</v>
      </c>
      <c r="O7" s="62" t="s">
        <v>91</v>
      </c>
      <c r="P7" s="2"/>
      <c r="Q7" s="2"/>
      <c r="R7" s="2"/>
      <c r="S7" s="2"/>
      <c r="T7" s="2"/>
      <c r="U7" s="2"/>
      <c r="V7" s="2"/>
      <c r="W7" s="2"/>
      <c r="X7" s="2"/>
    </row>
    <row r="8" spans="1:24" ht="12.75">
      <c r="A8" s="14" t="s">
        <v>19</v>
      </c>
      <c r="B8" s="6">
        <v>4</v>
      </c>
      <c r="C8" s="5">
        <v>0</v>
      </c>
      <c r="D8" s="8">
        <v>0</v>
      </c>
      <c r="E8" s="6">
        <f t="shared" si="0"/>
        <v>0</v>
      </c>
      <c r="F8" s="6">
        <f t="shared" si="1"/>
        <v>0</v>
      </c>
      <c r="G8" s="1"/>
      <c r="H8" s="12" t="s">
        <v>92</v>
      </c>
      <c r="I8" s="11"/>
      <c r="J8" s="11"/>
      <c r="K8" s="11"/>
      <c r="L8" s="11"/>
      <c r="M8" s="2"/>
      <c r="N8" s="62"/>
      <c r="O8" s="62" t="s">
        <v>93</v>
      </c>
      <c r="P8" s="2"/>
      <c r="Q8" s="2"/>
      <c r="R8" s="2"/>
      <c r="S8" s="2"/>
      <c r="T8" s="2"/>
      <c r="U8" s="2"/>
      <c r="V8" s="2"/>
      <c r="W8" s="2"/>
      <c r="X8" s="2"/>
    </row>
    <row r="9" spans="1:24" ht="12.75">
      <c r="A9" s="14" t="s">
        <v>20</v>
      </c>
      <c r="B9" s="6">
        <v>8</v>
      </c>
      <c r="C9" s="5">
        <v>0</v>
      </c>
      <c r="D9" s="8">
        <v>0</v>
      </c>
      <c r="E9" s="6">
        <f t="shared" si="0"/>
        <v>0</v>
      </c>
      <c r="F9" s="6">
        <f t="shared" si="1"/>
        <v>0</v>
      </c>
      <c r="G9" s="1"/>
      <c r="H9" s="12" t="s">
        <v>94</v>
      </c>
      <c r="I9" s="92" t="s">
        <v>21</v>
      </c>
      <c r="J9" s="91"/>
      <c r="K9" s="91"/>
      <c r="L9" s="91"/>
      <c r="M9" s="94" t="s">
        <v>22</v>
      </c>
      <c r="N9" s="12"/>
      <c r="O9" s="12" t="s">
        <v>95</v>
      </c>
      <c r="Q9" s="2"/>
      <c r="R9" s="2"/>
      <c r="S9" s="2"/>
      <c r="T9" s="2"/>
      <c r="U9" s="2"/>
      <c r="V9" s="2"/>
      <c r="W9" s="2"/>
      <c r="X9" s="2"/>
    </row>
    <row r="10" spans="1:24" ht="12.75">
      <c r="A10" s="14" t="s">
        <v>17</v>
      </c>
      <c r="B10" s="6">
        <v>1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H10" s="12" t="s">
        <v>96</v>
      </c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12"/>
      <c r="O10" s="12" t="s">
        <v>97</v>
      </c>
      <c r="Q10" s="2"/>
      <c r="R10" s="2"/>
      <c r="S10" s="2"/>
      <c r="T10" s="2"/>
      <c r="U10" s="2"/>
      <c r="V10" s="2"/>
      <c r="W10" s="2"/>
      <c r="X10" s="2"/>
    </row>
    <row r="11" spans="1:24" ht="12.75">
      <c r="A11" s="4" t="s">
        <v>26</v>
      </c>
      <c r="B11" s="8">
        <v>1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12" t="s">
        <v>98</v>
      </c>
      <c r="I11" s="9">
        <v>2</v>
      </c>
      <c r="J11" s="9">
        <v>1540</v>
      </c>
      <c r="K11" s="10">
        <v>0.8</v>
      </c>
      <c r="L11" s="10">
        <v>0.8</v>
      </c>
      <c r="M11" s="12">
        <v>2</v>
      </c>
      <c r="N11" s="12"/>
      <c r="O11" s="12" t="s">
        <v>99</v>
      </c>
      <c r="Q11" s="2"/>
      <c r="R11" s="2"/>
      <c r="S11" s="2"/>
      <c r="T11" s="2"/>
      <c r="U11" s="2"/>
      <c r="V11" s="2"/>
      <c r="W11" s="2"/>
      <c r="X11" s="2"/>
    </row>
    <row r="12" spans="1:24" ht="12.75">
      <c r="A12" s="4" t="s">
        <v>27</v>
      </c>
      <c r="B12" s="8">
        <v>1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12" t="s">
        <v>100</v>
      </c>
      <c r="I12" s="90" t="s">
        <v>28</v>
      </c>
      <c r="J12" s="91"/>
      <c r="K12" s="91"/>
      <c r="L12" s="91"/>
      <c r="M12" s="63" t="s">
        <v>102</v>
      </c>
      <c r="N12" s="12"/>
      <c r="O12" s="12" t="s">
        <v>103</v>
      </c>
      <c r="Q12" s="2"/>
      <c r="R12" s="2"/>
      <c r="S12" s="2"/>
      <c r="T12" s="2"/>
      <c r="U12" s="2"/>
      <c r="V12" s="2"/>
      <c r="W12" s="2"/>
      <c r="X12" s="2"/>
    </row>
    <row r="13" spans="1:24" ht="12.75">
      <c r="A13" s="4" t="s">
        <v>29</v>
      </c>
      <c r="B13" s="8">
        <v>1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12" t="s">
        <v>104</v>
      </c>
      <c r="I13" s="95">
        <f>F25/(I11*K11*L11*J11)</f>
        <v>43.831168831168824</v>
      </c>
      <c r="J13" s="91"/>
      <c r="K13" s="91"/>
      <c r="L13" s="91"/>
      <c r="M13" s="12">
        <v>12250</v>
      </c>
      <c r="N13" s="12"/>
      <c r="O13" s="12" t="s">
        <v>105</v>
      </c>
      <c r="Q13" s="2"/>
      <c r="R13" s="2"/>
      <c r="S13" s="2"/>
      <c r="T13" s="2"/>
      <c r="U13" s="2"/>
      <c r="V13" s="2"/>
      <c r="W13" s="2"/>
      <c r="X13" s="2"/>
    </row>
    <row r="14" spans="1:24" ht="15">
      <c r="A14" s="15"/>
      <c r="B14" s="8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12" t="s">
        <v>106</v>
      </c>
      <c r="I14" s="2"/>
      <c r="J14" s="2"/>
      <c r="K14" s="2"/>
      <c r="L14" s="2"/>
      <c r="M14" s="2">
        <f>F25/(K11*L11)</f>
        <v>134999.99999999997</v>
      </c>
      <c r="N14" s="12"/>
      <c r="O14" s="12" t="s">
        <v>107</v>
      </c>
      <c r="Q14" s="2"/>
      <c r="R14" s="2"/>
      <c r="S14" s="2"/>
      <c r="T14" s="2"/>
      <c r="U14" s="2"/>
      <c r="V14" s="2"/>
      <c r="W14" s="2"/>
      <c r="X14" s="2"/>
    </row>
    <row r="15" spans="1:24" ht="15">
      <c r="A15" s="16"/>
      <c r="B15" s="8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12" t="s">
        <v>108</v>
      </c>
      <c r="I15" s="2"/>
      <c r="J15" s="2"/>
      <c r="K15" s="2"/>
      <c r="L15" s="2"/>
      <c r="M15" s="2"/>
      <c r="N15" s="12"/>
      <c r="O15" s="12" t="s">
        <v>109</v>
      </c>
      <c r="Q15" s="2"/>
      <c r="R15" s="2"/>
      <c r="S15" s="2"/>
      <c r="T15" s="2"/>
      <c r="U15" s="2"/>
      <c r="V15" s="2"/>
      <c r="W15" s="2"/>
      <c r="X15" s="2"/>
    </row>
    <row r="16" spans="1:24" ht="15">
      <c r="A16" s="16"/>
      <c r="B16" s="8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12" t="s">
        <v>110</v>
      </c>
      <c r="I16" s="90" t="s">
        <v>30</v>
      </c>
      <c r="J16" s="91"/>
      <c r="K16" s="91"/>
      <c r="L16" s="91"/>
      <c r="M16" s="2"/>
      <c r="N16" s="12"/>
      <c r="O16" s="12" t="s">
        <v>111</v>
      </c>
      <c r="Q16" s="2"/>
      <c r="R16" s="2"/>
      <c r="S16" s="2"/>
      <c r="T16" s="2"/>
      <c r="U16" s="2"/>
      <c r="V16" s="2"/>
      <c r="W16" s="2"/>
      <c r="X16" s="2"/>
    </row>
    <row r="17" spans="1:24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I17" s="17" t="s">
        <v>31</v>
      </c>
      <c r="J17" s="18">
        <v>105</v>
      </c>
      <c r="K17" s="17" t="s">
        <v>32</v>
      </c>
      <c r="L17" s="18">
        <v>210</v>
      </c>
      <c r="M17" s="2"/>
      <c r="Q17" s="2"/>
      <c r="R17" s="2"/>
      <c r="S17" s="2"/>
      <c r="T17" s="2"/>
      <c r="U17" s="2"/>
      <c r="V17" s="2"/>
      <c r="W17" s="2"/>
      <c r="X17" s="2"/>
    </row>
    <row r="18" spans="1:24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61" t="s">
        <v>112</v>
      </c>
      <c r="I18" s="93">
        <f>M4*J17</f>
        <v>2100000</v>
      </c>
      <c r="J18" s="91"/>
      <c r="K18" s="93">
        <f>M4*L17</f>
        <v>4200000</v>
      </c>
      <c r="L18" s="91"/>
      <c r="M18" s="2"/>
      <c r="N18" s="12"/>
      <c r="O18" s="12" t="s">
        <v>114</v>
      </c>
      <c r="P18" s="12"/>
      <c r="Q18" s="2"/>
      <c r="R18" s="2"/>
      <c r="S18" s="2"/>
      <c r="T18" s="2"/>
      <c r="U18" s="2"/>
      <c r="V18" s="2"/>
      <c r="W18" s="2"/>
      <c r="X18" s="2"/>
    </row>
    <row r="19" spans="1:24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12">
        <v>15000</v>
      </c>
      <c r="I19" s="2"/>
      <c r="J19" s="2"/>
      <c r="K19" s="2"/>
      <c r="L19" s="2"/>
      <c r="M19" s="2"/>
      <c r="N19" s="12"/>
      <c r="O19" s="12" t="s">
        <v>116</v>
      </c>
      <c r="P19" s="12"/>
      <c r="Q19" s="2"/>
      <c r="R19" s="2"/>
      <c r="S19" s="2"/>
      <c r="T19" s="2"/>
      <c r="U19" s="2"/>
      <c r="V19" s="2"/>
      <c r="W19" s="2"/>
      <c r="X19" s="2"/>
    </row>
    <row r="20" spans="1:24" ht="12.75">
      <c r="A20" s="19" t="s">
        <v>34</v>
      </c>
      <c r="B20" s="20"/>
      <c r="C20" s="20"/>
      <c r="D20" s="21" t="s">
        <v>33</v>
      </c>
      <c r="E20" s="22">
        <f t="shared" ref="E20:F20" si="2">SUM(E3:E19)</f>
        <v>18000</v>
      </c>
      <c r="F20" s="22">
        <f t="shared" si="2"/>
        <v>72000</v>
      </c>
      <c r="G20" s="1"/>
      <c r="H20" s="62" t="s">
        <v>117</v>
      </c>
      <c r="I20" s="90" t="s">
        <v>35</v>
      </c>
      <c r="J20" s="91"/>
      <c r="K20" s="91"/>
      <c r="L20" s="91"/>
      <c r="M20" s="2"/>
      <c r="N20" s="12"/>
      <c r="O20" s="12" t="s">
        <v>119</v>
      </c>
      <c r="P20" s="12"/>
      <c r="Q20" s="2"/>
      <c r="R20" s="2"/>
      <c r="S20" s="2"/>
      <c r="T20" s="2"/>
      <c r="U20" s="2"/>
      <c r="V20" s="2"/>
      <c r="W20" s="2"/>
      <c r="X20" s="2"/>
    </row>
    <row r="21" spans="1:24" ht="12.75">
      <c r="A21" s="23"/>
      <c r="B21" s="2"/>
      <c r="C21" s="2"/>
      <c r="D21" s="2"/>
      <c r="E21" s="2"/>
      <c r="F21" s="2"/>
      <c r="G21" s="1"/>
      <c r="H21" s="62" t="s">
        <v>120</v>
      </c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12"/>
      <c r="O21" s="12" t="s">
        <v>122</v>
      </c>
      <c r="P21" s="12"/>
      <c r="Q21" s="2"/>
      <c r="R21" s="2"/>
      <c r="S21" s="2"/>
      <c r="T21" s="2"/>
      <c r="U21" s="2"/>
      <c r="V21" s="2"/>
      <c r="W21" s="2"/>
      <c r="X21" s="2"/>
    </row>
    <row r="22" spans="1:24" ht="12.75">
      <c r="A22" s="23"/>
      <c r="B22" s="2"/>
      <c r="C22" s="2"/>
      <c r="D22" s="2"/>
      <c r="E22" s="2"/>
      <c r="F22" s="2"/>
      <c r="G22" s="1"/>
      <c r="H22" s="62" t="s">
        <v>123</v>
      </c>
      <c r="I22" s="25">
        <f>I18/((M4/1000)*J4*J22*365)</f>
        <v>5.3272450532724509</v>
      </c>
      <c r="J22" s="26">
        <v>12</v>
      </c>
      <c r="K22" s="25">
        <f>K18/((M4/1000)*L22*J4*365)</f>
        <v>10.654490106544902</v>
      </c>
      <c r="L22" s="26">
        <v>12</v>
      </c>
      <c r="M22" s="2"/>
      <c r="N22" s="12"/>
      <c r="O22" s="12" t="s">
        <v>125</v>
      </c>
      <c r="P22" s="12"/>
      <c r="Q22" s="2"/>
      <c r="R22" s="2"/>
      <c r="S22" s="2"/>
      <c r="T22" s="2"/>
      <c r="U22" s="2"/>
      <c r="V22" s="2"/>
      <c r="W22" s="2"/>
      <c r="X22" s="2"/>
    </row>
    <row r="23" spans="1:24" ht="12.75">
      <c r="A23" s="24" t="s">
        <v>38</v>
      </c>
      <c r="B23" s="27"/>
      <c r="C23" s="27"/>
      <c r="D23" s="27"/>
      <c r="E23" s="27"/>
      <c r="F23" s="24">
        <v>1.2</v>
      </c>
      <c r="G23" s="1"/>
      <c r="H23" s="62" t="s">
        <v>126</v>
      </c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12"/>
      <c r="O23" s="12" t="s">
        <v>128</v>
      </c>
      <c r="P23" s="12"/>
      <c r="Q23" s="2"/>
      <c r="R23" s="2"/>
      <c r="S23" s="2"/>
      <c r="T23" s="2"/>
      <c r="U23" s="2"/>
      <c r="V23" s="2"/>
      <c r="W23" s="2"/>
      <c r="X23" s="2"/>
    </row>
    <row r="24" spans="1:24" ht="12.75">
      <c r="A24" s="23"/>
      <c r="B24" s="2"/>
      <c r="C24" s="2"/>
      <c r="D24" s="2"/>
      <c r="E24" s="2"/>
      <c r="F24" s="2"/>
      <c r="G24" s="1"/>
      <c r="H24" s="62" t="s">
        <v>129</v>
      </c>
      <c r="I24" s="25">
        <f>I18/((M4/1000)*J4*J24*365)</f>
        <v>4.5662100456621006</v>
      </c>
      <c r="J24" s="26">
        <v>14</v>
      </c>
      <c r="K24" s="25">
        <f>K18/((M4/1000)*L24*J4*365)</f>
        <v>9.1324200913242013</v>
      </c>
      <c r="L24" s="26">
        <v>14</v>
      </c>
      <c r="M24" s="2"/>
      <c r="N24" s="12"/>
      <c r="O24" s="12" t="s">
        <v>130</v>
      </c>
      <c r="P24" s="12"/>
      <c r="Q24" s="2"/>
      <c r="R24" s="2"/>
      <c r="S24" s="2"/>
      <c r="T24" s="2"/>
      <c r="U24" s="2"/>
      <c r="V24" s="2"/>
      <c r="W24" s="2"/>
      <c r="X24" s="2"/>
    </row>
    <row r="25" spans="1:24" ht="12.75">
      <c r="A25" s="28" t="s">
        <v>40</v>
      </c>
      <c r="B25" s="29"/>
      <c r="C25" s="29"/>
      <c r="D25" s="29"/>
      <c r="E25" s="29"/>
      <c r="F25" s="30">
        <f>F20*F23</f>
        <v>86400</v>
      </c>
      <c r="G25" s="1"/>
      <c r="H25" s="62" t="s">
        <v>131</v>
      </c>
      <c r="I25" s="2"/>
      <c r="J25" s="2"/>
      <c r="K25" s="2"/>
      <c r="L25" s="2"/>
      <c r="M25" s="2"/>
      <c r="N25" s="12"/>
      <c r="O25" s="12" t="s">
        <v>132</v>
      </c>
      <c r="P25" s="12"/>
      <c r="Q25" s="2"/>
      <c r="R25" s="2"/>
      <c r="S25" s="2"/>
      <c r="T25" s="2"/>
      <c r="U25" s="2"/>
      <c r="V25" s="2"/>
      <c r="W25" s="2"/>
      <c r="X25" s="2"/>
    </row>
    <row r="26" spans="1:24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12"/>
      <c r="O26" s="12" t="s">
        <v>133</v>
      </c>
      <c r="P26" s="12"/>
      <c r="Q26" s="2"/>
      <c r="R26" s="2"/>
      <c r="S26" s="2"/>
      <c r="T26" s="2"/>
      <c r="U26" s="2"/>
      <c r="V26" s="2"/>
      <c r="W26" s="2"/>
      <c r="X26" s="2"/>
    </row>
    <row r="27" spans="1:24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33"/>
      <c r="I30" s="33" t="s">
        <v>44</v>
      </c>
      <c r="J30" s="33" t="s">
        <v>2</v>
      </c>
      <c r="K30" s="33" t="s">
        <v>45</v>
      </c>
      <c r="L30" s="33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2.75">
      <c r="A31" s="33" t="s">
        <v>46</v>
      </c>
      <c r="B31" s="5">
        <v>37</v>
      </c>
      <c r="C31" s="5">
        <f>M4</f>
        <v>20000</v>
      </c>
      <c r="D31" s="34">
        <f t="shared" ref="D31:D41" si="3">B31*C31</f>
        <v>740000</v>
      </c>
      <c r="E31" s="14"/>
      <c r="F31" s="96">
        <f>B46</f>
        <v>1358750</v>
      </c>
      <c r="G31" s="1"/>
      <c r="H31" s="36" t="s">
        <v>46</v>
      </c>
      <c r="I31" s="65">
        <v>37</v>
      </c>
      <c r="J31" s="66">
        <f>M4</f>
        <v>20000</v>
      </c>
      <c r="K31" s="67">
        <f t="shared" ref="K31:K41" si="4">I31*J31</f>
        <v>740000</v>
      </c>
      <c r="L31" s="33">
        <f>I31*I45</f>
        <v>7.4</v>
      </c>
      <c r="M31" s="96">
        <f>I46</f>
        <v>1179720</v>
      </c>
      <c r="N31" s="2"/>
      <c r="O31" s="2">
        <f>I31+L31</f>
        <v>44.4</v>
      </c>
      <c r="P31" s="2"/>
      <c r="Q31" s="2"/>
      <c r="R31" s="2"/>
      <c r="S31" s="2"/>
      <c r="T31" s="2"/>
      <c r="U31" s="2"/>
      <c r="V31" s="2"/>
      <c r="W31" s="2"/>
      <c r="X31" s="2"/>
    </row>
    <row r="32" spans="1:24" ht="12.75">
      <c r="A32" s="37" t="s">
        <v>47</v>
      </c>
      <c r="B32" s="5">
        <v>8000</v>
      </c>
      <c r="C32" s="5">
        <v>1</v>
      </c>
      <c r="D32" s="34">
        <f t="shared" si="3"/>
        <v>8000</v>
      </c>
      <c r="E32" s="14"/>
      <c r="F32" s="91"/>
      <c r="G32" s="1"/>
      <c r="H32" s="46" t="s">
        <v>47</v>
      </c>
      <c r="I32" s="65">
        <v>4000</v>
      </c>
      <c r="J32" s="65">
        <v>1</v>
      </c>
      <c r="K32" s="67">
        <f t="shared" si="4"/>
        <v>4000</v>
      </c>
      <c r="L32" s="33"/>
      <c r="M32" s="91"/>
      <c r="N32" s="2"/>
      <c r="O32" s="2">
        <f>I13*J11*I11</f>
        <v>134999.99999999997</v>
      </c>
      <c r="P32" s="2"/>
      <c r="Q32" s="2"/>
      <c r="R32" s="2"/>
      <c r="S32" s="2"/>
      <c r="T32" s="2"/>
      <c r="U32" s="2"/>
      <c r="V32" s="2"/>
      <c r="W32" s="2"/>
      <c r="X32" s="2"/>
    </row>
    <row r="33" spans="1:24" ht="14.25">
      <c r="A33" s="38" t="s">
        <v>48</v>
      </c>
      <c r="B33" s="5">
        <v>5000</v>
      </c>
      <c r="C33" s="5">
        <v>1</v>
      </c>
      <c r="D33" s="34">
        <f t="shared" si="3"/>
        <v>5000</v>
      </c>
      <c r="E33" s="14"/>
      <c r="F33" s="91"/>
      <c r="G33" s="1"/>
      <c r="H33" s="38" t="s">
        <v>48</v>
      </c>
      <c r="I33" s="65">
        <v>2000</v>
      </c>
      <c r="J33" s="65">
        <v>1</v>
      </c>
      <c r="K33" s="67">
        <f t="shared" si="4"/>
        <v>2000</v>
      </c>
      <c r="L33" s="33"/>
      <c r="M33" s="91"/>
      <c r="N33" s="2"/>
      <c r="O33" s="2">
        <f>O32/1000</f>
        <v>134.99999999999997</v>
      </c>
      <c r="P33" s="2"/>
      <c r="Q33" s="2"/>
      <c r="R33" s="2"/>
      <c r="S33" s="2"/>
      <c r="T33" s="2"/>
      <c r="U33" s="2"/>
      <c r="V33" s="2"/>
      <c r="W33" s="2"/>
      <c r="X33" s="2"/>
    </row>
    <row r="34" spans="1:24" ht="12.75">
      <c r="A34" s="33" t="s">
        <v>49</v>
      </c>
      <c r="B34" s="39">
        <v>14</v>
      </c>
      <c r="C34" s="8">
        <f>M4</f>
        <v>20000</v>
      </c>
      <c r="D34" s="34">
        <f t="shared" si="3"/>
        <v>280000</v>
      </c>
      <c r="E34" s="14"/>
      <c r="F34" s="91"/>
      <c r="G34" s="1"/>
      <c r="H34" s="36" t="s">
        <v>49</v>
      </c>
      <c r="I34" s="68">
        <v>10</v>
      </c>
      <c r="J34" s="69">
        <f>J31</f>
        <v>20000</v>
      </c>
      <c r="K34" s="67">
        <f t="shared" si="4"/>
        <v>200000</v>
      </c>
      <c r="L34" s="33"/>
      <c r="M34" s="91"/>
      <c r="P34" s="2"/>
      <c r="Q34" s="2"/>
      <c r="R34" s="2"/>
      <c r="S34" s="2"/>
      <c r="T34" s="2"/>
      <c r="U34" s="2"/>
      <c r="V34" s="2"/>
      <c r="W34" s="2"/>
      <c r="X34" s="2"/>
    </row>
    <row r="35" spans="1:24" ht="12.75">
      <c r="A35" s="33" t="s">
        <v>50</v>
      </c>
      <c r="B35" s="34">
        <v>30000</v>
      </c>
      <c r="C35" s="5">
        <v>0</v>
      </c>
      <c r="D35" s="34">
        <f t="shared" si="3"/>
        <v>0</v>
      </c>
      <c r="E35" s="14"/>
      <c r="F35" s="91"/>
      <c r="G35" s="1"/>
      <c r="H35" s="36" t="s">
        <v>50</v>
      </c>
      <c r="I35" s="68">
        <v>0</v>
      </c>
      <c r="J35" s="65">
        <v>0</v>
      </c>
      <c r="K35" s="67">
        <f t="shared" si="4"/>
        <v>0</v>
      </c>
      <c r="L35" s="33"/>
      <c r="M35" s="91"/>
      <c r="P35" s="2"/>
      <c r="Q35" s="2"/>
      <c r="R35" s="2"/>
      <c r="S35" s="2"/>
      <c r="T35" s="2"/>
      <c r="U35" s="2"/>
      <c r="V35" s="2"/>
      <c r="W35" s="2"/>
      <c r="X35" s="2"/>
    </row>
    <row r="36" spans="1:24" ht="12.75">
      <c r="A36" s="70" t="s">
        <v>134</v>
      </c>
      <c r="B36" s="39">
        <f>M6</f>
        <v>6500</v>
      </c>
      <c r="C36" s="8">
        <v>1</v>
      </c>
      <c r="D36" s="34">
        <f t="shared" si="3"/>
        <v>6500</v>
      </c>
      <c r="E36" s="14"/>
      <c r="F36" s="91"/>
      <c r="G36" s="1"/>
      <c r="H36" s="70" t="s">
        <v>134</v>
      </c>
      <c r="I36" s="68">
        <f>M7</f>
        <v>2500</v>
      </c>
      <c r="J36" s="65">
        <v>1</v>
      </c>
      <c r="K36" s="67">
        <f t="shared" si="4"/>
        <v>2500</v>
      </c>
      <c r="L36" s="33"/>
      <c r="M36" s="91"/>
      <c r="P36" s="2"/>
      <c r="Q36" s="2"/>
      <c r="R36" s="2"/>
      <c r="S36" s="2"/>
      <c r="T36" s="2"/>
      <c r="U36" s="2"/>
      <c r="V36" s="2"/>
      <c r="W36" s="2"/>
      <c r="X36" s="2"/>
    </row>
    <row r="37" spans="1:24" ht="12.75">
      <c r="A37" s="33" t="s">
        <v>53</v>
      </c>
      <c r="B37" s="39">
        <f>M13</f>
        <v>12250</v>
      </c>
      <c r="C37" s="5">
        <f>M11</f>
        <v>2</v>
      </c>
      <c r="D37" s="34">
        <f t="shared" si="3"/>
        <v>24500</v>
      </c>
      <c r="E37" s="14"/>
      <c r="F37" s="91"/>
      <c r="G37" s="1"/>
      <c r="H37" s="36" t="s">
        <v>53</v>
      </c>
      <c r="I37" s="68">
        <f>M13</f>
        <v>12250</v>
      </c>
      <c r="J37" s="65">
        <f>M11</f>
        <v>2</v>
      </c>
      <c r="K37" s="67">
        <f t="shared" si="4"/>
        <v>24500</v>
      </c>
      <c r="L37" s="33"/>
      <c r="M37" s="91"/>
      <c r="P37" s="2"/>
      <c r="Q37" s="2"/>
      <c r="R37" s="2"/>
      <c r="S37" s="2"/>
      <c r="T37" s="2"/>
      <c r="U37" s="2"/>
      <c r="V37" s="2"/>
      <c r="W37" s="2"/>
      <c r="X37" s="2"/>
    </row>
    <row r="38" spans="1:24" ht="12.75">
      <c r="A38" s="33" t="s">
        <v>54</v>
      </c>
      <c r="B38" s="34">
        <v>500</v>
      </c>
      <c r="C38" s="6">
        <f>C37*2</f>
        <v>4</v>
      </c>
      <c r="D38" s="34">
        <f t="shared" si="3"/>
        <v>2000</v>
      </c>
      <c r="E38" s="14"/>
      <c r="F38" s="91"/>
      <c r="G38" s="1"/>
      <c r="H38" s="46" t="s">
        <v>135</v>
      </c>
      <c r="I38" s="68">
        <v>150</v>
      </c>
      <c r="J38" s="65">
        <f>J37*2</f>
        <v>4</v>
      </c>
      <c r="K38" s="67">
        <f t="shared" si="4"/>
        <v>600</v>
      </c>
      <c r="L38" s="33"/>
      <c r="M38" s="91"/>
      <c r="P38" s="2"/>
      <c r="Q38" s="2"/>
      <c r="R38" s="2"/>
      <c r="S38" s="2"/>
      <c r="T38" s="2"/>
      <c r="U38" s="2"/>
      <c r="V38" s="2"/>
      <c r="W38" s="2"/>
      <c r="X38" s="2"/>
    </row>
    <row r="39" spans="1:24" ht="12.75">
      <c r="A39" s="70" t="s">
        <v>136</v>
      </c>
      <c r="B39" s="39">
        <f>H19</f>
        <v>15000</v>
      </c>
      <c r="C39" s="5">
        <v>1</v>
      </c>
      <c r="D39" s="34">
        <f t="shared" si="3"/>
        <v>15000</v>
      </c>
      <c r="E39" s="14"/>
      <c r="F39" s="91"/>
      <c r="G39" s="1"/>
      <c r="H39" s="46" t="s">
        <v>137</v>
      </c>
      <c r="I39" s="68">
        <f>H5</f>
        <v>7500</v>
      </c>
      <c r="J39" s="65">
        <v>1</v>
      </c>
      <c r="K39" s="67">
        <f t="shared" si="4"/>
        <v>7500</v>
      </c>
      <c r="L39" s="33"/>
      <c r="M39" s="91"/>
      <c r="P39" s="2"/>
      <c r="Q39" s="2"/>
      <c r="R39" s="2"/>
      <c r="S39" s="2"/>
      <c r="T39" s="2"/>
      <c r="U39" s="2"/>
      <c r="V39" s="2"/>
      <c r="W39" s="2"/>
      <c r="X39" s="2"/>
    </row>
    <row r="40" spans="1:24" ht="12.75">
      <c r="A40" s="33" t="s">
        <v>57</v>
      </c>
      <c r="B40" s="39">
        <v>4000</v>
      </c>
      <c r="C40" s="5">
        <v>1</v>
      </c>
      <c r="D40" s="34">
        <f t="shared" si="3"/>
        <v>4000</v>
      </c>
      <c r="E40" s="14"/>
      <c r="F40" s="91"/>
      <c r="G40" s="1"/>
      <c r="H40" s="36" t="s">
        <v>57</v>
      </c>
      <c r="I40" s="68">
        <v>1000</v>
      </c>
      <c r="J40" s="65">
        <v>1</v>
      </c>
      <c r="K40" s="67">
        <f t="shared" si="4"/>
        <v>1000</v>
      </c>
      <c r="L40" s="33"/>
      <c r="M40" s="91"/>
      <c r="P40" s="2"/>
      <c r="Q40" s="2"/>
      <c r="R40" s="2"/>
      <c r="S40" s="2"/>
      <c r="T40" s="2"/>
      <c r="U40" s="2"/>
      <c r="V40" s="2"/>
      <c r="W40" s="2"/>
      <c r="X40" s="2"/>
    </row>
    <row r="41" spans="1:24" ht="12.75">
      <c r="A41" s="14" t="s">
        <v>58</v>
      </c>
      <c r="B41" s="39">
        <v>2000</v>
      </c>
      <c r="C41" s="5">
        <v>1</v>
      </c>
      <c r="D41" s="34">
        <f t="shared" si="3"/>
        <v>2000</v>
      </c>
      <c r="E41" s="14"/>
      <c r="F41" s="91"/>
      <c r="G41" s="1"/>
      <c r="H41" s="36" t="s">
        <v>58</v>
      </c>
      <c r="I41" s="68">
        <v>1000</v>
      </c>
      <c r="J41" s="65">
        <v>1</v>
      </c>
      <c r="K41" s="67">
        <f t="shared" si="4"/>
        <v>1000</v>
      </c>
      <c r="L41" s="33"/>
      <c r="M41" s="91"/>
      <c r="P41" s="2"/>
      <c r="Q41" s="2"/>
      <c r="R41" s="2"/>
      <c r="S41" s="2"/>
      <c r="T41" s="2"/>
      <c r="U41" s="2"/>
      <c r="V41" s="2"/>
      <c r="W41" s="2"/>
      <c r="X41" s="2"/>
    </row>
    <row r="42" spans="1:24" ht="12.75">
      <c r="A42" s="33" t="s">
        <v>59</v>
      </c>
      <c r="B42" s="14"/>
      <c r="C42" s="14"/>
      <c r="D42" s="34">
        <f>SUM(D31:D41)</f>
        <v>1087000</v>
      </c>
      <c r="E42" s="14"/>
      <c r="F42" s="14"/>
      <c r="G42" s="1"/>
      <c r="H42" s="36" t="s">
        <v>59</v>
      </c>
      <c r="I42" s="33"/>
      <c r="J42" s="33"/>
      <c r="K42" s="67">
        <f>SUM(K31:K41)</f>
        <v>983100</v>
      </c>
      <c r="L42" s="33"/>
      <c r="M42" s="14"/>
      <c r="P42" s="2"/>
      <c r="Q42" s="2"/>
      <c r="R42" s="2"/>
      <c r="S42" s="2"/>
      <c r="T42" s="2"/>
      <c r="U42" s="2"/>
      <c r="V42" s="2"/>
      <c r="W42" s="2"/>
      <c r="X42" s="2"/>
    </row>
    <row r="43" spans="1:24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P44" s="2"/>
      <c r="Q44" s="2"/>
      <c r="R44" s="2"/>
      <c r="S44" s="2"/>
      <c r="T44" s="2"/>
      <c r="U44" s="2"/>
      <c r="V44" s="2"/>
      <c r="W44" s="2"/>
      <c r="X44" s="2"/>
    </row>
    <row r="45" spans="1:24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2.75">
      <c r="A46" s="50" t="s">
        <v>62</v>
      </c>
      <c r="B46" s="51">
        <f>(D42*B45)+D42</f>
        <v>1358750</v>
      </c>
      <c r="C46" s="14"/>
      <c r="D46" s="52">
        <f>B46+D54</f>
        <v>1371750</v>
      </c>
      <c r="E46" s="14"/>
      <c r="F46" s="14"/>
      <c r="G46" s="1"/>
      <c r="H46" s="50" t="s">
        <v>62</v>
      </c>
      <c r="I46" s="51">
        <f>(K42*I45)+K42</f>
        <v>1179720</v>
      </c>
      <c r="J46" s="14"/>
      <c r="K46" s="52">
        <f>I46+K54</f>
        <v>1192720</v>
      </c>
      <c r="L46" s="14"/>
      <c r="M46" s="14"/>
      <c r="P46" s="2"/>
      <c r="Q46" s="2"/>
      <c r="R46" s="2"/>
      <c r="S46" s="2"/>
      <c r="T46" s="2"/>
      <c r="U46" s="2"/>
      <c r="V46" s="2"/>
      <c r="W46" s="2"/>
      <c r="X46" s="2"/>
    </row>
    <row r="47" spans="1:24" ht="12.75">
      <c r="A47" s="14" t="s">
        <v>63</v>
      </c>
      <c r="B47" s="34"/>
      <c r="C47" s="14"/>
      <c r="D47" s="52">
        <f>D46/M4</f>
        <v>68.587500000000006</v>
      </c>
      <c r="E47" s="14"/>
      <c r="F47" s="14"/>
      <c r="G47" s="1"/>
      <c r="H47" s="14" t="s">
        <v>63</v>
      </c>
      <c r="I47" s="34">
        <f>K46/J31</f>
        <v>59.636000000000003</v>
      </c>
      <c r="J47" s="14"/>
      <c r="K47" s="52">
        <f>K46/J31</f>
        <v>59.636000000000003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P48" s="2"/>
      <c r="Q48" s="2"/>
      <c r="R48" s="2"/>
      <c r="S48" s="2"/>
      <c r="T48" s="2"/>
      <c r="U48" s="2"/>
      <c r="V48" s="2"/>
      <c r="W48" s="2"/>
      <c r="X48" s="2"/>
    </row>
    <row r="49" spans="1:24" ht="12.75">
      <c r="A49" s="14" t="s">
        <v>65</v>
      </c>
      <c r="B49" s="34">
        <f>D42*B45</f>
        <v>271750</v>
      </c>
      <c r="C49" s="14"/>
      <c r="D49" s="52">
        <f>B49+D52+D53</f>
        <v>279750</v>
      </c>
      <c r="E49" s="14"/>
      <c r="F49" s="14"/>
      <c r="G49" s="1"/>
      <c r="H49" s="14" t="s">
        <v>65</v>
      </c>
      <c r="I49" s="34">
        <f>K42*I45</f>
        <v>196620</v>
      </c>
      <c r="J49" s="14"/>
      <c r="K49" s="52">
        <f>I49+K52+K53</f>
        <v>204620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2.75">
      <c r="A51" s="33" t="s">
        <v>66</v>
      </c>
      <c r="B51" s="39">
        <v>5000</v>
      </c>
      <c r="C51" s="8">
        <v>1</v>
      </c>
      <c r="D51" s="34">
        <f t="shared" ref="D51:D53" si="5">B51*C51</f>
        <v>5000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2.75">
      <c r="A52" s="14" t="s">
        <v>67</v>
      </c>
      <c r="B52" s="39">
        <v>5000</v>
      </c>
      <c r="C52" s="8">
        <v>1</v>
      </c>
      <c r="D52" s="34">
        <f t="shared" si="5"/>
        <v>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2.75">
      <c r="A53" s="53" t="s">
        <v>68</v>
      </c>
      <c r="B53" s="39">
        <v>3000</v>
      </c>
      <c r="C53" s="8">
        <v>1</v>
      </c>
      <c r="D53" s="34">
        <f t="shared" si="5"/>
        <v>3000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2.75">
      <c r="A54" s="2"/>
      <c r="B54" s="2"/>
      <c r="C54" s="2"/>
      <c r="D54" s="54">
        <f>SUM(D51:D53)</f>
        <v>13000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2.75">
      <c r="A55" s="12" t="s">
        <v>138</v>
      </c>
      <c r="B55" s="2"/>
      <c r="C55" s="2"/>
      <c r="D55" s="2"/>
      <c r="E55" s="2"/>
      <c r="F55" s="2"/>
      <c r="G55" s="1"/>
      <c r="H55" s="12" t="s">
        <v>138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2.75">
      <c r="A56" s="90" t="s">
        <v>139</v>
      </c>
      <c r="B56" s="91"/>
      <c r="C56" s="91"/>
      <c r="D56" s="91"/>
      <c r="E56" s="2"/>
      <c r="F56" s="2"/>
      <c r="G56" s="1"/>
      <c r="H56" s="90" t="s">
        <v>140</v>
      </c>
      <c r="I56" s="91"/>
      <c r="J56" s="91"/>
      <c r="K56" s="9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2.75">
      <c r="A57" s="71" t="s">
        <v>141</v>
      </c>
      <c r="B57" s="2">
        <f t="shared" ref="B57:D57" si="6">B31</f>
        <v>37</v>
      </c>
      <c r="C57" s="2">
        <f t="shared" si="6"/>
        <v>20000</v>
      </c>
      <c r="D57" s="54">
        <f t="shared" si="6"/>
        <v>740000</v>
      </c>
      <c r="E57" s="2"/>
      <c r="F57" s="2"/>
      <c r="G57" s="1"/>
      <c r="H57" s="71" t="s">
        <v>141</v>
      </c>
      <c r="I57" s="2">
        <f t="shared" ref="I57:K57" si="7">I31</f>
        <v>37</v>
      </c>
      <c r="J57" s="2">
        <f t="shared" si="7"/>
        <v>20000</v>
      </c>
      <c r="K57" s="54">
        <f t="shared" si="7"/>
        <v>740000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2.75">
      <c r="A58" s="71" t="s">
        <v>53</v>
      </c>
      <c r="B58" s="54">
        <f t="shared" ref="B58:D58" si="8">B37</f>
        <v>12250</v>
      </c>
      <c r="C58" s="2">
        <f t="shared" si="8"/>
        <v>2</v>
      </c>
      <c r="D58" s="54">
        <f t="shared" si="8"/>
        <v>24500</v>
      </c>
      <c r="E58" s="2"/>
      <c r="F58" s="2"/>
      <c r="G58" s="1"/>
      <c r="H58" s="71" t="s">
        <v>53</v>
      </c>
      <c r="I58" s="54">
        <f t="shared" ref="I58:K58" si="9">I37</f>
        <v>12250</v>
      </c>
      <c r="J58" s="2">
        <f t="shared" si="9"/>
        <v>2</v>
      </c>
      <c r="K58" s="54">
        <f t="shared" si="9"/>
        <v>24500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2.75">
      <c r="A59" s="71" t="s">
        <v>142</v>
      </c>
      <c r="B59" s="2"/>
      <c r="C59" s="2">
        <f t="shared" ref="C59:D59" si="10">C39</f>
        <v>1</v>
      </c>
      <c r="D59" s="54">
        <f t="shared" si="10"/>
        <v>15000</v>
      </c>
      <c r="E59" s="2"/>
      <c r="F59" s="2"/>
      <c r="G59" s="1"/>
      <c r="H59" s="71" t="s">
        <v>142</v>
      </c>
      <c r="I59" s="2"/>
      <c r="J59" s="2">
        <f t="shared" ref="J59:K59" si="11">J39</f>
        <v>1</v>
      </c>
      <c r="K59" s="54">
        <f t="shared" si="11"/>
        <v>7500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2.75">
      <c r="A60" s="12" t="s">
        <v>134</v>
      </c>
      <c r="B60" s="2"/>
      <c r="C60" s="2"/>
      <c r="D60" s="54">
        <f>D36</f>
        <v>6500</v>
      </c>
      <c r="E60" s="2"/>
      <c r="F60" s="2"/>
      <c r="G60" s="1"/>
      <c r="H60" s="12" t="s">
        <v>134</v>
      </c>
      <c r="I60" s="2"/>
      <c r="J60" s="2"/>
      <c r="K60" s="54">
        <f>K36</f>
        <v>2500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2.75">
      <c r="A61" s="71" t="s">
        <v>143</v>
      </c>
      <c r="B61" s="2"/>
      <c r="C61" s="2"/>
      <c r="D61" s="54">
        <f>D41+D40+D32+D33</f>
        <v>19000</v>
      </c>
      <c r="E61" s="2"/>
      <c r="F61" s="2"/>
      <c r="G61" s="1"/>
      <c r="H61" s="71" t="s">
        <v>143</v>
      </c>
      <c r="I61" s="2"/>
      <c r="J61" s="2"/>
      <c r="K61" s="54">
        <f>K41+K40+K32+K33</f>
        <v>8000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2.75">
      <c r="A62" s="71" t="s">
        <v>144</v>
      </c>
      <c r="B62" s="2"/>
      <c r="C62" s="2"/>
      <c r="D62" s="54">
        <f>D34</f>
        <v>280000</v>
      </c>
      <c r="E62" s="2"/>
      <c r="F62" s="2"/>
      <c r="G62" s="1"/>
      <c r="H62" s="71" t="s">
        <v>144</v>
      </c>
      <c r="I62" s="2"/>
      <c r="J62" s="2"/>
      <c r="K62" s="54">
        <f>K34</f>
        <v>200000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2.75">
      <c r="A63" s="71" t="s">
        <v>145</v>
      </c>
      <c r="B63" s="2"/>
      <c r="C63" s="2"/>
      <c r="D63" s="54">
        <f>D51</f>
        <v>5000</v>
      </c>
      <c r="E63" s="2"/>
      <c r="F63" s="2"/>
      <c r="G63" s="1"/>
      <c r="H63" s="71" t="s">
        <v>145</v>
      </c>
      <c r="I63" s="2"/>
      <c r="J63" s="2"/>
      <c r="K63" s="54">
        <f>K51</f>
        <v>5000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2.75">
      <c r="A64" s="71" t="s">
        <v>146</v>
      </c>
      <c r="B64" s="2"/>
      <c r="C64" s="2"/>
      <c r="D64" s="54">
        <f>D52+D53</f>
        <v>8000</v>
      </c>
      <c r="E64" s="2"/>
      <c r="F64" s="2"/>
      <c r="G64" s="1"/>
      <c r="H64" s="71" t="s">
        <v>146</v>
      </c>
      <c r="I64" s="2"/>
      <c r="J64" s="2"/>
      <c r="K64" s="54">
        <f>K52+K53</f>
        <v>8000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2.75">
      <c r="A65" s="12" t="s">
        <v>30</v>
      </c>
      <c r="B65" s="2"/>
      <c r="C65" s="2"/>
      <c r="D65" s="54">
        <f>SUM(D57:D64)</f>
        <v>1098000</v>
      </c>
      <c r="E65" s="2"/>
      <c r="F65" s="2"/>
      <c r="G65" s="1"/>
      <c r="H65" s="12" t="s">
        <v>30</v>
      </c>
      <c r="I65" s="2"/>
      <c r="J65" s="2"/>
      <c r="K65" s="54">
        <f>SUM(K57:K64)</f>
        <v>995500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2.75">
      <c r="A67" s="12" t="s">
        <v>147</v>
      </c>
      <c r="B67" s="2"/>
      <c r="C67" s="2"/>
      <c r="D67" s="54">
        <f>D65/M4</f>
        <v>54.9</v>
      </c>
      <c r="E67" s="2"/>
      <c r="F67" s="2"/>
      <c r="G67" s="1"/>
      <c r="H67" s="12" t="s">
        <v>147</v>
      </c>
      <c r="I67" s="2"/>
      <c r="J67" s="2"/>
      <c r="K67" s="54">
        <f>K65/M4</f>
        <v>49.774999999999999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2.75">
      <c r="A78" s="2"/>
      <c r="B78" s="2"/>
      <c r="C78" s="2"/>
      <c r="D78" s="2"/>
      <c r="E78" s="2"/>
      <c r="F78" s="2"/>
      <c r="G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2.75">
      <c r="A79" s="2"/>
      <c r="B79" s="2"/>
      <c r="C79" s="2"/>
      <c r="D79" s="2"/>
      <c r="E79" s="2"/>
      <c r="F79" s="2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2.75">
      <c r="A80" s="2"/>
      <c r="B80" s="2"/>
      <c r="C80" s="2"/>
      <c r="D80" s="2"/>
      <c r="E80" s="2"/>
      <c r="F80" s="2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2.75">
      <c r="A81" s="2"/>
      <c r="B81" s="2"/>
      <c r="C81" s="2"/>
      <c r="D81" s="2"/>
      <c r="E81" s="2"/>
      <c r="F81" s="2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2.75">
      <c r="A82" s="2"/>
      <c r="B82" s="2"/>
      <c r="C82" s="2"/>
      <c r="D82" s="2"/>
      <c r="E82" s="2"/>
      <c r="F82" s="2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2.75">
      <c r="A83" s="2"/>
      <c r="B83" s="2"/>
      <c r="C83" s="2"/>
      <c r="D83" s="2"/>
      <c r="E83" s="2"/>
      <c r="F83" s="2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2.75">
      <c r="A84" s="2"/>
      <c r="B84" s="2"/>
      <c r="C84" s="2"/>
      <c r="D84" s="2"/>
      <c r="E84" s="2"/>
      <c r="F84" s="2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2.75">
      <c r="A85" s="2"/>
      <c r="B85" s="2"/>
      <c r="C85" s="2"/>
      <c r="D85" s="2"/>
      <c r="E85" s="2"/>
      <c r="F85" s="2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2.75">
      <c r="A86" s="2"/>
      <c r="B86" s="2"/>
      <c r="C86" s="2"/>
      <c r="D86" s="2"/>
      <c r="E86" s="2"/>
      <c r="F86" s="2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2.75">
      <c r="A87" s="2"/>
      <c r="B87" s="2"/>
      <c r="C87" s="2"/>
      <c r="D87" s="2"/>
      <c r="E87" s="2"/>
      <c r="F87" s="2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2.75">
      <c r="A88" s="2"/>
      <c r="B88" s="2"/>
      <c r="C88" s="2"/>
      <c r="D88" s="2"/>
      <c r="E88" s="2"/>
      <c r="F88" s="2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2.75">
      <c r="A89" s="2"/>
      <c r="B89" s="2"/>
      <c r="C89" s="2"/>
      <c r="D89" s="2"/>
      <c r="E89" s="2"/>
      <c r="F89" s="2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2.75">
      <c r="A90" s="2"/>
      <c r="B90" s="2"/>
      <c r="C90" s="2"/>
      <c r="D90" s="2"/>
      <c r="E90" s="2"/>
      <c r="F90" s="2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2.75">
      <c r="A91" s="2"/>
      <c r="B91" s="2"/>
      <c r="C91" s="2"/>
      <c r="D91" s="2"/>
      <c r="E91" s="2"/>
      <c r="F91" s="2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2.75">
      <c r="A92" s="2"/>
      <c r="B92" s="2"/>
      <c r="C92" s="2"/>
      <c r="D92" s="2"/>
      <c r="E92" s="2"/>
      <c r="F92" s="2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2.75">
      <c r="A93" s="2"/>
      <c r="B93" s="2"/>
      <c r="C93" s="2"/>
      <c r="D93" s="2"/>
      <c r="E93" s="2"/>
      <c r="F93" s="2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2.75">
      <c r="A94" s="2"/>
      <c r="B94" s="2"/>
      <c r="C94" s="2"/>
      <c r="D94" s="2"/>
      <c r="E94" s="2"/>
      <c r="F94" s="2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2.75">
      <c r="A95" s="2"/>
      <c r="B95" s="2"/>
      <c r="C95" s="2"/>
      <c r="D95" s="2"/>
      <c r="E95" s="2"/>
      <c r="F95" s="2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2.75">
      <c r="A96" s="2"/>
      <c r="B96" s="2"/>
      <c r="C96" s="2"/>
      <c r="D96" s="2"/>
      <c r="E96" s="2"/>
      <c r="F96" s="2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2.75">
      <c r="A97" s="2"/>
      <c r="B97" s="2"/>
      <c r="C97" s="2"/>
      <c r="D97" s="2"/>
      <c r="E97" s="2"/>
      <c r="F97" s="2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2.75">
      <c r="A98" s="2"/>
      <c r="B98" s="2"/>
      <c r="C98" s="2"/>
      <c r="D98" s="2"/>
      <c r="E98" s="2"/>
      <c r="F98" s="2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2.75">
      <c r="A99" s="2"/>
      <c r="B99" s="2"/>
      <c r="C99" s="2"/>
      <c r="D99" s="2"/>
      <c r="E99" s="2"/>
      <c r="F99" s="2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2.75">
      <c r="A100" s="2"/>
      <c r="B100" s="2"/>
      <c r="C100" s="2"/>
      <c r="D100" s="2"/>
      <c r="E100" s="2"/>
      <c r="F100" s="2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2.75">
      <c r="A101" s="2"/>
      <c r="B101" s="2"/>
      <c r="C101" s="2"/>
      <c r="D101" s="2"/>
      <c r="E101" s="2"/>
      <c r="F101" s="2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2.75">
      <c r="A102" s="2"/>
      <c r="B102" s="2"/>
      <c r="C102" s="2"/>
      <c r="D102" s="2"/>
      <c r="E102" s="2"/>
      <c r="F102" s="2"/>
      <c r="G102" s="55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2.75">
      <c r="A103" s="2"/>
      <c r="B103" s="2"/>
      <c r="C103" s="2"/>
      <c r="D103" s="2"/>
      <c r="E103" s="2"/>
      <c r="F103" s="2"/>
      <c r="G103" s="5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2.75">
      <c r="A104" s="2"/>
      <c r="B104" s="2"/>
      <c r="C104" s="2"/>
      <c r="D104" s="2"/>
      <c r="E104" s="2"/>
      <c r="F104" s="2"/>
      <c r="G104" s="5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2.75">
      <c r="A105" s="2"/>
      <c r="B105" s="2"/>
      <c r="C105" s="2"/>
      <c r="D105" s="2"/>
      <c r="E105" s="2"/>
      <c r="F105" s="2"/>
      <c r="G105" s="5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2.75">
      <c r="A106" s="2"/>
      <c r="B106" s="2"/>
      <c r="C106" s="2"/>
      <c r="D106" s="2"/>
      <c r="E106" s="2"/>
      <c r="F106" s="2"/>
      <c r="G106" s="5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2.75">
      <c r="A107" s="2"/>
      <c r="B107" s="2"/>
      <c r="C107" s="2"/>
      <c r="D107" s="2"/>
      <c r="E107" s="2"/>
      <c r="F107" s="2"/>
      <c r="G107" s="5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2.75">
      <c r="A108" s="2"/>
      <c r="B108" s="2"/>
      <c r="C108" s="2"/>
      <c r="D108" s="2"/>
      <c r="E108" s="2"/>
      <c r="F108" s="2"/>
      <c r="G108" s="5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>
      <c r="A109" s="2"/>
      <c r="B109" s="2"/>
      <c r="C109" s="2"/>
      <c r="D109" s="2"/>
      <c r="E109" s="2"/>
      <c r="F109" s="2"/>
      <c r="G109" s="5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>
      <c r="A110" s="2"/>
      <c r="B110" s="2"/>
      <c r="C110" s="2"/>
      <c r="D110" s="2"/>
      <c r="E110" s="2"/>
      <c r="F110" s="2"/>
      <c r="G110" s="5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>
      <c r="A111" s="2"/>
      <c r="B111" s="2"/>
      <c r="C111" s="2"/>
      <c r="D111" s="2"/>
      <c r="E111" s="2"/>
      <c r="F111" s="2"/>
      <c r="G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2.75">
      <c r="A998" s="2"/>
      <c r="B998" s="2"/>
      <c r="C998" s="2"/>
      <c r="D998" s="2"/>
      <c r="E998" s="2"/>
      <c r="F998" s="2"/>
      <c r="G998" s="5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</sheetData>
  <mergeCells count="19">
    <mergeCell ref="A1:F1"/>
    <mergeCell ref="I6:L6"/>
    <mergeCell ref="K18:L18"/>
    <mergeCell ref="I20:L20"/>
    <mergeCell ref="I16:L16"/>
    <mergeCell ref="I18:J18"/>
    <mergeCell ref="A56:D56"/>
    <mergeCell ref="H56:K56"/>
    <mergeCell ref="M31:M41"/>
    <mergeCell ref="M9:M10"/>
    <mergeCell ref="M2:M3"/>
    <mergeCell ref="I9:L9"/>
    <mergeCell ref="I2:L2"/>
    <mergeCell ref="I5:L5"/>
    <mergeCell ref="I12:L12"/>
    <mergeCell ref="I13:L13"/>
    <mergeCell ref="H28:M28"/>
    <mergeCell ref="A28:F28"/>
    <mergeCell ref="F31:F4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X998"/>
  <sheetViews>
    <sheetView workbookViewId="0"/>
  </sheetViews>
  <sheetFormatPr defaultColWidth="14.42578125" defaultRowHeight="15.75" customHeight="1"/>
  <cols>
    <col min="1" max="1" width="26.28515625" customWidth="1"/>
    <col min="2" max="2" width="11.7109375" customWidth="1"/>
    <col min="3" max="3" width="11.5703125" customWidth="1"/>
    <col min="4" max="4" width="15.140625" customWidth="1"/>
    <col min="5" max="5" width="10.140625" customWidth="1"/>
    <col min="6" max="6" width="13.7109375" customWidth="1"/>
    <col min="7" max="7" width="2.42578125" customWidth="1"/>
    <col min="8" max="8" width="43.85546875" customWidth="1"/>
    <col min="12" max="12" width="14.5703125" customWidth="1"/>
    <col min="13" max="13" width="17" customWidth="1"/>
    <col min="14" max="14" width="6.5703125" customWidth="1"/>
    <col min="15" max="15" width="33.5703125" customWidth="1"/>
  </cols>
  <sheetData>
    <row r="1" spans="1:24" ht="12.75">
      <c r="A1" s="97" t="s">
        <v>0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5.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59" t="s">
        <v>6</v>
      </c>
      <c r="G2" s="1"/>
      <c r="H2" s="60" t="s">
        <v>71</v>
      </c>
      <c r="I2" s="92" t="s">
        <v>7</v>
      </c>
      <c r="J2" s="91"/>
      <c r="K2" s="91"/>
      <c r="L2" s="91"/>
      <c r="M2" s="94" t="s">
        <v>8</v>
      </c>
      <c r="N2" s="12"/>
      <c r="O2" s="12" t="s">
        <v>80</v>
      </c>
      <c r="P2" s="2"/>
      <c r="Q2" s="2"/>
      <c r="R2" s="2"/>
      <c r="S2" s="2"/>
      <c r="T2" s="2"/>
      <c r="U2" s="2"/>
      <c r="V2" s="2"/>
      <c r="W2" s="2"/>
      <c r="X2" s="2"/>
    </row>
    <row r="3" spans="1:24" ht="12.75">
      <c r="A3" s="4" t="s">
        <v>9</v>
      </c>
      <c r="B3" s="5">
        <v>4</v>
      </c>
      <c r="C3" s="5">
        <v>2.5</v>
      </c>
      <c r="D3" s="5">
        <v>12</v>
      </c>
      <c r="E3" s="6">
        <f t="shared" ref="E3:E18" si="0">B3*C3</f>
        <v>10</v>
      </c>
      <c r="F3" s="6">
        <f t="shared" ref="F3:F18" si="1">D3*E3</f>
        <v>120</v>
      </c>
      <c r="G3" s="1"/>
      <c r="H3" s="12">
        <v>800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12"/>
      <c r="O3" s="12" t="s">
        <v>81</v>
      </c>
      <c r="P3" s="2"/>
      <c r="Q3" s="2"/>
      <c r="R3" s="2"/>
      <c r="S3" s="2"/>
      <c r="T3" s="2"/>
      <c r="U3" s="2"/>
      <c r="V3" s="2"/>
      <c r="W3" s="2"/>
      <c r="X3" s="2"/>
    </row>
    <row r="4" spans="1:24" ht="12.75">
      <c r="A4" s="4" t="s">
        <v>14</v>
      </c>
      <c r="B4" s="5">
        <v>1</v>
      </c>
      <c r="C4" s="5">
        <v>0</v>
      </c>
      <c r="D4" s="5">
        <v>4</v>
      </c>
      <c r="E4" s="6">
        <f t="shared" si="0"/>
        <v>0</v>
      </c>
      <c r="F4" s="6">
        <f t="shared" si="1"/>
        <v>0</v>
      </c>
      <c r="G4" s="1"/>
      <c r="H4" s="61" t="s">
        <v>82</v>
      </c>
      <c r="I4" s="9">
        <v>60</v>
      </c>
      <c r="J4" s="9">
        <v>4.5</v>
      </c>
      <c r="K4" s="10">
        <v>0.7</v>
      </c>
      <c r="L4" s="11">
        <f>MROUND((I4*I6),100)</f>
        <v>0</v>
      </c>
      <c r="M4" s="12">
        <v>1000</v>
      </c>
      <c r="N4" s="12"/>
      <c r="O4" s="12" t="s">
        <v>83</v>
      </c>
      <c r="P4" s="2"/>
      <c r="Q4" s="2"/>
      <c r="R4" s="2"/>
      <c r="S4" s="2"/>
      <c r="T4" s="2"/>
      <c r="U4" s="2"/>
      <c r="V4" s="2"/>
      <c r="W4" s="2"/>
      <c r="X4" s="2"/>
    </row>
    <row r="5" spans="1:24" ht="12.75">
      <c r="A5" s="13" t="s">
        <v>15</v>
      </c>
      <c r="B5" s="5">
        <v>1</v>
      </c>
      <c r="C5" s="5">
        <v>0</v>
      </c>
      <c r="D5" s="5">
        <v>4</v>
      </c>
      <c r="E5" s="6">
        <f t="shared" si="0"/>
        <v>0</v>
      </c>
      <c r="F5" s="6">
        <f t="shared" si="1"/>
        <v>0</v>
      </c>
      <c r="G5" s="1"/>
      <c r="H5" s="62">
        <v>7500</v>
      </c>
      <c r="I5" s="90" t="s">
        <v>16</v>
      </c>
      <c r="J5" s="91"/>
      <c r="K5" s="91"/>
      <c r="L5" s="91"/>
      <c r="M5" s="63" t="s">
        <v>84</v>
      </c>
      <c r="N5" s="12"/>
      <c r="O5" s="12" t="s">
        <v>85</v>
      </c>
      <c r="P5" s="2"/>
      <c r="Q5" s="2"/>
      <c r="R5" s="2"/>
      <c r="S5" s="2"/>
      <c r="T5" s="2"/>
      <c r="U5" s="2"/>
      <c r="V5" s="2"/>
      <c r="W5" s="2"/>
      <c r="X5" s="2"/>
    </row>
    <row r="6" spans="1:24" ht="12.75">
      <c r="A6" s="4" t="s">
        <v>17</v>
      </c>
      <c r="B6" s="6">
        <v>7</v>
      </c>
      <c r="C6" s="5">
        <v>0</v>
      </c>
      <c r="D6" s="8">
        <v>0</v>
      </c>
      <c r="E6" s="6">
        <f t="shared" si="0"/>
        <v>0</v>
      </c>
      <c r="F6" s="6">
        <f t="shared" si="1"/>
        <v>0</v>
      </c>
      <c r="G6" s="1"/>
      <c r="H6" s="12" t="s">
        <v>86</v>
      </c>
      <c r="I6" s="95">
        <f>F25/(I4*J4*K4)</f>
        <v>0.79365079365079361</v>
      </c>
      <c r="J6" s="91"/>
      <c r="K6" s="91"/>
      <c r="L6" s="91"/>
      <c r="M6" s="12">
        <v>6500</v>
      </c>
      <c r="N6" s="62" t="s">
        <v>87</v>
      </c>
      <c r="O6" s="62" t="s">
        <v>88</v>
      </c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4" t="s">
        <v>18</v>
      </c>
      <c r="B7" s="6">
        <v>5</v>
      </c>
      <c r="C7" s="5">
        <v>0</v>
      </c>
      <c r="D7" s="8">
        <v>0</v>
      </c>
      <c r="E7" s="6">
        <f t="shared" si="0"/>
        <v>0</v>
      </c>
      <c r="F7" s="6">
        <f t="shared" si="1"/>
        <v>0</v>
      </c>
      <c r="G7" s="1"/>
      <c r="H7" s="12" t="s">
        <v>89</v>
      </c>
      <c r="I7" s="11"/>
      <c r="J7" s="11"/>
      <c r="K7" s="11"/>
      <c r="L7" s="11"/>
      <c r="M7" s="12">
        <v>2500</v>
      </c>
      <c r="N7" s="62" t="s">
        <v>90</v>
      </c>
      <c r="O7" s="62" t="s">
        <v>91</v>
      </c>
      <c r="P7" s="2"/>
      <c r="Q7" s="2"/>
      <c r="R7" s="2"/>
      <c r="S7" s="2"/>
      <c r="T7" s="2"/>
      <c r="U7" s="2"/>
      <c r="V7" s="2"/>
      <c r="W7" s="2"/>
      <c r="X7" s="2"/>
    </row>
    <row r="8" spans="1:24" ht="12.75">
      <c r="A8" s="14" t="s">
        <v>19</v>
      </c>
      <c r="B8" s="6">
        <v>4</v>
      </c>
      <c r="C8" s="5">
        <v>0</v>
      </c>
      <c r="D8" s="8">
        <v>0</v>
      </c>
      <c r="E8" s="6">
        <f t="shared" si="0"/>
        <v>0</v>
      </c>
      <c r="F8" s="6">
        <f t="shared" si="1"/>
        <v>0</v>
      </c>
      <c r="G8" s="1"/>
      <c r="H8" s="12" t="s">
        <v>92</v>
      </c>
      <c r="I8" s="11"/>
      <c r="J8" s="11"/>
      <c r="K8" s="11"/>
      <c r="L8" s="11"/>
      <c r="M8" s="2"/>
      <c r="N8" s="62"/>
      <c r="O8" s="62" t="s">
        <v>93</v>
      </c>
      <c r="P8" s="2"/>
      <c r="Q8" s="2"/>
      <c r="R8" s="2"/>
      <c r="S8" s="2"/>
      <c r="T8" s="2"/>
      <c r="U8" s="2"/>
      <c r="V8" s="2"/>
      <c r="W8" s="2"/>
      <c r="X8" s="2"/>
    </row>
    <row r="9" spans="1:24" ht="12.75">
      <c r="A9" s="14" t="s">
        <v>20</v>
      </c>
      <c r="B9" s="6">
        <v>8</v>
      </c>
      <c r="C9" s="5">
        <v>0</v>
      </c>
      <c r="D9" s="8">
        <v>0</v>
      </c>
      <c r="E9" s="6">
        <f t="shared" si="0"/>
        <v>0</v>
      </c>
      <c r="F9" s="6">
        <f t="shared" si="1"/>
        <v>0</v>
      </c>
      <c r="G9" s="1"/>
      <c r="H9" s="12" t="s">
        <v>94</v>
      </c>
      <c r="I9" s="92" t="s">
        <v>21</v>
      </c>
      <c r="J9" s="91"/>
      <c r="K9" s="91"/>
      <c r="L9" s="91"/>
      <c r="M9" s="94" t="s">
        <v>22</v>
      </c>
      <c r="N9" s="12"/>
      <c r="O9" s="12" t="s">
        <v>95</v>
      </c>
      <c r="Q9" s="2"/>
      <c r="R9" s="2"/>
      <c r="S9" s="2"/>
      <c r="T9" s="2"/>
      <c r="U9" s="2"/>
      <c r="V9" s="2"/>
      <c r="W9" s="2"/>
      <c r="X9" s="2"/>
    </row>
    <row r="10" spans="1:24" ht="12.75">
      <c r="A10" s="14" t="s">
        <v>17</v>
      </c>
      <c r="B10" s="6">
        <v>1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H10" s="12" t="s">
        <v>96</v>
      </c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12"/>
      <c r="O10" s="12" t="s">
        <v>97</v>
      </c>
      <c r="Q10" s="2"/>
      <c r="R10" s="2"/>
      <c r="S10" s="2"/>
      <c r="T10" s="2"/>
      <c r="U10" s="2"/>
      <c r="V10" s="2"/>
      <c r="W10" s="2"/>
      <c r="X10" s="2"/>
    </row>
    <row r="11" spans="1:24" ht="12.75">
      <c r="A11" s="4" t="s">
        <v>26</v>
      </c>
      <c r="B11" s="8">
        <v>1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12" t="s">
        <v>98</v>
      </c>
      <c r="I11" s="9">
        <v>12</v>
      </c>
      <c r="J11" s="9">
        <v>80</v>
      </c>
      <c r="K11" s="10">
        <v>0.5</v>
      </c>
      <c r="L11" s="10">
        <v>0.6</v>
      </c>
      <c r="M11" s="12">
        <v>2</v>
      </c>
      <c r="N11" s="12"/>
      <c r="O11" s="12" t="s">
        <v>99</v>
      </c>
      <c r="Q11" s="2"/>
      <c r="R11" s="2"/>
      <c r="S11" s="2"/>
      <c r="T11" s="2"/>
      <c r="U11" s="2"/>
      <c r="V11" s="2"/>
      <c r="W11" s="2"/>
      <c r="X11" s="2"/>
    </row>
    <row r="12" spans="1:24" ht="12.75">
      <c r="A12" s="4" t="s">
        <v>27</v>
      </c>
      <c r="B12" s="8">
        <v>1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12" t="s">
        <v>100</v>
      </c>
      <c r="I12" s="90" t="s">
        <v>28</v>
      </c>
      <c r="J12" s="91"/>
      <c r="K12" s="91"/>
      <c r="L12" s="91"/>
      <c r="M12" s="63" t="s">
        <v>102</v>
      </c>
      <c r="N12" s="12"/>
      <c r="O12" s="12" t="s">
        <v>103</v>
      </c>
      <c r="Q12" s="2"/>
      <c r="R12" s="2"/>
      <c r="S12" s="2"/>
      <c r="T12" s="2"/>
      <c r="U12" s="2"/>
      <c r="V12" s="2"/>
      <c r="W12" s="2"/>
      <c r="X12" s="2"/>
    </row>
    <row r="13" spans="1:24" ht="12.75">
      <c r="A13" s="4" t="s">
        <v>29</v>
      </c>
      <c r="B13" s="8">
        <v>1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12" t="s">
        <v>104</v>
      </c>
      <c r="I13" s="95">
        <f>F25/(I11*K11*L11*J11)</f>
        <v>0.52083333333333337</v>
      </c>
      <c r="J13" s="91"/>
      <c r="K13" s="91"/>
      <c r="L13" s="91"/>
      <c r="M13" s="12">
        <v>12250</v>
      </c>
      <c r="N13" s="12"/>
      <c r="O13" s="12" t="s">
        <v>105</v>
      </c>
      <c r="Q13" s="2"/>
      <c r="R13" s="2"/>
      <c r="S13" s="2"/>
      <c r="T13" s="2"/>
      <c r="U13" s="2"/>
      <c r="V13" s="2"/>
      <c r="W13" s="2"/>
      <c r="X13" s="2"/>
    </row>
    <row r="14" spans="1:24" ht="15">
      <c r="A14" s="15"/>
      <c r="B14" s="8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12" t="s">
        <v>106</v>
      </c>
      <c r="I14" s="2"/>
      <c r="J14" s="2"/>
      <c r="K14" s="2"/>
      <c r="L14" s="2"/>
      <c r="M14" s="2"/>
      <c r="N14" s="12"/>
      <c r="O14" s="12" t="s">
        <v>107</v>
      </c>
      <c r="Q14" s="2"/>
      <c r="R14" s="2"/>
      <c r="S14" s="2"/>
      <c r="T14" s="2"/>
      <c r="U14" s="2"/>
      <c r="V14" s="2"/>
      <c r="W14" s="2"/>
      <c r="X14" s="2"/>
    </row>
    <row r="15" spans="1:24" ht="15">
      <c r="A15" s="16"/>
      <c r="B15" s="8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12" t="s">
        <v>108</v>
      </c>
      <c r="I15" s="2"/>
      <c r="J15" s="2"/>
      <c r="K15" s="2"/>
      <c r="L15" s="2"/>
      <c r="M15" s="2"/>
      <c r="N15" s="12"/>
      <c r="O15" s="12" t="s">
        <v>109</v>
      </c>
      <c r="Q15" s="2"/>
      <c r="R15" s="2"/>
      <c r="S15" s="2"/>
      <c r="T15" s="2"/>
      <c r="U15" s="2"/>
      <c r="V15" s="2"/>
      <c r="W15" s="2"/>
      <c r="X15" s="2"/>
    </row>
    <row r="16" spans="1:24" ht="15">
      <c r="A16" s="16"/>
      <c r="B16" s="8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12" t="s">
        <v>110</v>
      </c>
      <c r="I16" s="90" t="s">
        <v>30</v>
      </c>
      <c r="J16" s="91"/>
      <c r="K16" s="91"/>
      <c r="L16" s="91"/>
      <c r="M16" s="2"/>
      <c r="N16" s="12"/>
      <c r="O16" s="12" t="s">
        <v>111</v>
      </c>
      <c r="Q16" s="2"/>
      <c r="R16" s="2"/>
      <c r="S16" s="2"/>
      <c r="T16" s="2"/>
      <c r="U16" s="2"/>
      <c r="V16" s="2"/>
      <c r="W16" s="2"/>
      <c r="X16" s="2"/>
    </row>
    <row r="17" spans="1:24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I17" s="17" t="s">
        <v>31</v>
      </c>
      <c r="J17" s="18">
        <v>111</v>
      </c>
      <c r="K17" s="17" t="s">
        <v>32</v>
      </c>
      <c r="L17" s="18">
        <v>209</v>
      </c>
      <c r="M17" s="2"/>
      <c r="Q17" s="2"/>
      <c r="R17" s="2"/>
      <c r="S17" s="2"/>
      <c r="T17" s="2"/>
      <c r="U17" s="2"/>
      <c r="V17" s="2"/>
      <c r="W17" s="2"/>
      <c r="X17" s="2"/>
    </row>
    <row r="18" spans="1:24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61" t="s">
        <v>112</v>
      </c>
      <c r="I18" s="93">
        <f>M4*J17</f>
        <v>111000</v>
      </c>
      <c r="J18" s="91"/>
      <c r="K18" s="93">
        <f>M4*L17</f>
        <v>209000</v>
      </c>
      <c r="L18" s="91"/>
      <c r="M18" s="2"/>
      <c r="N18" s="12"/>
      <c r="O18" s="12" t="s">
        <v>114</v>
      </c>
      <c r="P18" s="12"/>
      <c r="Q18" s="2"/>
      <c r="R18" s="2"/>
      <c r="S18" s="2"/>
      <c r="T18" s="2"/>
      <c r="U18" s="2"/>
      <c r="V18" s="2"/>
      <c r="W18" s="2"/>
      <c r="X18" s="2"/>
    </row>
    <row r="19" spans="1:24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12">
        <v>15000</v>
      </c>
      <c r="I19" s="2"/>
      <c r="J19" s="2"/>
      <c r="K19" s="2"/>
      <c r="L19" s="2"/>
      <c r="M19" s="2"/>
      <c r="N19" s="12"/>
      <c r="O19" s="12" t="s">
        <v>116</v>
      </c>
      <c r="P19" s="12"/>
      <c r="Q19" s="2"/>
      <c r="R19" s="2"/>
      <c r="S19" s="2"/>
      <c r="T19" s="2"/>
      <c r="U19" s="2"/>
      <c r="V19" s="2"/>
      <c r="W19" s="2"/>
      <c r="X19" s="2"/>
    </row>
    <row r="20" spans="1:24" ht="12.75">
      <c r="A20" s="19" t="s">
        <v>34</v>
      </c>
      <c r="B20" s="20"/>
      <c r="C20" s="20"/>
      <c r="D20" s="21" t="s">
        <v>33</v>
      </c>
      <c r="E20" s="22">
        <f t="shared" ref="E20:F20" si="2">SUM(E3:E19)</f>
        <v>10</v>
      </c>
      <c r="F20" s="22">
        <f t="shared" si="2"/>
        <v>120</v>
      </c>
      <c r="G20" s="1"/>
      <c r="H20" s="62" t="s">
        <v>117</v>
      </c>
      <c r="I20" s="90" t="s">
        <v>35</v>
      </c>
      <c r="J20" s="91"/>
      <c r="K20" s="91"/>
      <c r="L20" s="91"/>
      <c r="M20" s="2"/>
      <c r="N20" s="12"/>
      <c r="O20" s="12" t="s">
        <v>119</v>
      </c>
      <c r="P20" s="12"/>
      <c r="Q20" s="2"/>
      <c r="R20" s="2"/>
      <c r="S20" s="2"/>
      <c r="T20" s="2"/>
      <c r="U20" s="2"/>
      <c r="V20" s="2"/>
      <c r="W20" s="2"/>
      <c r="X20" s="2"/>
    </row>
    <row r="21" spans="1:24" ht="12.75">
      <c r="A21" s="23"/>
      <c r="B21" s="2"/>
      <c r="C21" s="2"/>
      <c r="D21" s="2"/>
      <c r="E21" s="2"/>
      <c r="F21" s="2"/>
      <c r="G21" s="1"/>
      <c r="H21" s="62" t="s">
        <v>120</v>
      </c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12"/>
      <c r="O21" s="12" t="s">
        <v>122</v>
      </c>
      <c r="P21" s="12"/>
      <c r="Q21" s="2"/>
      <c r="R21" s="2"/>
      <c r="S21" s="2"/>
      <c r="T21" s="2"/>
      <c r="U21" s="2"/>
      <c r="V21" s="2"/>
      <c r="W21" s="2"/>
      <c r="X21" s="2"/>
    </row>
    <row r="22" spans="1:24" ht="12.75">
      <c r="A22" s="23"/>
      <c r="B22" s="2"/>
      <c r="C22" s="2"/>
      <c r="D22" s="2"/>
      <c r="E22" s="2"/>
      <c r="F22" s="2"/>
      <c r="G22" s="1"/>
      <c r="H22" s="62" t="s">
        <v>123</v>
      </c>
      <c r="I22" s="25">
        <f>I18/((M4/1000)*J4*J22*365)</f>
        <v>5.6316590563165905</v>
      </c>
      <c r="J22" s="26">
        <v>12</v>
      </c>
      <c r="K22" s="25">
        <f>K18/((M4/1000)*L22*J4*365)</f>
        <v>10.603754439370878</v>
      </c>
      <c r="L22" s="26">
        <v>12</v>
      </c>
      <c r="M22" s="2"/>
      <c r="N22" s="12"/>
      <c r="O22" s="12" t="s">
        <v>125</v>
      </c>
      <c r="P22" s="12"/>
      <c r="Q22" s="2"/>
      <c r="R22" s="2"/>
      <c r="S22" s="2"/>
      <c r="T22" s="2"/>
      <c r="U22" s="2"/>
      <c r="V22" s="2"/>
      <c r="W22" s="2"/>
      <c r="X22" s="2"/>
    </row>
    <row r="23" spans="1:24" ht="12.75">
      <c r="A23" s="24" t="s">
        <v>38</v>
      </c>
      <c r="B23" s="27"/>
      <c r="C23" s="27"/>
      <c r="D23" s="27"/>
      <c r="E23" s="27"/>
      <c r="F23" s="24">
        <v>1.25</v>
      </c>
      <c r="G23" s="1"/>
      <c r="H23" s="62" t="s">
        <v>126</v>
      </c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12"/>
      <c r="O23" s="12" t="s">
        <v>128</v>
      </c>
      <c r="P23" s="12"/>
      <c r="Q23" s="2"/>
      <c r="R23" s="2"/>
      <c r="S23" s="2"/>
      <c r="T23" s="2"/>
      <c r="U23" s="2"/>
      <c r="V23" s="2"/>
      <c r="W23" s="2"/>
      <c r="X23" s="2"/>
    </row>
    <row r="24" spans="1:24" ht="12.75">
      <c r="A24" s="23"/>
      <c r="B24" s="2"/>
      <c r="C24" s="2"/>
      <c r="D24" s="2"/>
      <c r="E24" s="2"/>
      <c r="F24" s="2"/>
      <c r="G24" s="1"/>
      <c r="H24" s="62" t="s">
        <v>129</v>
      </c>
      <c r="I24" s="25">
        <f>I18/((M4/1000)*J4*J24*365)</f>
        <v>4.8271363339856492</v>
      </c>
      <c r="J24" s="26">
        <v>14</v>
      </c>
      <c r="K24" s="25">
        <f>K18/((M4/1000)*L24*J4*365)</f>
        <v>9.0889323766036103</v>
      </c>
      <c r="L24" s="26">
        <v>14</v>
      </c>
      <c r="M24" s="2"/>
      <c r="N24" s="12"/>
      <c r="O24" s="12" t="s">
        <v>130</v>
      </c>
      <c r="P24" s="12"/>
      <c r="Q24" s="2"/>
      <c r="R24" s="2"/>
      <c r="S24" s="2"/>
      <c r="T24" s="2"/>
      <c r="U24" s="2"/>
      <c r="V24" s="2"/>
      <c r="W24" s="2"/>
      <c r="X24" s="2"/>
    </row>
    <row r="25" spans="1:24" ht="12.75">
      <c r="A25" s="28" t="s">
        <v>40</v>
      </c>
      <c r="B25" s="29"/>
      <c r="C25" s="29"/>
      <c r="D25" s="29"/>
      <c r="E25" s="29"/>
      <c r="F25" s="30">
        <f>F20*F23</f>
        <v>150</v>
      </c>
      <c r="G25" s="1"/>
      <c r="H25" s="62" t="s">
        <v>131</v>
      </c>
      <c r="I25" s="2"/>
      <c r="J25" s="2"/>
      <c r="K25" s="2"/>
      <c r="L25" s="2"/>
      <c r="M25" s="2"/>
      <c r="N25" s="12"/>
      <c r="O25" s="12" t="s">
        <v>132</v>
      </c>
      <c r="P25" s="12"/>
      <c r="Q25" s="2"/>
      <c r="R25" s="2"/>
      <c r="S25" s="2"/>
      <c r="T25" s="2"/>
      <c r="U25" s="2"/>
      <c r="V25" s="2"/>
      <c r="W25" s="2"/>
      <c r="X25" s="2"/>
    </row>
    <row r="26" spans="1:24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12"/>
      <c r="O26" s="12" t="s">
        <v>133</v>
      </c>
      <c r="P26" s="12"/>
      <c r="Q26" s="2"/>
      <c r="R26" s="2"/>
      <c r="S26" s="2"/>
      <c r="T26" s="2"/>
      <c r="U26" s="2"/>
      <c r="V26" s="2"/>
      <c r="W26" s="2"/>
      <c r="X26" s="2"/>
    </row>
    <row r="27" spans="1:24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33"/>
      <c r="I30" s="33" t="s">
        <v>44</v>
      </c>
      <c r="J30" s="33" t="s">
        <v>2</v>
      </c>
      <c r="K30" s="33" t="s">
        <v>45</v>
      </c>
      <c r="L30" s="33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2.75">
      <c r="A31" s="33" t="s">
        <v>46</v>
      </c>
      <c r="B31" s="5">
        <v>37</v>
      </c>
      <c r="C31" s="5">
        <f>M4</f>
        <v>1000</v>
      </c>
      <c r="D31" s="34">
        <f t="shared" ref="D31:D41" si="3">B31*C31</f>
        <v>37000</v>
      </c>
      <c r="E31" s="14"/>
      <c r="F31" s="96">
        <f>B46</f>
        <v>147500</v>
      </c>
      <c r="G31" s="1"/>
      <c r="H31" s="36" t="s">
        <v>46</v>
      </c>
      <c r="I31" s="65">
        <v>37</v>
      </c>
      <c r="J31" s="66">
        <f>M4</f>
        <v>1000</v>
      </c>
      <c r="K31" s="67">
        <f t="shared" ref="K31:K41" si="4">I31*J31</f>
        <v>37000</v>
      </c>
      <c r="L31" s="33">
        <f>I31*I45</f>
        <v>7.4</v>
      </c>
      <c r="M31" s="96">
        <f>I46</f>
        <v>108120</v>
      </c>
      <c r="N31" s="2"/>
      <c r="O31" s="2">
        <f>I31+L31</f>
        <v>44.4</v>
      </c>
      <c r="P31" s="2"/>
      <c r="Q31" s="2"/>
      <c r="R31" s="2"/>
      <c r="S31" s="2"/>
      <c r="T31" s="2"/>
      <c r="U31" s="2"/>
      <c r="V31" s="2"/>
      <c r="W31" s="2"/>
      <c r="X31" s="2"/>
    </row>
    <row r="32" spans="1:24" ht="12.75">
      <c r="A32" s="37" t="s">
        <v>47</v>
      </c>
      <c r="B32" s="5">
        <v>8000</v>
      </c>
      <c r="C32" s="5">
        <v>1</v>
      </c>
      <c r="D32" s="34">
        <f t="shared" si="3"/>
        <v>8000</v>
      </c>
      <c r="E32" s="14"/>
      <c r="F32" s="91"/>
      <c r="G32" s="1"/>
      <c r="H32" s="46" t="s">
        <v>47</v>
      </c>
      <c r="I32" s="65">
        <v>4000</v>
      </c>
      <c r="J32" s="65">
        <v>1</v>
      </c>
      <c r="K32" s="67">
        <f t="shared" si="4"/>
        <v>4000</v>
      </c>
      <c r="L32" s="33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>
      <c r="A33" s="38" t="s">
        <v>48</v>
      </c>
      <c r="B33" s="5">
        <v>5000</v>
      </c>
      <c r="C33" s="5">
        <v>1</v>
      </c>
      <c r="D33" s="34">
        <f t="shared" si="3"/>
        <v>5000</v>
      </c>
      <c r="E33" s="14"/>
      <c r="F33" s="91"/>
      <c r="G33" s="1"/>
      <c r="H33" s="38" t="s">
        <v>48</v>
      </c>
      <c r="I33" s="65">
        <v>2000</v>
      </c>
      <c r="J33" s="65">
        <v>1</v>
      </c>
      <c r="K33" s="67">
        <f t="shared" si="4"/>
        <v>2000</v>
      </c>
      <c r="L33" s="33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2.75">
      <c r="A34" s="33" t="s">
        <v>49</v>
      </c>
      <c r="B34" s="39">
        <v>14</v>
      </c>
      <c r="C34" s="8">
        <f>M4</f>
        <v>1000</v>
      </c>
      <c r="D34" s="34">
        <f t="shared" si="3"/>
        <v>14000</v>
      </c>
      <c r="E34" s="14"/>
      <c r="F34" s="91"/>
      <c r="G34" s="1"/>
      <c r="H34" s="36" t="s">
        <v>49</v>
      </c>
      <c r="I34" s="68">
        <v>10</v>
      </c>
      <c r="J34" s="69">
        <f>J31</f>
        <v>1000</v>
      </c>
      <c r="K34" s="67">
        <f t="shared" si="4"/>
        <v>10000</v>
      </c>
      <c r="L34" s="33"/>
      <c r="M34" s="91"/>
      <c r="P34" s="2"/>
      <c r="Q34" s="2"/>
      <c r="R34" s="2"/>
      <c r="S34" s="2"/>
      <c r="T34" s="2"/>
      <c r="U34" s="2"/>
      <c r="V34" s="2"/>
      <c r="W34" s="2"/>
      <c r="X34" s="2"/>
    </row>
    <row r="35" spans="1:24" ht="12.75">
      <c r="A35" s="33" t="s">
        <v>50</v>
      </c>
      <c r="B35" s="34">
        <v>30000</v>
      </c>
      <c r="C35" s="5">
        <v>0</v>
      </c>
      <c r="D35" s="34">
        <f t="shared" si="3"/>
        <v>0</v>
      </c>
      <c r="E35" s="14"/>
      <c r="F35" s="91"/>
      <c r="G35" s="1"/>
      <c r="H35" s="36" t="s">
        <v>50</v>
      </c>
      <c r="I35" s="68">
        <v>0</v>
      </c>
      <c r="J35" s="65">
        <v>0</v>
      </c>
      <c r="K35" s="67">
        <f t="shared" si="4"/>
        <v>0</v>
      </c>
      <c r="L35" s="33"/>
      <c r="M35" s="91"/>
      <c r="P35" s="2"/>
      <c r="Q35" s="2"/>
      <c r="R35" s="2"/>
      <c r="S35" s="2"/>
      <c r="T35" s="2"/>
      <c r="U35" s="2"/>
      <c r="V35" s="2"/>
      <c r="W35" s="2"/>
      <c r="X35" s="2"/>
    </row>
    <row r="36" spans="1:24" ht="12.75">
      <c r="A36" s="70" t="s">
        <v>134</v>
      </c>
      <c r="B36" s="39">
        <f>M6</f>
        <v>6500</v>
      </c>
      <c r="C36" s="8">
        <v>1</v>
      </c>
      <c r="D36" s="34">
        <f t="shared" si="3"/>
        <v>6500</v>
      </c>
      <c r="E36" s="14"/>
      <c r="F36" s="91"/>
      <c r="G36" s="1"/>
      <c r="H36" s="70" t="s">
        <v>134</v>
      </c>
      <c r="I36" s="68">
        <f>M7</f>
        <v>2500</v>
      </c>
      <c r="J36" s="65">
        <v>1</v>
      </c>
      <c r="K36" s="67">
        <f t="shared" si="4"/>
        <v>2500</v>
      </c>
      <c r="L36" s="33"/>
      <c r="M36" s="91"/>
      <c r="P36" s="2"/>
      <c r="Q36" s="2"/>
      <c r="R36" s="2"/>
      <c r="S36" s="2"/>
      <c r="T36" s="2"/>
      <c r="U36" s="2"/>
      <c r="V36" s="2"/>
      <c r="W36" s="2"/>
      <c r="X36" s="2"/>
    </row>
    <row r="37" spans="1:24" ht="12.75">
      <c r="A37" s="33" t="s">
        <v>53</v>
      </c>
      <c r="B37" s="39">
        <f>M13</f>
        <v>12250</v>
      </c>
      <c r="C37" s="5">
        <f>M11</f>
        <v>2</v>
      </c>
      <c r="D37" s="34">
        <f t="shared" si="3"/>
        <v>24500</v>
      </c>
      <c r="E37" s="14"/>
      <c r="F37" s="91"/>
      <c r="G37" s="1"/>
      <c r="H37" s="36" t="s">
        <v>53</v>
      </c>
      <c r="I37" s="68">
        <f>M13</f>
        <v>12250</v>
      </c>
      <c r="J37" s="65">
        <f>M11</f>
        <v>2</v>
      </c>
      <c r="K37" s="67">
        <f t="shared" si="4"/>
        <v>24500</v>
      </c>
      <c r="L37" s="33"/>
      <c r="M37" s="91"/>
      <c r="P37" s="2"/>
      <c r="Q37" s="2"/>
      <c r="R37" s="2"/>
      <c r="S37" s="2"/>
      <c r="T37" s="2"/>
      <c r="U37" s="2"/>
      <c r="V37" s="2"/>
      <c r="W37" s="2"/>
      <c r="X37" s="2"/>
    </row>
    <row r="38" spans="1:24" ht="12.75">
      <c r="A38" s="33" t="s">
        <v>54</v>
      </c>
      <c r="B38" s="34">
        <v>500</v>
      </c>
      <c r="C38" s="6">
        <f>C37*2</f>
        <v>4</v>
      </c>
      <c r="D38" s="34">
        <f t="shared" si="3"/>
        <v>2000</v>
      </c>
      <c r="E38" s="14"/>
      <c r="F38" s="91"/>
      <c r="G38" s="1"/>
      <c r="H38" s="46" t="s">
        <v>135</v>
      </c>
      <c r="I38" s="68">
        <v>150</v>
      </c>
      <c r="J38" s="65">
        <f>J37*2</f>
        <v>4</v>
      </c>
      <c r="K38" s="67">
        <f t="shared" si="4"/>
        <v>600</v>
      </c>
      <c r="L38" s="33"/>
      <c r="M38" s="91"/>
      <c r="P38" s="2"/>
      <c r="Q38" s="2"/>
      <c r="R38" s="2"/>
      <c r="S38" s="2"/>
      <c r="T38" s="2"/>
      <c r="U38" s="2"/>
      <c r="V38" s="2"/>
      <c r="W38" s="2"/>
      <c r="X38" s="2"/>
    </row>
    <row r="39" spans="1:24" ht="12.75">
      <c r="A39" s="70" t="s">
        <v>136</v>
      </c>
      <c r="B39" s="39">
        <f>H19</f>
        <v>15000</v>
      </c>
      <c r="C39" s="5">
        <v>1</v>
      </c>
      <c r="D39" s="34">
        <f t="shared" si="3"/>
        <v>15000</v>
      </c>
      <c r="E39" s="14"/>
      <c r="F39" s="91"/>
      <c r="G39" s="1"/>
      <c r="H39" s="46" t="s">
        <v>137</v>
      </c>
      <c r="I39" s="68">
        <f>H5</f>
        <v>7500</v>
      </c>
      <c r="J39" s="65">
        <v>1</v>
      </c>
      <c r="K39" s="67">
        <f t="shared" si="4"/>
        <v>7500</v>
      </c>
      <c r="L39" s="33"/>
      <c r="M39" s="91"/>
      <c r="P39" s="2"/>
      <c r="Q39" s="2"/>
      <c r="R39" s="2"/>
      <c r="S39" s="2"/>
      <c r="T39" s="2"/>
      <c r="U39" s="2"/>
      <c r="V39" s="2"/>
      <c r="W39" s="2"/>
      <c r="X39" s="2"/>
    </row>
    <row r="40" spans="1:24" ht="12.75">
      <c r="A40" s="33" t="s">
        <v>57</v>
      </c>
      <c r="B40" s="39">
        <v>4000</v>
      </c>
      <c r="C40" s="5">
        <v>1</v>
      </c>
      <c r="D40" s="34">
        <f t="shared" si="3"/>
        <v>4000</v>
      </c>
      <c r="E40" s="14"/>
      <c r="F40" s="91"/>
      <c r="G40" s="1"/>
      <c r="H40" s="36" t="s">
        <v>57</v>
      </c>
      <c r="I40" s="68">
        <v>1000</v>
      </c>
      <c r="J40" s="65">
        <v>1</v>
      </c>
      <c r="K40" s="67">
        <f t="shared" si="4"/>
        <v>1000</v>
      </c>
      <c r="L40" s="33"/>
      <c r="M40" s="91"/>
      <c r="P40" s="2"/>
      <c r="Q40" s="2"/>
      <c r="R40" s="2"/>
      <c r="S40" s="2"/>
      <c r="T40" s="2"/>
      <c r="U40" s="2"/>
      <c r="V40" s="2"/>
      <c r="W40" s="2"/>
      <c r="X40" s="2"/>
    </row>
    <row r="41" spans="1:24" ht="12.75">
      <c r="A41" s="14" t="s">
        <v>58</v>
      </c>
      <c r="B41" s="39">
        <v>2000</v>
      </c>
      <c r="C41" s="5">
        <v>1</v>
      </c>
      <c r="D41" s="34">
        <f t="shared" si="3"/>
        <v>2000</v>
      </c>
      <c r="E41" s="14"/>
      <c r="F41" s="91"/>
      <c r="G41" s="1"/>
      <c r="H41" s="36" t="s">
        <v>58</v>
      </c>
      <c r="I41" s="68">
        <v>1000</v>
      </c>
      <c r="J41" s="65">
        <v>1</v>
      </c>
      <c r="K41" s="67">
        <f t="shared" si="4"/>
        <v>1000</v>
      </c>
      <c r="L41" s="33"/>
      <c r="M41" s="91"/>
      <c r="P41" s="2"/>
      <c r="Q41" s="2"/>
      <c r="R41" s="2"/>
      <c r="S41" s="2"/>
      <c r="T41" s="2"/>
      <c r="U41" s="2"/>
      <c r="V41" s="2"/>
      <c r="W41" s="2"/>
      <c r="X41" s="2"/>
    </row>
    <row r="42" spans="1:24" ht="12.75">
      <c r="A42" s="33" t="s">
        <v>59</v>
      </c>
      <c r="B42" s="14"/>
      <c r="C42" s="14"/>
      <c r="D42" s="34">
        <f>SUM(D31:D41)</f>
        <v>118000</v>
      </c>
      <c r="E42" s="14"/>
      <c r="F42" s="14"/>
      <c r="G42" s="1"/>
      <c r="H42" s="36" t="s">
        <v>59</v>
      </c>
      <c r="I42" s="33"/>
      <c r="J42" s="33"/>
      <c r="K42" s="67">
        <f>SUM(K31:K41)</f>
        <v>90100</v>
      </c>
      <c r="L42" s="33"/>
      <c r="M42" s="14"/>
      <c r="P42" s="2"/>
      <c r="Q42" s="2"/>
      <c r="R42" s="2"/>
      <c r="S42" s="2"/>
      <c r="T42" s="2"/>
      <c r="U42" s="2"/>
      <c r="V42" s="2"/>
      <c r="W42" s="2"/>
      <c r="X42" s="2"/>
    </row>
    <row r="43" spans="1:24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P44" s="2"/>
      <c r="Q44" s="2"/>
      <c r="R44" s="2"/>
      <c r="S44" s="2"/>
      <c r="T44" s="2"/>
      <c r="U44" s="2"/>
      <c r="V44" s="2"/>
      <c r="W44" s="2"/>
      <c r="X44" s="2"/>
    </row>
    <row r="45" spans="1:24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2.75">
      <c r="A46" s="50" t="s">
        <v>62</v>
      </c>
      <c r="B46" s="51">
        <f>(D42*B45)+D42</f>
        <v>147500</v>
      </c>
      <c r="C46" s="14"/>
      <c r="D46" s="52">
        <f>B46+D54</f>
        <v>160500</v>
      </c>
      <c r="E46" s="14"/>
      <c r="F46" s="14"/>
      <c r="G46" s="1"/>
      <c r="H46" s="50" t="s">
        <v>62</v>
      </c>
      <c r="I46" s="51">
        <f>(K42*I45)+K42</f>
        <v>108120</v>
      </c>
      <c r="J46" s="14"/>
      <c r="K46" s="52">
        <f>I46+K54</f>
        <v>121120</v>
      </c>
      <c r="L46" s="14"/>
      <c r="M46" s="14"/>
      <c r="P46" s="2"/>
      <c r="Q46" s="2"/>
      <c r="R46" s="2"/>
      <c r="S46" s="2"/>
      <c r="T46" s="2"/>
      <c r="U46" s="2"/>
      <c r="V46" s="2"/>
      <c r="W46" s="2"/>
      <c r="X46" s="2"/>
    </row>
    <row r="47" spans="1:24" ht="12.75">
      <c r="A47" s="14" t="s">
        <v>63</v>
      </c>
      <c r="B47" s="34"/>
      <c r="C47" s="14"/>
      <c r="D47" s="52">
        <f>D46/M4</f>
        <v>160.5</v>
      </c>
      <c r="E47" s="14"/>
      <c r="F47" s="14"/>
      <c r="G47" s="1"/>
      <c r="H47" s="14" t="s">
        <v>63</v>
      </c>
      <c r="I47" s="34">
        <f>K46/J31</f>
        <v>121.12</v>
      </c>
      <c r="J47" s="14"/>
      <c r="K47" s="52">
        <f>K46/J31</f>
        <v>121.12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P48" s="2"/>
      <c r="Q48" s="2"/>
      <c r="R48" s="2"/>
      <c r="S48" s="2"/>
      <c r="T48" s="2"/>
      <c r="U48" s="2"/>
      <c r="V48" s="2"/>
      <c r="W48" s="2"/>
      <c r="X48" s="2"/>
    </row>
    <row r="49" spans="1:24" ht="12.75">
      <c r="A49" s="14" t="s">
        <v>65</v>
      </c>
      <c r="B49" s="34">
        <f>D42*B45</f>
        <v>29500</v>
      </c>
      <c r="C49" s="14"/>
      <c r="D49" s="52">
        <f>B49+D52+D53</f>
        <v>37500</v>
      </c>
      <c r="E49" s="14"/>
      <c r="F49" s="14"/>
      <c r="G49" s="1"/>
      <c r="H49" s="14" t="s">
        <v>65</v>
      </c>
      <c r="I49" s="34">
        <f>K42*I45</f>
        <v>18020</v>
      </c>
      <c r="J49" s="14"/>
      <c r="K49" s="52">
        <f>I49+K52+K53</f>
        <v>26020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2.75">
      <c r="A51" s="33" t="s">
        <v>66</v>
      </c>
      <c r="B51" s="39">
        <v>5000</v>
      </c>
      <c r="C51" s="8">
        <v>1</v>
      </c>
      <c r="D51" s="34">
        <f t="shared" ref="D51:D53" si="5">B51*C51</f>
        <v>5000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2.75">
      <c r="A52" s="14" t="s">
        <v>67</v>
      </c>
      <c r="B52" s="39">
        <v>5000</v>
      </c>
      <c r="C52" s="8">
        <v>1</v>
      </c>
      <c r="D52" s="34">
        <f t="shared" si="5"/>
        <v>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2.75">
      <c r="A53" s="53" t="s">
        <v>68</v>
      </c>
      <c r="B53" s="39">
        <v>3000</v>
      </c>
      <c r="C53" s="8">
        <v>1</v>
      </c>
      <c r="D53" s="34">
        <f t="shared" si="5"/>
        <v>3000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2.75">
      <c r="A54" s="2"/>
      <c r="B54" s="2"/>
      <c r="C54" s="2"/>
      <c r="D54" s="54">
        <f>SUM(D51:D53)</f>
        <v>13000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2.75">
      <c r="A55" s="12" t="s">
        <v>138</v>
      </c>
      <c r="B55" s="2"/>
      <c r="C55" s="2"/>
      <c r="D55" s="2"/>
      <c r="E55" s="2"/>
      <c r="F55" s="2"/>
      <c r="G55" s="1"/>
      <c r="H55" s="12" t="s">
        <v>138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2.75">
      <c r="A56" s="90" t="s">
        <v>139</v>
      </c>
      <c r="B56" s="91"/>
      <c r="C56" s="91"/>
      <c r="D56" s="91"/>
      <c r="E56" s="2"/>
      <c r="F56" s="2"/>
      <c r="G56" s="1"/>
      <c r="H56" s="90" t="s">
        <v>140</v>
      </c>
      <c r="I56" s="91"/>
      <c r="J56" s="91"/>
      <c r="K56" s="9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2.75">
      <c r="A57" s="71" t="s">
        <v>141</v>
      </c>
      <c r="B57" s="2">
        <f t="shared" ref="B57:D57" si="6">B31</f>
        <v>37</v>
      </c>
      <c r="C57" s="2">
        <f t="shared" si="6"/>
        <v>1000</v>
      </c>
      <c r="D57" s="54">
        <f t="shared" si="6"/>
        <v>37000</v>
      </c>
      <c r="E57" s="2"/>
      <c r="F57" s="2"/>
      <c r="G57" s="1"/>
      <c r="H57" s="71" t="s">
        <v>141</v>
      </c>
      <c r="I57" s="2">
        <f t="shared" ref="I57:K57" si="7">I31</f>
        <v>37</v>
      </c>
      <c r="J57" s="2">
        <f t="shared" si="7"/>
        <v>1000</v>
      </c>
      <c r="K57" s="54">
        <f t="shared" si="7"/>
        <v>37000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2.75">
      <c r="A58" s="71" t="s">
        <v>53</v>
      </c>
      <c r="B58" s="54">
        <f t="shared" ref="B58:D58" si="8">B37</f>
        <v>12250</v>
      </c>
      <c r="C58" s="2">
        <f t="shared" si="8"/>
        <v>2</v>
      </c>
      <c r="D58" s="54">
        <f t="shared" si="8"/>
        <v>24500</v>
      </c>
      <c r="E58" s="2"/>
      <c r="F58" s="2"/>
      <c r="G58" s="1"/>
      <c r="H58" s="71" t="s">
        <v>53</v>
      </c>
      <c r="I58" s="54">
        <f t="shared" ref="I58:K58" si="9">I37</f>
        <v>12250</v>
      </c>
      <c r="J58" s="2">
        <f t="shared" si="9"/>
        <v>2</v>
      </c>
      <c r="K58" s="54">
        <f t="shared" si="9"/>
        <v>24500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2.75">
      <c r="A59" s="71" t="s">
        <v>142</v>
      </c>
      <c r="B59" s="2"/>
      <c r="C59" s="2">
        <f t="shared" ref="C59:D59" si="10">C39</f>
        <v>1</v>
      </c>
      <c r="D59" s="54">
        <f t="shared" si="10"/>
        <v>15000</v>
      </c>
      <c r="E59" s="2"/>
      <c r="F59" s="2"/>
      <c r="G59" s="1"/>
      <c r="H59" s="71" t="s">
        <v>142</v>
      </c>
      <c r="I59" s="2"/>
      <c r="J59" s="2">
        <f t="shared" ref="J59:K59" si="11">J39</f>
        <v>1</v>
      </c>
      <c r="K59" s="54">
        <f t="shared" si="11"/>
        <v>7500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2.75">
      <c r="A60" s="12" t="s">
        <v>134</v>
      </c>
      <c r="B60" s="2"/>
      <c r="C60" s="2"/>
      <c r="D60" s="54">
        <f>D36</f>
        <v>6500</v>
      </c>
      <c r="E60" s="2"/>
      <c r="F60" s="2"/>
      <c r="G60" s="1"/>
      <c r="H60" s="12" t="s">
        <v>134</v>
      </c>
      <c r="I60" s="2"/>
      <c r="J60" s="2"/>
      <c r="K60" s="54">
        <f>K36</f>
        <v>2500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2.75">
      <c r="A61" s="71" t="s">
        <v>143</v>
      </c>
      <c r="B61" s="2"/>
      <c r="C61" s="2"/>
      <c r="D61" s="54">
        <f>D41+D40+D32+D33</f>
        <v>19000</v>
      </c>
      <c r="E61" s="2"/>
      <c r="F61" s="2"/>
      <c r="G61" s="1"/>
      <c r="H61" s="71" t="s">
        <v>143</v>
      </c>
      <c r="I61" s="2"/>
      <c r="J61" s="2"/>
      <c r="K61" s="54">
        <f>K41+K40+K32+K33</f>
        <v>8000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2.75">
      <c r="A62" s="71" t="s">
        <v>144</v>
      </c>
      <c r="B62" s="2"/>
      <c r="C62" s="2"/>
      <c r="D62" s="54">
        <f>D34</f>
        <v>14000</v>
      </c>
      <c r="E62" s="2"/>
      <c r="F62" s="2"/>
      <c r="G62" s="1"/>
      <c r="H62" s="71" t="s">
        <v>144</v>
      </c>
      <c r="I62" s="2"/>
      <c r="J62" s="2"/>
      <c r="K62" s="54">
        <f>K34</f>
        <v>10000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2.75">
      <c r="A63" s="71" t="s">
        <v>145</v>
      </c>
      <c r="B63" s="2"/>
      <c r="C63" s="2"/>
      <c r="D63" s="54">
        <f>D51</f>
        <v>5000</v>
      </c>
      <c r="E63" s="2"/>
      <c r="F63" s="2"/>
      <c r="G63" s="1"/>
      <c r="H63" s="71" t="s">
        <v>145</v>
      </c>
      <c r="I63" s="2"/>
      <c r="J63" s="2"/>
      <c r="K63" s="54">
        <f>K51</f>
        <v>5000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2.75">
      <c r="A64" s="71" t="s">
        <v>146</v>
      </c>
      <c r="B64" s="2"/>
      <c r="C64" s="2"/>
      <c r="D64" s="54">
        <f>D52+D53</f>
        <v>8000</v>
      </c>
      <c r="E64" s="2"/>
      <c r="F64" s="2"/>
      <c r="G64" s="1"/>
      <c r="H64" s="71" t="s">
        <v>146</v>
      </c>
      <c r="I64" s="2"/>
      <c r="J64" s="2"/>
      <c r="K64" s="54">
        <f>K52+K53</f>
        <v>8000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2.75">
      <c r="A65" s="12" t="s">
        <v>30</v>
      </c>
      <c r="B65" s="2"/>
      <c r="C65" s="2"/>
      <c r="D65" s="54">
        <f>SUM(D57:D64)</f>
        <v>129000</v>
      </c>
      <c r="E65" s="2"/>
      <c r="F65" s="2"/>
      <c r="G65" s="1"/>
      <c r="H65" s="12" t="s">
        <v>30</v>
      </c>
      <c r="I65" s="2"/>
      <c r="J65" s="2"/>
      <c r="K65" s="54">
        <f>SUM(K57:K64)</f>
        <v>102500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2.75">
      <c r="A67" s="12" t="s">
        <v>147</v>
      </c>
      <c r="B67" s="2"/>
      <c r="C67" s="2"/>
      <c r="D67" s="54">
        <f>D65/M4</f>
        <v>129</v>
      </c>
      <c r="E67" s="2"/>
      <c r="F67" s="2"/>
      <c r="G67" s="1"/>
      <c r="H67" s="12" t="s">
        <v>147</v>
      </c>
      <c r="I67" s="2"/>
      <c r="J67" s="2"/>
      <c r="K67" s="54">
        <f>K65/M4</f>
        <v>102.5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2.75">
      <c r="A78" s="2"/>
      <c r="B78" s="2"/>
      <c r="C78" s="2"/>
      <c r="D78" s="2"/>
      <c r="E78" s="2"/>
      <c r="F78" s="2"/>
      <c r="G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2.75">
      <c r="A79" s="2"/>
      <c r="B79" s="2"/>
      <c r="C79" s="2"/>
      <c r="D79" s="2"/>
      <c r="E79" s="2"/>
      <c r="F79" s="2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2.75">
      <c r="A80" s="2"/>
      <c r="B80" s="2"/>
      <c r="C80" s="2"/>
      <c r="D80" s="2"/>
      <c r="E80" s="2"/>
      <c r="F80" s="2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2.75">
      <c r="A81" s="2"/>
      <c r="B81" s="2"/>
      <c r="C81" s="2"/>
      <c r="D81" s="2"/>
      <c r="E81" s="2"/>
      <c r="F81" s="2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2.75">
      <c r="A82" s="2"/>
      <c r="B82" s="2"/>
      <c r="C82" s="2"/>
      <c r="D82" s="2"/>
      <c r="E82" s="2"/>
      <c r="F82" s="2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2.75">
      <c r="A83" s="2"/>
      <c r="B83" s="2"/>
      <c r="C83" s="2"/>
      <c r="D83" s="2"/>
      <c r="E83" s="2"/>
      <c r="F83" s="2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2.75">
      <c r="A84" s="2"/>
      <c r="B84" s="2"/>
      <c r="C84" s="2"/>
      <c r="D84" s="2"/>
      <c r="E84" s="2"/>
      <c r="F84" s="2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2.75">
      <c r="A85" s="2"/>
      <c r="B85" s="2"/>
      <c r="C85" s="2"/>
      <c r="D85" s="2"/>
      <c r="E85" s="2"/>
      <c r="F85" s="2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2.75">
      <c r="A86" s="2"/>
      <c r="B86" s="2"/>
      <c r="C86" s="2"/>
      <c r="D86" s="2"/>
      <c r="E86" s="2"/>
      <c r="F86" s="2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2.75">
      <c r="A87" s="2"/>
      <c r="B87" s="2"/>
      <c r="C87" s="2"/>
      <c r="D87" s="2"/>
      <c r="E87" s="2"/>
      <c r="F87" s="2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2.75">
      <c r="A88" s="2"/>
      <c r="B88" s="2"/>
      <c r="C88" s="2"/>
      <c r="D88" s="2"/>
      <c r="E88" s="2"/>
      <c r="F88" s="2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2.75">
      <c r="A89" s="2"/>
      <c r="B89" s="2"/>
      <c r="C89" s="2"/>
      <c r="D89" s="2"/>
      <c r="E89" s="2"/>
      <c r="F89" s="2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2.75">
      <c r="A90" s="2"/>
      <c r="B90" s="2"/>
      <c r="C90" s="2"/>
      <c r="D90" s="2"/>
      <c r="E90" s="2"/>
      <c r="F90" s="2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2.75">
      <c r="A91" s="2"/>
      <c r="B91" s="2"/>
      <c r="C91" s="2"/>
      <c r="D91" s="2"/>
      <c r="E91" s="2"/>
      <c r="F91" s="2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2.75">
      <c r="A92" s="2"/>
      <c r="B92" s="2"/>
      <c r="C92" s="2"/>
      <c r="D92" s="2"/>
      <c r="E92" s="2"/>
      <c r="F92" s="2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2.75">
      <c r="A93" s="2"/>
      <c r="B93" s="2"/>
      <c r="C93" s="2"/>
      <c r="D93" s="2"/>
      <c r="E93" s="2"/>
      <c r="F93" s="2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2.75">
      <c r="A94" s="2"/>
      <c r="B94" s="2"/>
      <c r="C94" s="2"/>
      <c r="D94" s="2"/>
      <c r="E94" s="2"/>
      <c r="F94" s="2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2.75">
      <c r="A95" s="2"/>
      <c r="B95" s="2"/>
      <c r="C95" s="2"/>
      <c r="D95" s="2"/>
      <c r="E95" s="2"/>
      <c r="F95" s="2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2.75">
      <c r="A96" s="2"/>
      <c r="B96" s="2"/>
      <c r="C96" s="2"/>
      <c r="D96" s="2"/>
      <c r="E96" s="2"/>
      <c r="F96" s="2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2.75">
      <c r="A97" s="2"/>
      <c r="B97" s="2"/>
      <c r="C97" s="2"/>
      <c r="D97" s="2"/>
      <c r="E97" s="2"/>
      <c r="F97" s="2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2.75">
      <c r="A98" s="2"/>
      <c r="B98" s="2"/>
      <c r="C98" s="2"/>
      <c r="D98" s="2"/>
      <c r="E98" s="2"/>
      <c r="F98" s="2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2.75">
      <c r="A99" s="2"/>
      <c r="B99" s="2"/>
      <c r="C99" s="2"/>
      <c r="D99" s="2"/>
      <c r="E99" s="2"/>
      <c r="F99" s="2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2.75">
      <c r="A100" s="2"/>
      <c r="B100" s="2"/>
      <c r="C100" s="2"/>
      <c r="D100" s="2"/>
      <c r="E100" s="2"/>
      <c r="F100" s="2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2.75">
      <c r="A101" s="2"/>
      <c r="B101" s="2"/>
      <c r="C101" s="2"/>
      <c r="D101" s="2"/>
      <c r="E101" s="2"/>
      <c r="F101" s="2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2.75">
      <c r="A102" s="2"/>
      <c r="B102" s="2"/>
      <c r="C102" s="2"/>
      <c r="D102" s="2"/>
      <c r="E102" s="2"/>
      <c r="F102" s="2"/>
      <c r="G102" s="55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2.75">
      <c r="A103" s="2"/>
      <c r="B103" s="2"/>
      <c r="C103" s="2"/>
      <c r="D103" s="2"/>
      <c r="E103" s="2"/>
      <c r="F103" s="2"/>
      <c r="G103" s="5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2.75">
      <c r="A104" s="2"/>
      <c r="B104" s="2"/>
      <c r="C104" s="2"/>
      <c r="D104" s="2"/>
      <c r="E104" s="2"/>
      <c r="F104" s="2"/>
      <c r="G104" s="5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2.75">
      <c r="A105" s="2"/>
      <c r="B105" s="2"/>
      <c r="C105" s="2"/>
      <c r="D105" s="2"/>
      <c r="E105" s="2"/>
      <c r="F105" s="2"/>
      <c r="G105" s="5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2.75">
      <c r="A106" s="2"/>
      <c r="B106" s="2"/>
      <c r="C106" s="2"/>
      <c r="D106" s="2"/>
      <c r="E106" s="2"/>
      <c r="F106" s="2"/>
      <c r="G106" s="5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2.75">
      <c r="A107" s="2"/>
      <c r="B107" s="2"/>
      <c r="C107" s="2"/>
      <c r="D107" s="2"/>
      <c r="E107" s="2"/>
      <c r="F107" s="2"/>
      <c r="G107" s="5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2.75">
      <c r="A108" s="2"/>
      <c r="B108" s="2"/>
      <c r="C108" s="2"/>
      <c r="D108" s="2"/>
      <c r="E108" s="2"/>
      <c r="F108" s="2"/>
      <c r="G108" s="5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>
      <c r="A109" s="2"/>
      <c r="B109" s="2"/>
      <c r="C109" s="2"/>
      <c r="D109" s="2"/>
      <c r="E109" s="2"/>
      <c r="F109" s="2"/>
      <c r="G109" s="5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>
      <c r="A110" s="2"/>
      <c r="B110" s="2"/>
      <c r="C110" s="2"/>
      <c r="D110" s="2"/>
      <c r="E110" s="2"/>
      <c r="F110" s="2"/>
      <c r="G110" s="5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>
      <c r="A111" s="2"/>
      <c r="B111" s="2"/>
      <c r="C111" s="2"/>
      <c r="D111" s="2"/>
      <c r="E111" s="2"/>
      <c r="F111" s="2"/>
      <c r="G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2.75">
      <c r="A998" s="2"/>
      <c r="B998" s="2"/>
      <c r="C998" s="2"/>
      <c r="D998" s="2"/>
      <c r="E998" s="2"/>
      <c r="F998" s="2"/>
      <c r="G998" s="5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</sheetData>
  <mergeCells count="19">
    <mergeCell ref="A1:F1"/>
    <mergeCell ref="I6:L6"/>
    <mergeCell ref="K18:L18"/>
    <mergeCell ref="I20:L20"/>
    <mergeCell ref="I16:L16"/>
    <mergeCell ref="I18:J18"/>
    <mergeCell ref="A56:D56"/>
    <mergeCell ref="H56:K56"/>
    <mergeCell ref="M31:M41"/>
    <mergeCell ref="M9:M10"/>
    <mergeCell ref="M2:M3"/>
    <mergeCell ref="I9:L9"/>
    <mergeCell ref="I2:L2"/>
    <mergeCell ref="I5:L5"/>
    <mergeCell ref="I12:L12"/>
    <mergeCell ref="I13:L13"/>
    <mergeCell ref="H28:M28"/>
    <mergeCell ref="A28:F28"/>
    <mergeCell ref="F31:F4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X998"/>
  <sheetViews>
    <sheetView workbookViewId="0"/>
  </sheetViews>
  <sheetFormatPr defaultColWidth="14.42578125" defaultRowHeight="15.75" customHeight="1"/>
  <cols>
    <col min="1" max="1" width="26.28515625" customWidth="1"/>
    <col min="2" max="2" width="11.7109375" customWidth="1"/>
    <col min="3" max="3" width="11.5703125" customWidth="1"/>
    <col min="4" max="4" width="15.140625" customWidth="1"/>
    <col min="5" max="5" width="10.140625" customWidth="1"/>
    <col min="6" max="6" width="13.7109375" customWidth="1"/>
    <col min="7" max="7" width="2.42578125" customWidth="1"/>
    <col min="8" max="8" width="43.85546875" customWidth="1"/>
    <col min="12" max="12" width="14.5703125" customWidth="1"/>
    <col min="13" max="13" width="17" customWidth="1"/>
    <col min="14" max="14" width="6.5703125" customWidth="1"/>
    <col min="15" max="15" width="33.5703125" customWidth="1"/>
  </cols>
  <sheetData>
    <row r="1" spans="1:24" ht="12.75">
      <c r="A1" s="97" t="s">
        <v>0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5.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59" t="s">
        <v>6</v>
      </c>
      <c r="G2" s="1"/>
      <c r="H2" s="60" t="s">
        <v>71</v>
      </c>
      <c r="I2" s="92" t="s">
        <v>7</v>
      </c>
      <c r="J2" s="91"/>
      <c r="K2" s="91"/>
      <c r="L2" s="91"/>
      <c r="M2" s="94" t="s">
        <v>8</v>
      </c>
      <c r="N2" s="12"/>
      <c r="O2" s="12" t="s">
        <v>80</v>
      </c>
      <c r="P2" s="2"/>
      <c r="Q2" s="2"/>
      <c r="R2" s="2"/>
      <c r="S2" s="2"/>
      <c r="T2" s="2"/>
      <c r="U2" s="2"/>
      <c r="V2" s="2"/>
      <c r="W2" s="2"/>
      <c r="X2" s="2"/>
    </row>
    <row r="3" spans="1:24" ht="12.75">
      <c r="A3" s="4" t="s">
        <v>9</v>
      </c>
      <c r="B3" s="5">
        <v>400</v>
      </c>
      <c r="C3" s="5">
        <v>7</v>
      </c>
      <c r="D3" s="5">
        <v>6</v>
      </c>
      <c r="E3" s="6">
        <f t="shared" ref="E3:E18" si="0">B3*C3</f>
        <v>2800</v>
      </c>
      <c r="F3" s="6">
        <f t="shared" ref="F3:F18" si="1">D3*E3</f>
        <v>16800</v>
      </c>
      <c r="G3" s="1"/>
      <c r="H3" s="12">
        <v>800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12"/>
      <c r="O3" s="12" t="s">
        <v>81</v>
      </c>
      <c r="P3" s="2"/>
      <c r="Q3" s="2"/>
      <c r="R3" s="2"/>
      <c r="S3" s="2"/>
      <c r="T3" s="2"/>
      <c r="U3" s="2"/>
      <c r="V3" s="2"/>
      <c r="W3" s="2"/>
      <c r="X3" s="2"/>
    </row>
    <row r="4" spans="1:24" ht="12.75">
      <c r="A4" s="4" t="s">
        <v>14</v>
      </c>
      <c r="B4" s="5">
        <v>191</v>
      </c>
      <c r="C4" s="5">
        <v>15</v>
      </c>
      <c r="D4" s="5">
        <v>6</v>
      </c>
      <c r="E4" s="6">
        <f t="shared" si="0"/>
        <v>2865</v>
      </c>
      <c r="F4" s="6">
        <f t="shared" si="1"/>
        <v>17190</v>
      </c>
      <c r="G4" s="1"/>
      <c r="H4" s="61" t="s">
        <v>82</v>
      </c>
      <c r="I4" s="9">
        <v>150</v>
      </c>
      <c r="J4" s="9">
        <v>4.5</v>
      </c>
      <c r="K4" s="10">
        <v>0.7</v>
      </c>
      <c r="L4" s="11">
        <f>MROUND((I4*I6),100)</f>
        <v>13500</v>
      </c>
      <c r="M4" s="12">
        <v>13500</v>
      </c>
      <c r="N4" s="12"/>
      <c r="O4" s="12" t="s">
        <v>83</v>
      </c>
      <c r="P4" s="2"/>
      <c r="Q4" s="2"/>
      <c r="R4" s="2"/>
      <c r="S4" s="2"/>
      <c r="T4" s="2"/>
      <c r="U4" s="2"/>
      <c r="V4" s="2"/>
      <c r="W4" s="2"/>
      <c r="X4" s="2"/>
    </row>
    <row r="5" spans="1:24" ht="12.75">
      <c r="A5" s="13" t="s">
        <v>15</v>
      </c>
      <c r="B5" s="5">
        <v>0</v>
      </c>
      <c r="C5" s="5">
        <v>0</v>
      </c>
      <c r="D5" s="5">
        <v>0</v>
      </c>
      <c r="E5" s="6">
        <f t="shared" si="0"/>
        <v>0</v>
      </c>
      <c r="F5" s="6">
        <f t="shared" si="1"/>
        <v>0</v>
      </c>
      <c r="G5" s="1"/>
      <c r="H5" s="62">
        <v>7500</v>
      </c>
      <c r="I5" s="90" t="s">
        <v>16</v>
      </c>
      <c r="J5" s="91"/>
      <c r="K5" s="91"/>
      <c r="L5" s="91"/>
      <c r="M5" s="63" t="s">
        <v>84</v>
      </c>
      <c r="N5" s="12"/>
      <c r="O5" s="12" t="s">
        <v>85</v>
      </c>
      <c r="P5" s="2"/>
      <c r="Q5" s="2"/>
      <c r="R5" s="2"/>
      <c r="S5" s="2"/>
      <c r="T5" s="2"/>
      <c r="U5" s="2"/>
      <c r="V5" s="2"/>
      <c r="W5" s="2"/>
      <c r="X5" s="2"/>
    </row>
    <row r="6" spans="1:24" ht="12.75">
      <c r="A6" s="4" t="s">
        <v>17</v>
      </c>
      <c r="B6" s="6">
        <v>7</v>
      </c>
      <c r="C6" s="5">
        <v>0</v>
      </c>
      <c r="D6" s="8">
        <v>0</v>
      </c>
      <c r="E6" s="6">
        <f t="shared" si="0"/>
        <v>0</v>
      </c>
      <c r="F6" s="6">
        <f t="shared" si="1"/>
        <v>0</v>
      </c>
      <c r="G6" s="1"/>
      <c r="H6" s="12" t="s">
        <v>86</v>
      </c>
      <c r="I6" s="95">
        <f>F25/(I4*J4*K4)</f>
        <v>89.920634920634924</v>
      </c>
      <c r="J6" s="91"/>
      <c r="K6" s="91"/>
      <c r="L6" s="91"/>
      <c r="M6" s="12">
        <v>6500</v>
      </c>
      <c r="N6" s="62" t="s">
        <v>87</v>
      </c>
      <c r="O6" s="62" t="s">
        <v>88</v>
      </c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4" t="s">
        <v>18</v>
      </c>
      <c r="B7" s="6">
        <v>5</v>
      </c>
      <c r="C7" s="5">
        <v>0</v>
      </c>
      <c r="D7" s="8">
        <v>0</v>
      </c>
      <c r="E7" s="6">
        <f t="shared" si="0"/>
        <v>0</v>
      </c>
      <c r="F7" s="6">
        <f t="shared" si="1"/>
        <v>0</v>
      </c>
      <c r="G7" s="1"/>
      <c r="H7" s="12" t="s">
        <v>89</v>
      </c>
      <c r="I7" s="11"/>
      <c r="J7" s="11"/>
      <c r="K7" s="11"/>
      <c r="L7" s="11"/>
      <c r="M7" s="12">
        <v>2500</v>
      </c>
      <c r="N7" s="62" t="s">
        <v>90</v>
      </c>
      <c r="O7" s="62" t="s">
        <v>91</v>
      </c>
      <c r="P7" s="2"/>
      <c r="Q7" s="2"/>
      <c r="R7" s="2"/>
      <c r="S7" s="2"/>
      <c r="T7" s="2"/>
      <c r="U7" s="2"/>
      <c r="V7" s="2"/>
      <c r="W7" s="2"/>
      <c r="X7" s="2"/>
    </row>
    <row r="8" spans="1:24" ht="12.75">
      <c r="A8" s="14" t="s">
        <v>19</v>
      </c>
      <c r="B8" s="6">
        <v>4</v>
      </c>
      <c r="C8" s="5">
        <v>0</v>
      </c>
      <c r="D8" s="8">
        <v>0</v>
      </c>
      <c r="E8" s="6">
        <f t="shared" si="0"/>
        <v>0</v>
      </c>
      <c r="F8" s="6">
        <f t="shared" si="1"/>
        <v>0</v>
      </c>
      <c r="G8" s="1"/>
      <c r="H8" s="12" t="s">
        <v>92</v>
      </c>
      <c r="I8" s="11"/>
      <c r="J8" s="11"/>
      <c r="K8" s="11"/>
      <c r="L8" s="11"/>
      <c r="M8" s="2"/>
      <c r="N8" s="62"/>
      <c r="O8" s="62" t="s">
        <v>93</v>
      </c>
      <c r="P8" s="2"/>
      <c r="Q8" s="2"/>
      <c r="R8" s="2"/>
      <c r="S8" s="2"/>
      <c r="T8" s="2"/>
      <c r="U8" s="2"/>
      <c r="V8" s="2"/>
      <c r="W8" s="2"/>
      <c r="X8" s="2"/>
    </row>
    <row r="9" spans="1:24" ht="12.75">
      <c r="A9" s="14" t="s">
        <v>20</v>
      </c>
      <c r="B9" s="6">
        <v>8</v>
      </c>
      <c r="C9" s="5">
        <v>0</v>
      </c>
      <c r="D9" s="8">
        <v>0</v>
      </c>
      <c r="E9" s="6">
        <f t="shared" si="0"/>
        <v>0</v>
      </c>
      <c r="F9" s="6">
        <f t="shared" si="1"/>
        <v>0</v>
      </c>
      <c r="G9" s="1"/>
      <c r="H9" s="12" t="s">
        <v>94</v>
      </c>
      <c r="I9" s="92" t="s">
        <v>21</v>
      </c>
      <c r="J9" s="91"/>
      <c r="K9" s="91"/>
      <c r="L9" s="91"/>
      <c r="M9" s="94" t="s">
        <v>22</v>
      </c>
      <c r="N9" s="12"/>
      <c r="O9" s="12" t="s">
        <v>95</v>
      </c>
      <c r="Q9" s="2"/>
      <c r="R9" s="2"/>
      <c r="S9" s="2"/>
      <c r="T9" s="2"/>
      <c r="U9" s="2"/>
      <c r="V9" s="2"/>
      <c r="W9" s="2"/>
      <c r="X9" s="2"/>
    </row>
    <row r="10" spans="1:24" ht="12.75">
      <c r="A10" s="14" t="s">
        <v>17</v>
      </c>
      <c r="B10" s="6">
        <v>1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H10" s="12" t="s">
        <v>96</v>
      </c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12"/>
      <c r="O10" s="12" t="s">
        <v>97</v>
      </c>
      <c r="Q10" s="2"/>
      <c r="R10" s="2"/>
      <c r="S10" s="2"/>
      <c r="T10" s="2"/>
      <c r="U10" s="2"/>
      <c r="V10" s="2"/>
      <c r="W10" s="2"/>
      <c r="X10" s="2"/>
    </row>
    <row r="11" spans="1:24" ht="12.75">
      <c r="A11" s="4" t="s">
        <v>26</v>
      </c>
      <c r="B11" s="8">
        <v>1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12" t="s">
        <v>98</v>
      </c>
      <c r="I11" s="9">
        <v>12</v>
      </c>
      <c r="J11" s="9">
        <v>200</v>
      </c>
      <c r="K11" s="10">
        <v>0.5</v>
      </c>
      <c r="L11" s="10">
        <v>0.6</v>
      </c>
      <c r="M11" s="12">
        <v>60</v>
      </c>
      <c r="N11" s="12"/>
      <c r="O11" s="12" t="s">
        <v>99</v>
      </c>
      <c r="Q11" s="2"/>
      <c r="R11" s="2"/>
      <c r="S11" s="2"/>
      <c r="T11" s="2"/>
      <c r="U11" s="2"/>
      <c r="V11" s="2"/>
      <c r="W11" s="2"/>
      <c r="X11" s="2"/>
    </row>
    <row r="12" spans="1:24" ht="12.75">
      <c r="A12" s="4" t="s">
        <v>27</v>
      </c>
      <c r="B12" s="8">
        <v>1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12" t="s">
        <v>100</v>
      </c>
      <c r="I12" s="90" t="s">
        <v>28</v>
      </c>
      <c r="J12" s="91"/>
      <c r="K12" s="91"/>
      <c r="L12" s="91"/>
      <c r="M12" s="63" t="s">
        <v>102</v>
      </c>
      <c r="N12" s="12"/>
      <c r="O12" s="12" t="s">
        <v>103</v>
      </c>
      <c r="Q12" s="2"/>
      <c r="R12" s="2"/>
      <c r="S12" s="2"/>
      <c r="T12" s="2"/>
      <c r="U12" s="2"/>
      <c r="V12" s="2"/>
      <c r="W12" s="2"/>
      <c r="X12" s="2"/>
    </row>
    <row r="13" spans="1:24" ht="12.75">
      <c r="A13" s="4" t="s">
        <v>29</v>
      </c>
      <c r="B13" s="8">
        <v>1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12" t="s">
        <v>104</v>
      </c>
      <c r="I13" s="95">
        <f>F25/(I11*K11*L11*J11)</f>
        <v>59.010416666666679</v>
      </c>
      <c r="J13" s="91"/>
      <c r="K13" s="91"/>
      <c r="L13" s="91"/>
      <c r="M13" s="12">
        <v>12250</v>
      </c>
      <c r="N13" s="12"/>
      <c r="O13" s="12" t="s">
        <v>105</v>
      </c>
      <c r="Q13" s="2"/>
      <c r="R13" s="2"/>
      <c r="S13" s="2"/>
      <c r="T13" s="2"/>
      <c r="U13" s="2"/>
      <c r="V13" s="2"/>
      <c r="W13" s="2"/>
      <c r="X13" s="2"/>
    </row>
    <row r="14" spans="1:24" ht="15">
      <c r="A14" s="15"/>
      <c r="B14" s="8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12" t="s">
        <v>106</v>
      </c>
      <c r="I14" s="2"/>
      <c r="J14" s="2"/>
      <c r="K14" s="2"/>
      <c r="L14" s="2"/>
      <c r="M14" s="2"/>
      <c r="N14" s="12"/>
      <c r="O14" s="12" t="s">
        <v>107</v>
      </c>
      <c r="Q14" s="2"/>
      <c r="R14" s="2"/>
      <c r="S14" s="2"/>
      <c r="T14" s="2"/>
      <c r="U14" s="2"/>
      <c r="V14" s="2"/>
      <c r="W14" s="2"/>
      <c r="X14" s="2"/>
    </row>
    <row r="15" spans="1:24" ht="15">
      <c r="A15" s="16"/>
      <c r="B15" s="8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12" t="s">
        <v>108</v>
      </c>
      <c r="I15" s="2"/>
      <c r="J15" s="2"/>
      <c r="K15" s="2"/>
      <c r="L15" s="2"/>
      <c r="M15" s="2"/>
      <c r="N15" s="12"/>
      <c r="O15" s="12" t="s">
        <v>109</v>
      </c>
      <c r="Q15" s="2"/>
      <c r="R15" s="2"/>
      <c r="S15" s="2"/>
      <c r="T15" s="2"/>
      <c r="U15" s="2"/>
      <c r="V15" s="2"/>
      <c r="W15" s="2"/>
      <c r="X15" s="2"/>
    </row>
    <row r="16" spans="1:24" ht="15">
      <c r="A16" s="16"/>
      <c r="B16" s="8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12" t="s">
        <v>110</v>
      </c>
      <c r="I16" s="90" t="s">
        <v>30</v>
      </c>
      <c r="J16" s="91"/>
      <c r="K16" s="91"/>
      <c r="L16" s="91"/>
      <c r="M16" s="2"/>
      <c r="N16" s="12"/>
      <c r="O16" s="12" t="s">
        <v>111</v>
      </c>
      <c r="Q16" s="2"/>
      <c r="R16" s="2"/>
      <c r="S16" s="2"/>
      <c r="T16" s="2"/>
      <c r="U16" s="2"/>
      <c r="V16" s="2"/>
      <c r="W16" s="2"/>
      <c r="X16" s="2"/>
    </row>
    <row r="17" spans="1:24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I17" s="17" t="s">
        <v>31</v>
      </c>
      <c r="J17" s="18">
        <v>111</v>
      </c>
      <c r="K17" s="17" t="s">
        <v>32</v>
      </c>
      <c r="L17" s="18">
        <v>209</v>
      </c>
      <c r="M17" s="2"/>
      <c r="Q17" s="2"/>
      <c r="R17" s="2"/>
      <c r="S17" s="2"/>
      <c r="T17" s="2"/>
      <c r="U17" s="2"/>
      <c r="V17" s="2"/>
      <c r="W17" s="2"/>
      <c r="X17" s="2"/>
    </row>
    <row r="18" spans="1:24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61" t="s">
        <v>112</v>
      </c>
      <c r="I18" s="93">
        <f>M4*J17</f>
        <v>1498500</v>
      </c>
      <c r="J18" s="91"/>
      <c r="K18" s="93">
        <f>M4*L17</f>
        <v>2821500</v>
      </c>
      <c r="L18" s="91"/>
      <c r="M18" s="2"/>
      <c r="N18" s="12"/>
      <c r="O18" s="12" t="s">
        <v>114</v>
      </c>
      <c r="P18" s="12"/>
      <c r="Q18" s="2"/>
      <c r="R18" s="2"/>
      <c r="S18" s="2"/>
      <c r="T18" s="2"/>
      <c r="U18" s="2"/>
      <c r="V18" s="2"/>
      <c r="W18" s="2"/>
      <c r="X18" s="2"/>
    </row>
    <row r="19" spans="1:24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12">
        <v>15000</v>
      </c>
      <c r="I19" s="2"/>
      <c r="J19" s="2"/>
      <c r="K19" s="2"/>
      <c r="L19" s="2"/>
      <c r="M19" s="2"/>
      <c r="N19" s="12"/>
      <c r="O19" s="12" t="s">
        <v>116</v>
      </c>
      <c r="P19" s="12"/>
      <c r="Q19" s="2"/>
      <c r="R19" s="2"/>
      <c r="S19" s="2"/>
      <c r="T19" s="2"/>
      <c r="U19" s="2"/>
      <c r="V19" s="2"/>
      <c r="W19" s="2"/>
      <c r="X19" s="2"/>
    </row>
    <row r="20" spans="1:24" ht="12.75">
      <c r="A20" s="19" t="s">
        <v>34</v>
      </c>
      <c r="B20" s="20"/>
      <c r="C20" s="20"/>
      <c r="D20" s="21" t="s">
        <v>33</v>
      </c>
      <c r="E20" s="22">
        <f t="shared" ref="E20:F20" si="2">SUM(E3:E19)</f>
        <v>5665</v>
      </c>
      <c r="F20" s="22">
        <f t="shared" si="2"/>
        <v>33990</v>
      </c>
      <c r="G20" s="1"/>
      <c r="H20" s="62" t="s">
        <v>117</v>
      </c>
      <c r="I20" s="90" t="s">
        <v>35</v>
      </c>
      <c r="J20" s="91"/>
      <c r="K20" s="91"/>
      <c r="L20" s="91"/>
      <c r="M20" s="2"/>
      <c r="N20" s="12"/>
      <c r="O20" s="12" t="s">
        <v>119</v>
      </c>
      <c r="P20" s="12"/>
      <c r="Q20" s="2"/>
      <c r="R20" s="2"/>
      <c r="S20" s="2"/>
      <c r="T20" s="2"/>
      <c r="U20" s="2"/>
      <c r="V20" s="2"/>
      <c r="W20" s="2"/>
      <c r="X20" s="2"/>
    </row>
    <row r="21" spans="1:24" ht="12.75">
      <c r="A21" s="23"/>
      <c r="B21" s="2"/>
      <c r="C21" s="2"/>
      <c r="D21" s="2"/>
      <c r="E21" s="2"/>
      <c r="F21" s="2"/>
      <c r="G21" s="1"/>
      <c r="H21" s="62" t="s">
        <v>120</v>
      </c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12"/>
      <c r="O21" s="12" t="s">
        <v>122</v>
      </c>
      <c r="P21" s="12"/>
      <c r="Q21" s="2"/>
      <c r="R21" s="2"/>
      <c r="S21" s="2"/>
      <c r="T21" s="2"/>
      <c r="U21" s="2"/>
      <c r="V21" s="2"/>
      <c r="W21" s="2"/>
      <c r="X21" s="2"/>
    </row>
    <row r="22" spans="1:24" ht="12.75">
      <c r="A22" s="23"/>
      <c r="B22" s="2"/>
      <c r="C22" s="2"/>
      <c r="D22" s="2"/>
      <c r="E22" s="2"/>
      <c r="F22" s="2"/>
      <c r="G22" s="1"/>
      <c r="H22" s="62" t="s">
        <v>123</v>
      </c>
      <c r="I22" s="25">
        <f>I18/((M4/1000)*J4*J22*365)</f>
        <v>5.6316590563165905</v>
      </c>
      <c r="J22" s="26">
        <v>12</v>
      </c>
      <c r="K22" s="25">
        <f>K18/((M4/1000)*L22*J4*365)</f>
        <v>10.603754439370878</v>
      </c>
      <c r="L22" s="26">
        <v>12</v>
      </c>
      <c r="M22" s="2"/>
      <c r="N22" s="12"/>
      <c r="O22" s="12" t="s">
        <v>125</v>
      </c>
      <c r="P22" s="12"/>
      <c r="Q22" s="2"/>
      <c r="R22" s="2"/>
      <c r="S22" s="2"/>
      <c r="T22" s="2"/>
      <c r="U22" s="2"/>
      <c r="V22" s="2"/>
      <c r="W22" s="2"/>
      <c r="X22" s="2"/>
    </row>
    <row r="23" spans="1:24" ht="12.75">
      <c r="A23" s="24" t="s">
        <v>38</v>
      </c>
      <c r="B23" s="27"/>
      <c r="C23" s="27"/>
      <c r="D23" s="27"/>
      <c r="E23" s="27"/>
      <c r="F23" s="24">
        <v>1.25</v>
      </c>
      <c r="G23" s="1"/>
      <c r="H23" s="62" t="s">
        <v>126</v>
      </c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12"/>
      <c r="O23" s="12" t="s">
        <v>128</v>
      </c>
      <c r="P23" s="12"/>
      <c r="Q23" s="2"/>
      <c r="R23" s="2"/>
      <c r="S23" s="2"/>
      <c r="T23" s="2"/>
      <c r="U23" s="2"/>
      <c r="V23" s="2"/>
      <c r="W23" s="2"/>
      <c r="X23" s="2"/>
    </row>
    <row r="24" spans="1:24" ht="12.75">
      <c r="A24" s="23"/>
      <c r="B24" s="2"/>
      <c r="C24" s="2"/>
      <c r="D24" s="2"/>
      <c r="E24" s="2"/>
      <c r="F24" s="2"/>
      <c r="G24" s="1"/>
      <c r="H24" s="62" t="s">
        <v>129</v>
      </c>
      <c r="I24" s="25">
        <f>I18/((M4/1000)*J4*J24*365)</f>
        <v>4.8271363339856492</v>
      </c>
      <c r="J24" s="26">
        <v>14</v>
      </c>
      <c r="K24" s="25">
        <f>K18/((M4/1000)*L24*J4*365)</f>
        <v>9.0889323766036103</v>
      </c>
      <c r="L24" s="26">
        <v>14</v>
      </c>
      <c r="M24" s="2"/>
      <c r="N24" s="12"/>
      <c r="O24" s="12" t="s">
        <v>130</v>
      </c>
      <c r="P24" s="12"/>
      <c r="Q24" s="2"/>
      <c r="R24" s="2"/>
      <c r="S24" s="2"/>
      <c r="T24" s="2"/>
      <c r="U24" s="2"/>
      <c r="V24" s="2"/>
      <c r="W24" s="2"/>
      <c r="X24" s="2"/>
    </row>
    <row r="25" spans="1:24" ht="12.75">
      <c r="A25" s="28" t="s">
        <v>40</v>
      </c>
      <c r="B25" s="29"/>
      <c r="C25" s="29"/>
      <c r="D25" s="29"/>
      <c r="E25" s="29"/>
      <c r="F25" s="30">
        <f>F20*F23</f>
        <v>42487.5</v>
      </c>
      <c r="G25" s="1"/>
      <c r="H25" s="62" t="s">
        <v>131</v>
      </c>
      <c r="I25" s="2"/>
      <c r="J25" s="2"/>
      <c r="K25" s="2"/>
      <c r="L25" s="2"/>
      <c r="M25" s="2"/>
      <c r="N25" s="12"/>
      <c r="O25" s="12" t="s">
        <v>132</v>
      </c>
      <c r="P25" s="12"/>
      <c r="Q25" s="2"/>
      <c r="R25" s="2"/>
      <c r="S25" s="2"/>
      <c r="T25" s="2"/>
      <c r="U25" s="2"/>
      <c r="V25" s="2"/>
      <c r="W25" s="2"/>
      <c r="X25" s="2"/>
    </row>
    <row r="26" spans="1:24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12"/>
      <c r="O26" s="12" t="s">
        <v>133</v>
      </c>
      <c r="P26" s="12"/>
      <c r="Q26" s="2"/>
      <c r="R26" s="2"/>
      <c r="S26" s="2"/>
      <c r="T26" s="2"/>
      <c r="U26" s="2"/>
      <c r="V26" s="2"/>
      <c r="W26" s="2"/>
      <c r="X26" s="2"/>
    </row>
    <row r="27" spans="1:24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33"/>
      <c r="I30" s="33" t="s">
        <v>44</v>
      </c>
      <c r="J30" s="33" t="s">
        <v>2</v>
      </c>
      <c r="K30" s="33" t="s">
        <v>45</v>
      </c>
      <c r="L30" s="33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2.75">
      <c r="A31" s="33" t="s">
        <v>46</v>
      </c>
      <c r="B31" s="5">
        <v>37</v>
      </c>
      <c r="C31" s="5">
        <f>M4</f>
        <v>13500</v>
      </c>
      <c r="D31" s="34">
        <f t="shared" ref="D31:D41" si="3">B31*C31</f>
        <v>499500</v>
      </c>
      <c r="E31" s="14"/>
      <c r="F31" s="96">
        <f>B46</f>
        <v>1905000</v>
      </c>
      <c r="G31" s="1"/>
      <c r="H31" s="36" t="s">
        <v>46</v>
      </c>
      <c r="I31" s="65">
        <v>37</v>
      </c>
      <c r="J31" s="66">
        <f>M4</f>
        <v>13500</v>
      </c>
      <c r="K31" s="67">
        <f t="shared" ref="K31:K41" si="4">I31*J31</f>
        <v>499500</v>
      </c>
      <c r="L31" s="33">
        <f>I31*I45</f>
        <v>7.4</v>
      </c>
      <c r="M31" s="96">
        <f>I46</f>
        <v>1686600</v>
      </c>
      <c r="N31" s="2"/>
      <c r="O31" s="2">
        <f>I31+L31</f>
        <v>44.4</v>
      </c>
      <c r="P31" s="2"/>
      <c r="Q31" s="2"/>
      <c r="R31" s="2"/>
      <c r="S31" s="2"/>
      <c r="T31" s="2"/>
      <c r="U31" s="2"/>
      <c r="V31" s="2"/>
      <c r="W31" s="2"/>
      <c r="X31" s="2"/>
    </row>
    <row r="32" spans="1:24" ht="12.75">
      <c r="A32" s="37" t="s">
        <v>47</v>
      </c>
      <c r="B32" s="5">
        <v>8000</v>
      </c>
      <c r="C32" s="5">
        <v>1</v>
      </c>
      <c r="D32" s="34">
        <f t="shared" si="3"/>
        <v>8000</v>
      </c>
      <c r="E32" s="14"/>
      <c r="F32" s="91"/>
      <c r="G32" s="1"/>
      <c r="H32" s="46" t="s">
        <v>47</v>
      </c>
      <c r="I32" s="65">
        <v>4000</v>
      </c>
      <c r="J32" s="65">
        <v>1</v>
      </c>
      <c r="K32" s="67">
        <f t="shared" si="4"/>
        <v>4000</v>
      </c>
      <c r="L32" s="33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>
      <c r="A33" s="38" t="s">
        <v>48</v>
      </c>
      <c r="B33" s="5">
        <v>5000</v>
      </c>
      <c r="C33" s="5">
        <v>1</v>
      </c>
      <c r="D33" s="34">
        <f t="shared" si="3"/>
        <v>5000</v>
      </c>
      <c r="E33" s="14"/>
      <c r="F33" s="91"/>
      <c r="G33" s="1"/>
      <c r="H33" s="38" t="s">
        <v>48</v>
      </c>
      <c r="I33" s="65">
        <v>2000</v>
      </c>
      <c r="J33" s="65">
        <v>1</v>
      </c>
      <c r="K33" s="67">
        <f t="shared" si="4"/>
        <v>2000</v>
      </c>
      <c r="L33" s="33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2.75">
      <c r="A34" s="33" t="s">
        <v>49</v>
      </c>
      <c r="B34" s="39">
        <v>14</v>
      </c>
      <c r="C34" s="8">
        <f>M4</f>
        <v>13500</v>
      </c>
      <c r="D34" s="34">
        <f t="shared" si="3"/>
        <v>189000</v>
      </c>
      <c r="E34" s="14"/>
      <c r="F34" s="91"/>
      <c r="G34" s="1"/>
      <c r="H34" s="36" t="s">
        <v>49</v>
      </c>
      <c r="I34" s="68">
        <v>10</v>
      </c>
      <c r="J34" s="69">
        <f>J31</f>
        <v>13500</v>
      </c>
      <c r="K34" s="67">
        <f t="shared" si="4"/>
        <v>135000</v>
      </c>
      <c r="L34" s="33"/>
      <c r="M34" s="91"/>
      <c r="P34" s="2"/>
      <c r="Q34" s="2"/>
      <c r="R34" s="2"/>
      <c r="S34" s="2"/>
      <c r="T34" s="2"/>
      <c r="U34" s="2"/>
      <c r="V34" s="2"/>
      <c r="W34" s="2"/>
      <c r="X34" s="2"/>
    </row>
    <row r="35" spans="1:24" ht="12.75">
      <c r="A35" s="33" t="s">
        <v>50</v>
      </c>
      <c r="B35" s="34">
        <v>30000</v>
      </c>
      <c r="C35" s="5">
        <v>0</v>
      </c>
      <c r="D35" s="34">
        <f t="shared" si="3"/>
        <v>0</v>
      </c>
      <c r="E35" s="14"/>
      <c r="F35" s="91"/>
      <c r="G35" s="1"/>
      <c r="H35" s="36" t="s">
        <v>50</v>
      </c>
      <c r="I35" s="68">
        <v>0</v>
      </c>
      <c r="J35" s="65">
        <v>0</v>
      </c>
      <c r="K35" s="67">
        <f t="shared" si="4"/>
        <v>0</v>
      </c>
      <c r="L35" s="33"/>
      <c r="M35" s="91"/>
      <c r="P35" s="2"/>
      <c r="Q35" s="2"/>
      <c r="R35" s="2"/>
      <c r="S35" s="2"/>
      <c r="T35" s="2"/>
      <c r="U35" s="2"/>
      <c r="V35" s="2"/>
      <c r="W35" s="2"/>
      <c r="X35" s="2"/>
    </row>
    <row r="36" spans="1:24" ht="12.75">
      <c r="A36" s="70" t="s">
        <v>134</v>
      </c>
      <c r="B36" s="39">
        <f>M6</f>
        <v>6500</v>
      </c>
      <c r="C36" s="8">
        <v>1</v>
      </c>
      <c r="D36" s="34">
        <f t="shared" si="3"/>
        <v>6500</v>
      </c>
      <c r="E36" s="14"/>
      <c r="F36" s="91"/>
      <c r="G36" s="1"/>
      <c r="H36" s="70" t="s">
        <v>134</v>
      </c>
      <c r="I36" s="68">
        <f>M7</f>
        <v>2500</v>
      </c>
      <c r="J36" s="65">
        <v>1</v>
      </c>
      <c r="K36" s="67">
        <f t="shared" si="4"/>
        <v>2500</v>
      </c>
      <c r="L36" s="33"/>
      <c r="M36" s="91"/>
      <c r="P36" s="2"/>
      <c r="Q36" s="2"/>
      <c r="R36" s="2"/>
      <c r="S36" s="2"/>
      <c r="T36" s="2"/>
      <c r="U36" s="2"/>
      <c r="V36" s="2"/>
      <c r="W36" s="2"/>
      <c r="X36" s="2"/>
    </row>
    <row r="37" spans="1:24" ht="12.75">
      <c r="A37" s="33" t="s">
        <v>53</v>
      </c>
      <c r="B37" s="39">
        <f>M13</f>
        <v>12250</v>
      </c>
      <c r="C37" s="5">
        <f>M11</f>
        <v>60</v>
      </c>
      <c r="D37" s="34">
        <f t="shared" si="3"/>
        <v>735000</v>
      </c>
      <c r="E37" s="14"/>
      <c r="F37" s="91"/>
      <c r="G37" s="1"/>
      <c r="H37" s="36" t="s">
        <v>53</v>
      </c>
      <c r="I37" s="68">
        <f>M13</f>
        <v>12250</v>
      </c>
      <c r="J37" s="65">
        <f>M11</f>
        <v>60</v>
      </c>
      <c r="K37" s="67">
        <f t="shared" si="4"/>
        <v>735000</v>
      </c>
      <c r="L37" s="33"/>
      <c r="M37" s="91"/>
      <c r="P37" s="2"/>
      <c r="Q37" s="2"/>
      <c r="R37" s="2"/>
      <c r="S37" s="2"/>
      <c r="T37" s="2"/>
      <c r="U37" s="2"/>
      <c r="V37" s="2"/>
      <c r="W37" s="2"/>
      <c r="X37" s="2"/>
    </row>
    <row r="38" spans="1:24" ht="12.75">
      <c r="A38" s="33" t="s">
        <v>54</v>
      </c>
      <c r="B38" s="34">
        <v>500</v>
      </c>
      <c r="C38" s="6">
        <f>C37*2</f>
        <v>120</v>
      </c>
      <c r="D38" s="34">
        <f t="shared" si="3"/>
        <v>60000</v>
      </c>
      <c r="E38" s="14"/>
      <c r="F38" s="91"/>
      <c r="G38" s="1"/>
      <c r="H38" s="46" t="s">
        <v>135</v>
      </c>
      <c r="I38" s="68">
        <v>150</v>
      </c>
      <c r="J38" s="65">
        <f>J37*2</f>
        <v>120</v>
      </c>
      <c r="K38" s="67">
        <f t="shared" si="4"/>
        <v>18000</v>
      </c>
      <c r="L38" s="33"/>
      <c r="M38" s="91"/>
      <c r="P38" s="2"/>
      <c r="Q38" s="2"/>
      <c r="R38" s="2"/>
      <c r="S38" s="2"/>
      <c r="T38" s="2"/>
      <c r="U38" s="2"/>
      <c r="V38" s="2"/>
      <c r="W38" s="2"/>
      <c r="X38" s="2"/>
    </row>
    <row r="39" spans="1:24" ht="12.75">
      <c r="A39" s="70" t="s">
        <v>136</v>
      </c>
      <c r="B39" s="39">
        <f>H19</f>
        <v>15000</v>
      </c>
      <c r="C39" s="5">
        <v>1</v>
      </c>
      <c r="D39" s="34">
        <f t="shared" si="3"/>
        <v>15000</v>
      </c>
      <c r="E39" s="14"/>
      <c r="F39" s="91"/>
      <c r="G39" s="1"/>
      <c r="H39" s="46" t="s">
        <v>137</v>
      </c>
      <c r="I39" s="68">
        <f>H5</f>
        <v>7500</v>
      </c>
      <c r="J39" s="65">
        <v>1</v>
      </c>
      <c r="K39" s="67">
        <f t="shared" si="4"/>
        <v>7500</v>
      </c>
      <c r="L39" s="33"/>
      <c r="M39" s="91"/>
      <c r="P39" s="2"/>
      <c r="Q39" s="2"/>
      <c r="R39" s="2"/>
      <c r="S39" s="2"/>
      <c r="T39" s="2"/>
      <c r="U39" s="2"/>
      <c r="V39" s="2"/>
      <c r="W39" s="2"/>
      <c r="X39" s="2"/>
    </row>
    <row r="40" spans="1:24" ht="12.75">
      <c r="A40" s="33" t="s">
        <v>57</v>
      </c>
      <c r="B40" s="39">
        <v>4000</v>
      </c>
      <c r="C40" s="5">
        <v>1</v>
      </c>
      <c r="D40" s="34">
        <f t="shared" si="3"/>
        <v>4000</v>
      </c>
      <c r="E40" s="14"/>
      <c r="F40" s="91"/>
      <c r="G40" s="1"/>
      <c r="H40" s="36" t="s">
        <v>57</v>
      </c>
      <c r="I40" s="68">
        <v>1000</v>
      </c>
      <c r="J40" s="65">
        <v>1</v>
      </c>
      <c r="K40" s="67">
        <f t="shared" si="4"/>
        <v>1000</v>
      </c>
      <c r="L40" s="33"/>
      <c r="M40" s="91"/>
      <c r="P40" s="2"/>
      <c r="Q40" s="2"/>
      <c r="R40" s="2"/>
      <c r="S40" s="2"/>
      <c r="T40" s="2"/>
      <c r="U40" s="2"/>
      <c r="V40" s="2"/>
      <c r="W40" s="2"/>
      <c r="X40" s="2"/>
    </row>
    <row r="41" spans="1:24" ht="12.75">
      <c r="A41" s="14" t="s">
        <v>58</v>
      </c>
      <c r="B41" s="39">
        <v>2000</v>
      </c>
      <c r="C41" s="5">
        <v>1</v>
      </c>
      <c r="D41" s="34">
        <f t="shared" si="3"/>
        <v>2000</v>
      </c>
      <c r="E41" s="14"/>
      <c r="F41" s="91"/>
      <c r="G41" s="1"/>
      <c r="H41" s="36" t="s">
        <v>58</v>
      </c>
      <c r="I41" s="68">
        <v>1000</v>
      </c>
      <c r="J41" s="65">
        <v>1</v>
      </c>
      <c r="K41" s="67">
        <f t="shared" si="4"/>
        <v>1000</v>
      </c>
      <c r="L41" s="33"/>
      <c r="M41" s="91"/>
      <c r="P41" s="2"/>
      <c r="Q41" s="2"/>
      <c r="R41" s="2"/>
      <c r="S41" s="2"/>
      <c r="T41" s="2"/>
      <c r="U41" s="2"/>
      <c r="V41" s="2"/>
      <c r="W41" s="2"/>
      <c r="X41" s="2"/>
    </row>
    <row r="42" spans="1:24" ht="12.75">
      <c r="A42" s="33" t="s">
        <v>59</v>
      </c>
      <c r="B42" s="14"/>
      <c r="C42" s="14"/>
      <c r="D42" s="34">
        <f>SUM(D31:D41)</f>
        <v>1524000</v>
      </c>
      <c r="E42" s="14"/>
      <c r="F42" s="14"/>
      <c r="G42" s="1"/>
      <c r="H42" s="36" t="s">
        <v>59</v>
      </c>
      <c r="I42" s="33"/>
      <c r="J42" s="33"/>
      <c r="K42" s="67">
        <f>SUM(K31:K41)</f>
        <v>1405500</v>
      </c>
      <c r="L42" s="33"/>
      <c r="M42" s="14"/>
      <c r="P42" s="2"/>
      <c r="Q42" s="2"/>
      <c r="R42" s="2"/>
      <c r="S42" s="2"/>
      <c r="T42" s="2"/>
      <c r="U42" s="2"/>
      <c r="V42" s="2"/>
      <c r="W42" s="2"/>
      <c r="X42" s="2"/>
    </row>
    <row r="43" spans="1:24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P44" s="2"/>
      <c r="Q44" s="2"/>
      <c r="R44" s="2"/>
      <c r="S44" s="2"/>
      <c r="T44" s="2"/>
      <c r="U44" s="2"/>
      <c r="V44" s="2"/>
      <c r="W44" s="2"/>
      <c r="X44" s="2"/>
    </row>
    <row r="45" spans="1:24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2.75">
      <c r="A46" s="50" t="s">
        <v>62</v>
      </c>
      <c r="B46" s="51">
        <f>(D42*B45)+D42</f>
        <v>1905000</v>
      </c>
      <c r="C46" s="14"/>
      <c r="D46" s="52">
        <f>B46+D54</f>
        <v>1918000</v>
      </c>
      <c r="E46" s="14"/>
      <c r="F46" s="14"/>
      <c r="G46" s="1"/>
      <c r="H46" s="50" t="s">
        <v>62</v>
      </c>
      <c r="I46" s="51">
        <f>(K42*I45)+K42</f>
        <v>1686600</v>
      </c>
      <c r="J46" s="14"/>
      <c r="K46" s="52">
        <f>I46+K54</f>
        <v>1699600</v>
      </c>
      <c r="L46" s="14"/>
      <c r="M46" s="14"/>
      <c r="P46" s="2"/>
      <c r="Q46" s="2"/>
      <c r="R46" s="2"/>
      <c r="S46" s="2"/>
      <c r="T46" s="2"/>
      <c r="U46" s="2"/>
      <c r="V46" s="2"/>
      <c r="W46" s="2"/>
      <c r="X46" s="2"/>
    </row>
    <row r="47" spans="1:24" ht="12.75">
      <c r="A47" s="14" t="s">
        <v>63</v>
      </c>
      <c r="B47" s="34"/>
      <c r="C47" s="14"/>
      <c r="D47" s="52">
        <f>D46/M4</f>
        <v>142.07407407407408</v>
      </c>
      <c r="E47" s="14"/>
      <c r="F47" s="14"/>
      <c r="G47" s="1"/>
      <c r="H47" s="14" t="s">
        <v>63</v>
      </c>
      <c r="I47" s="34">
        <f>K46/J31</f>
        <v>125.8962962962963</v>
      </c>
      <c r="J47" s="14"/>
      <c r="K47" s="52">
        <f>K46/J31</f>
        <v>125.8962962962963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P48" s="2"/>
      <c r="Q48" s="2"/>
      <c r="R48" s="2"/>
      <c r="S48" s="2"/>
      <c r="T48" s="2"/>
      <c r="U48" s="2"/>
      <c r="V48" s="2"/>
      <c r="W48" s="2"/>
      <c r="X48" s="2"/>
    </row>
    <row r="49" spans="1:24" ht="12.75">
      <c r="A49" s="14" t="s">
        <v>65</v>
      </c>
      <c r="B49" s="34">
        <f>D42*B45</f>
        <v>381000</v>
      </c>
      <c r="C49" s="14"/>
      <c r="D49" s="52">
        <f>B49+D52+D53</f>
        <v>389000</v>
      </c>
      <c r="E49" s="14"/>
      <c r="F49" s="14"/>
      <c r="G49" s="1"/>
      <c r="H49" s="14" t="s">
        <v>65</v>
      </c>
      <c r="I49" s="34">
        <f>K42*I45</f>
        <v>281100</v>
      </c>
      <c r="J49" s="14"/>
      <c r="K49" s="52">
        <f>I49+K52+K53</f>
        <v>289100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2.75">
      <c r="A51" s="33" t="s">
        <v>66</v>
      </c>
      <c r="B51" s="39">
        <v>5000</v>
      </c>
      <c r="C51" s="8">
        <v>1</v>
      </c>
      <c r="D51" s="34">
        <f t="shared" ref="D51:D53" si="5">B51*C51</f>
        <v>5000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2.75">
      <c r="A52" s="14" t="s">
        <v>67</v>
      </c>
      <c r="B52" s="39">
        <v>5000</v>
      </c>
      <c r="C52" s="8">
        <v>1</v>
      </c>
      <c r="D52" s="34">
        <f t="shared" si="5"/>
        <v>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2.75">
      <c r="A53" s="53" t="s">
        <v>68</v>
      </c>
      <c r="B53" s="39">
        <v>3000</v>
      </c>
      <c r="C53" s="8">
        <v>1</v>
      </c>
      <c r="D53" s="34">
        <f t="shared" si="5"/>
        <v>3000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2.75">
      <c r="A54" s="2"/>
      <c r="B54" s="2"/>
      <c r="C54" s="2"/>
      <c r="D54" s="54">
        <f>SUM(D51:D53)</f>
        <v>13000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2.75">
      <c r="A55" s="12" t="s">
        <v>138</v>
      </c>
      <c r="B55" s="2"/>
      <c r="C55" s="2"/>
      <c r="D55" s="2"/>
      <c r="E55" s="2"/>
      <c r="F55" s="2"/>
      <c r="G55" s="1"/>
      <c r="H55" s="12" t="s">
        <v>138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2.75">
      <c r="A56" s="90" t="s">
        <v>139</v>
      </c>
      <c r="B56" s="91"/>
      <c r="C56" s="91"/>
      <c r="D56" s="91"/>
      <c r="E56" s="2"/>
      <c r="F56" s="2"/>
      <c r="G56" s="1"/>
      <c r="H56" s="90" t="s">
        <v>140</v>
      </c>
      <c r="I56" s="91"/>
      <c r="J56" s="91"/>
      <c r="K56" s="9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2.75">
      <c r="A57" s="71" t="s">
        <v>141</v>
      </c>
      <c r="B57" s="2">
        <f t="shared" ref="B57:D57" si="6">B31</f>
        <v>37</v>
      </c>
      <c r="C57" s="2">
        <f t="shared" si="6"/>
        <v>13500</v>
      </c>
      <c r="D57" s="54">
        <f t="shared" si="6"/>
        <v>499500</v>
      </c>
      <c r="E57" s="2"/>
      <c r="F57" s="2"/>
      <c r="G57" s="1"/>
      <c r="H57" s="71" t="s">
        <v>141</v>
      </c>
      <c r="I57" s="2">
        <f t="shared" ref="I57:K57" si="7">I31</f>
        <v>37</v>
      </c>
      <c r="J57" s="2">
        <f t="shared" si="7"/>
        <v>13500</v>
      </c>
      <c r="K57" s="54">
        <f t="shared" si="7"/>
        <v>499500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2.75">
      <c r="A58" s="71" t="s">
        <v>53</v>
      </c>
      <c r="B58" s="54">
        <f t="shared" ref="B58:D58" si="8">B37</f>
        <v>12250</v>
      </c>
      <c r="C58" s="2">
        <f t="shared" si="8"/>
        <v>60</v>
      </c>
      <c r="D58" s="54">
        <f t="shared" si="8"/>
        <v>735000</v>
      </c>
      <c r="E58" s="2"/>
      <c r="F58" s="2"/>
      <c r="G58" s="1"/>
      <c r="H58" s="71" t="s">
        <v>53</v>
      </c>
      <c r="I58" s="54">
        <f t="shared" ref="I58:K58" si="9">I37</f>
        <v>12250</v>
      </c>
      <c r="J58" s="2">
        <f t="shared" si="9"/>
        <v>60</v>
      </c>
      <c r="K58" s="54">
        <f t="shared" si="9"/>
        <v>735000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2.75">
      <c r="A59" s="71" t="s">
        <v>142</v>
      </c>
      <c r="B59" s="2"/>
      <c r="C59" s="2">
        <f t="shared" ref="C59:D59" si="10">C39</f>
        <v>1</v>
      </c>
      <c r="D59" s="54">
        <f t="shared" si="10"/>
        <v>15000</v>
      </c>
      <c r="E59" s="2"/>
      <c r="F59" s="2"/>
      <c r="G59" s="1"/>
      <c r="H59" s="71" t="s">
        <v>142</v>
      </c>
      <c r="I59" s="2"/>
      <c r="J59" s="2">
        <f t="shared" ref="J59:K59" si="11">J39</f>
        <v>1</v>
      </c>
      <c r="K59" s="54">
        <f t="shared" si="11"/>
        <v>7500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2.75">
      <c r="A60" s="12" t="s">
        <v>134</v>
      </c>
      <c r="B60" s="2"/>
      <c r="C60" s="2"/>
      <c r="D60" s="54">
        <f>D36</f>
        <v>6500</v>
      </c>
      <c r="E60" s="2"/>
      <c r="F60" s="2"/>
      <c r="G60" s="1"/>
      <c r="H60" s="12" t="s">
        <v>134</v>
      </c>
      <c r="I60" s="2"/>
      <c r="J60" s="2"/>
      <c r="K60" s="54">
        <f>K36</f>
        <v>2500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2.75">
      <c r="A61" s="71" t="s">
        <v>143</v>
      </c>
      <c r="B61" s="2"/>
      <c r="C61" s="2"/>
      <c r="D61" s="54">
        <f>D41+D40+D32+D33</f>
        <v>19000</v>
      </c>
      <c r="E61" s="2"/>
      <c r="F61" s="2"/>
      <c r="G61" s="1"/>
      <c r="H61" s="71" t="s">
        <v>143</v>
      </c>
      <c r="I61" s="2"/>
      <c r="J61" s="2"/>
      <c r="K61" s="54">
        <f>K41+K40+K32+K33</f>
        <v>8000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2.75">
      <c r="A62" s="71" t="s">
        <v>144</v>
      </c>
      <c r="B62" s="2"/>
      <c r="C62" s="2"/>
      <c r="D62" s="54">
        <f>D34</f>
        <v>189000</v>
      </c>
      <c r="E62" s="2"/>
      <c r="F62" s="2"/>
      <c r="G62" s="1"/>
      <c r="H62" s="71" t="s">
        <v>144</v>
      </c>
      <c r="I62" s="2"/>
      <c r="J62" s="2"/>
      <c r="K62" s="54">
        <f>K34</f>
        <v>135000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2.75">
      <c r="A63" s="71" t="s">
        <v>145</v>
      </c>
      <c r="B63" s="2"/>
      <c r="C63" s="2"/>
      <c r="D63" s="54">
        <f>D51</f>
        <v>5000</v>
      </c>
      <c r="E63" s="2"/>
      <c r="F63" s="2"/>
      <c r="G63" s="1"/>
      <c r="H63" s="71" t="s">
        <v>145</v>
      </c>
      <c r="I63" s="2"/>
      <c r="J63" s="2"/>
      <c r="K63" s="54">
        <f>K51</f>
        <v>5000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2.75">
      <c r="A64" s="71" t="s">
        <v>146</v>
      </c>
      <c r="B64" s="2"/>
      <c r="C64" s="2"/>
      <c r="D64" s="54">
        <f>D52+D53</f>
        <v>8000</v>
      </c>
      <c r="E64" s="2"/>
      <c r="F64" s="2"/>
      <c r="G64" s="1"/>
      <c r="H64" s="71" t="s">
        <v>146</v>
      </c>
      <c r="I64" s="2"/>
      <c r="J64" s="2"/>
      <c r="K64" s="54">
        <f>K52+K53</f>
        <v>8000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2.75">
      <c r="A65" s="12" t="s">
        <v>30</v>
      </c>
      <c r="B65" s="2"/>
      <c r="C65" s="2"/>
      <c r="D65" s="54">
        <f>SUM(D57:D64)</f>
        <v>1477000</v>
      </c>
      <c r="E65" s="2"/>
      <c r="F65" s="2"/>
      <c r="G65" s="1"/>
      <c r="H65" s="12" t="s">
        <v>30</v>
      </c>
      <c r="I65" s="2"/>
      <c r="J65" s="2"/>
      <c r="K65" s="54">
        <f>SUM(K57:K64)</f>
        <v>1400500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2.75">
      <c r="A67" s="12" t="s">
        <v>147</v>
      </c>
      <c r="B67" s="2"/>
      <c r="C67" s="2"/>
      <c r="D67" s="54">
        <f>D65/M4</f>
        <v>109.4074074074074</v>
      </c>
      <c r="E67" s="2"/>
      <c r="F67" s="2"/>
      <c r="G67" s="1"/>
      <c r="H67" s="12" t="s">
        <v>147</v>
      </c>
      <c r="I67" s="2"/>
      <c r="J67" s="2"/>
      <c r="K67" s="54">
        <f>K65/M4</f>
        <v>103.74074074074075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2.75">
      <c r="A78" s="2"/>
      <c r="B78" s="2"/>
      <c r="C78" s="2"/>
      <c r="D78" s="2"/>
      <c r="E78" s="2"/>
      <c r="F78" s="2"/>
      <c r="G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2.75">
      <c r="A79" s="2"/>
      <c r="B79" s="2"/>
      <c r="C79" s="2"/>
      <c r="D79" s="2"/>
      <c r="E79" s="2"/>
      <c r="F79" s="2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2.75">
      <c r="A80" s="2"/>
      <c r="B80" s="2"/>
      <c r="C80" s="2"/>
      <c r="D80" s="2"/>
      <c r="E80" s="2"/>
      <c r="F80" s="2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2.75">
      <c r="A81" s="2"/>
      <c r="B81" s="2"/>
      <c r="C81" s="2"/>
      <c r="D81" s="2"/>
      <c r="E81" s="2"/>
      <c r="F81" s="2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2.75">
      <c r="A82" s="2"/>
      <c r="B82" s="2"/>
      <c r="C82" s="2"/>
      <c r="D82" s="2"/>
      <c r="E82" s="2"/>
      <c r="F82" s="2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2.75">
      <c r="A83" s="2"/>
      <c r="B83" s="2"/>
      <c r="C83" s="2"/>
      <c r="D83" s="2"/>
      <c r="E83" s="2"/>
      <c r="F83" s="2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2.75">
      <c r="A84" s="2"/>
      <c r="B84" s="2"/>
      <c r="C84" s="2"/>
      <c r="D84" s="2"/>
      <c r="E84" s="2"/>
      <c r="F84" s="2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2.75">
      <c r="A85" s="2"/>
      <c r="B85" s="2"/>
      <c r="C85" s="2"/>
      <c r="D85" s="2"/>
      <c r="E85" s="2"/>
      <c r="F85" s="2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2.75">
      <c r="A86" s="2"/>
      <c r="B86" s="2"/>
      <c r="C86" s="2"/>
      <c r="D86" s="2"/>
      <c r="E86" s="2"/>
      <c r="F86" s="2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2.75">
      <c r="A87" s="2"/>
      <c r="B87" s="2"/>
      <c r="C87" s="2"/>
      <c r="D87" s="2"/>
      <c r="E87" s="2"/>
      <c r="F87" s="2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2.75">
      <c r="A88" s="2"/>
      <c r="B88" s="2"/>
      <c r="C88" s="2"/>
      <c r="D88" s="2"/>
      <c r="E88" s="2"/>
      <c r="F88" s="2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2.75">
      <c r="A89" s="2"/>
      <c r="B89" s="2"/>
      <c r="C89" s="2"/>
      <c r="D89" s="2"/>
      <c r="E89" s="2"/>
      <c r="F89" s="2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2.75">
      <c r="A90" s="2"/>
      <c r="B90" s="2"/>
      <c r="C90" s="2"/>
      <c r="D90" s="2"/>
      <c r="E90" s="2"/>
      <c r="F90" s="2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2.75">
      <c r="A91" s="2"/>
      <c r="B91" s="2"/>
      <c r="C91" s="2"/>
      <c r="D91" s="2"/>
      <c r="E91" s="2"/>
      <c r="F91" s="2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2.75">
      <c r="A92" s="2"/>
      <c r="B92" s="2"/>
      <c r="C92" s="2"/>
      <c r="D92" s="2"/>
      <c r="E92" s="2"/>
      <c r="F92" s="2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2.75">
      <c r="A93" s="2"/>
      <c r="B93" s="2"/>
      <c r="C93" s="2"/>
      <c r="D93" s="2"/>
      <c r="E93" s="2"/>
      <c r="F93" s="2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2.75">
      <c r="A94" s="2"/>
      <c r="B94" s="2"/>
      <c r="C94" s="2"/>
      <c r="D94" s="2"/>
      <c r="E94" s="2"/>
      <c r="F94" s="2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2.75">
      <c r="A95" s="2"/>
      <c r="B95" s="2"/>
      <c r="C95" s="2"/>
      <c r="D95" s="2"/>
      <c r="E95" s="2"/>
      <c r="F95" s="2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2.75">
      <c r="A96" s="2"/>
      <c r="B96" s="2"/>
      <c r="C96" s="2"/>
      <c r="D96" s="2"/>
      <c r="E96" s="2"/>
      <c r="F96" s="2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2.75">
      <c r="A97" s="2"/>
      <c r="B97" s="2"/>
      <c r="C97" s="2"/>
      <c r="D97" s="2"/>
      <c r="E97" s="2"/>
      <c r="F97" s="2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2.75">
      <c r="A98" s="2"/>
      <c r="B98" s="2"/>
      <c r="C98" s="2"/>
      <c r="D98" s="2"/>
      <c r="E98" s="2"/>
      <c r="F98" s="2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2.75">
      <c r="A99" s="2"/>
      <c r="B99" s="2"/>
      <c r="C99" s="2"/>
      <c r="D99" s="2"/>
      <c r="E99" s="2"/>
      <c r="F99" s="2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2.75">
      <c r="A100" s="2"/>
      <c r="B100" s="2"/>
      <c r="C100" s="2"/>
      <c r="D100" s="2"/>
      <c r="E100" s="2"/>
      <c r="F100" s="2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2.75">
      <c r="A101" s="2"/>
      <c r="B101" s="2"/>
      <c r="C101" s="2"/>
      <c r="D101" s="2"/>
      <c r="E101" s="2"/>
      <c r="F101" s="2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2.75">
      <c r="A102" s="2"/>
      <c r="B102" s="2"/>
      <c r="C102" s="2"/>
      <c r="D102" s="2"/>
      <c r="E102" s="2"/>
      <c r="F102" s="2"/>
      <c r="G102" s="55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2.75">
      <c r="A103" s="2"/>
      <c r="B103" s="2"/>
      <c r="C103" s="2"/>
      <c r="D103" s="2"/>
      <c r="E103" s="2"/>
      <c r="F103" s="2"/>
      <c r="G103" s="5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2.75">
      <c r="A104" s="2"/>
      <c r="B104" s="2"/>
      <c r="C104" s="2"/>
      <c r="D104" s="2"/>
      <c r="E104" s="2"/>
      <c r="F104" s="2"/>
      <c r="G104" s="5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2.75">
      <c r="A105" s="2"/>
      <c r="B105" s="2"/>
      <c r="C105" s="2"/>
      <c r="D105" s="2"/>
      <c r="E105" s="2"/>
      <c r="F105" s="2"/>
      <c r="G105" s="5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2.75">
      <c r="A106" s="2"/>
      <c r="B106" s="2"/>
      <c r="C106" s="2"/>
      <c r="D106" s="2"/>
      <c r="E106" s="2"/>
      <c r="F106" s="2"/>
      <c r="G106" s="5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2.75">
      <c r="A107" s="2"/>
      <c r="B107" s="2"/>
      <c r="C107" s="2"/>
      <c r="D107" s="2"/>
      <c r="E107" s="2"/>
      <c r="F107" s="2"/>
      <c r="G107" s="5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2.75">
      <c r="A108" s="2"/>
      <c r="B108" s="2"/>
      <c r="C108" s="2"/>
      <c r="D108" s="2"/>
      <c r="E108" s="2"/>
      <c r="F108" s="2"/>
      <c r="G108" s="5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>
      <c r="A109" s="2"/>
      <c r="B109" s="2"/>
      <c r="C109" s="2"/>
      <c r="D109" s="2"/>
      <c r="E109" s="2"/>
      <c r="F109" s="2"/>
      <c r="G109" s="5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>
      <c r="A110" s="2"/>
      <c r="B110" s="2"/>
      <c r="C110" s="2"/>
      <c r="D110" s="2"/>
      <c r="E110" s="2"/>
      <c r="F110" s="2"/>
      <c r="G110" s="5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>
      <c r="A111" s="2"/>
      <c r="B111" s="2"/>
      <c r="C111" s="2"/>
      <c r="D111" s="2"/>
      <c r="E111" s="2"/>
      <c r="F111" s="2"/>
      <c r="G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2.75">
      <c r="A998" s="2"/>
      <c r="B998" s="2"/>
      <c r="C998" s="2"/>
      <c r="D998" s="2"/>
      <c r="E998" s="2"/>
      <c r="F998" s="2"/>
      <c r="G998" s="5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</sheetData>
  <mergeCells count="19">
    <mergeCell ref="A1:F1"/>
    <mergeCell ref="I6:L6"/>
    <mergeCell ref="K18:L18"/>
    <mergeCell ref="I20:L20"/>
    <mergeCell ref="I16:L16"/>
    <mergeCell ref="I18:J18"/>
    <mergeCell ref="A56:D56"/>
    <mergeCell ref="H56:K56"/>
    <mergeCell ref="M31:M41"/>
    <mergeCell ref="M9:M10"/>
    <mergeCell ref="M2:M3"/>
    <mergeCell ref="I9:L9"/>
    <mergeCell ref="I2:L2"/>
    <mergeCell ref="I5:L5"/>
    <mergeCell ref="I12:L12"/>
    <mergeCell ref="I13:L13"/>
    <mergeCell ref="H28:M28"/>
    <mergeCell ref="A28:F28"/>
    <mergeCell ref="F31:F4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X998"/>
  <sheetViews>
    <sheetView workbookViewId="0"/>
  </sheetViews>
  <sheetFormatPr defaultColWidth="14.42578125" defaultRowHeight="15.75" customHeight="1"/>
  <cols>
    <col min="1" max="1" width="26.28515625" customWidth="1"/>
    <col min="2" max="2" width="11.7109375" customWidth="1"/>
    <col min="3" max="3" width="11.5703125" customWidth="1"/>
    <col min="4" max="4" width="15.140625" customWidth="1"/>
    <col min="5" max="5" width="10.140625" customWidth="1"/>
    <col min="6" max="6" width="13.7109375" customWidth="1"/>
    <col min="7" max="7" width="2.42578125" customWidth="1"/>
    <col min="8" max="8" width="43.85546875" customWidth="1"/>
    <col min="12" max="12" width="14.5703125" customWidth="1"/>
    <col min="13" max="13" width="17" customWidth="1"/>
    <col min="14" max="14" width="6.5703125" customWidth="1"/>
    <col min="15" max="15" width="33.5703125" customWidth="1"/>
  </cols>
  <sheetData>
    <row r="1" spans="1:24" ht="12.75">
      <c r="A1" s="97" t="s">
        <v>0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5.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59" t="s">
        <v>6</v>
      </c>
      <c r="G2" s="1"/>
      <c r="H2" s="60" t="s">
        <v>71</v>
      </c>
      <c r="I2" s="92" t="s">
        <v>7</v>
      </c>
      <c r="J2" s="91"/>
      <c r="K2" s="91"/>
      <c r="L2" s="91"/>
      <c r="M2" s="94" t="s">
        <v>8</v>
      </c>
      <c r="N2" s="12"/>
      <c r="O2" s="12" t="s">
        <v>80</v>
      </c>
      <c r="P2" s="2"/>
      <c r="Q2" s="2"/>
      <c r="R2" s="2"/>
      <c r="S2" s="2"/>
      <c r="T2" s="2"/>
      <c r="U2" s="2"/>
      <c r="V2" s="2"/>
      <c r="W2" s="2"/>
      <c r="X2" s="2"/>
    </row>
    <row r="3" spans="1:24" ht="12.75">
      <c r="A3" s="4" t="s">
        <v>9</v>
      </c>
      <c r="B3" s="5">
        <v>167</v>
      </c>
      <c r="C3" s="5">
        <v>5</v>
      </c>
      <c r="D3" s="5">
        <v>6</v>
      </c>
      <c r="E3" s="6">
        <f t="shared" ref="E3:E18" si="0">B3*C3</f>
        <v>835</v>
      </c>
      <c r="F3" s="6">
        <f t="shared" ref="F3:F18" si="1">D3*E3</f>
        <v>5010</v>
      </c>
      <c r="G3" s="1"/>
      <c r="H3" s="12">
        <v>800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12"/>
      <c r="O3" s="12" t="s">
        <v>81</v>
      </c>
      <c r="P3" s="2"/>
      <c r="Q3" s="2"/>
      <c r="R3" s="2"/>
      <c r="S3" s="2"/>
      <c r="T3" s="2"/>
      <c r="U3" s="2"/>
      <c r="V3" s="2"/>
      <c r="W3" s="2"/>
      <c r="X3" s="2"/>
    </row>
    <row r="4" spans="1:24" ht="12.75">
      <c r="A4" s="4" t="s">
        <v>9</v>
      </c>
      <c r="B4" s="5">
        <v>209</v>
      </c>
      <c r="C4" s="5">
        <v>7</v>
      </c>
      <c r="D4" s="5">
        <v>6</v>
      </c>
      <c r="E4" s="6">
        <f t="shared" si="0"/>
        <v>1463</v>
      </c>
      <c r="F4" s="6">
        <f t="shared" si="1"/>
        <v>8778</v>
      </c>
      <c r="G4" s="1"/>
      <c r="H4" s="61" t="s">
        <v>82</v>
      </c>
      <c r="I4" s="9">
        <v>250</v>
      </c>
      <c r="J4" s="9">
        <v>4.5</v>
      </c>
      <c r="K4" s="10">
        <v>0.7</v>
      </c>
      <c r="L4" s="11">
        <f>MROUND((I4*I6),100)</f>
        <v>40100</v>
      </c>
      <c r="M4" s="12">
        <v>13500</v>
      </c>
      <c r="N4" s="12"/>
      <c r="O4" s="12" t="s">
        <v>83</v>
      </c>
      <c r="P4" s="2"/>
      <c r="Q4" s="2"/>
      <c r="R4" s="2"/>
      <c r="S4" s="2"/>
      <c r="T4" s="2"/>
      <c r="U4" s="2"/>
      <c r="V4" s="2"/>
      <c r="W4" s="2"/>
      <c r="X4" s="2"/>
    </row>
    <row r="5" spans="1:24" ht="12.75">
      <c r="A5" s="4" t="s">
        <v>9</v>
      </c>
      <c r="B5" s="5">
        <v>24</v>
      </c>
      <c r="C5" s="5">
        <v>9</v>
      </c>
      <c r="D5" s="5">
        <v>6</v>
      </c>
      <c r="E5" s="6">
        <f t="shared" si="0"/>
        <v>216</v>
      </c>
      <c r="F5" s="6">
        <f t="shared" si="1"/>
        <v>1296</v>
      </c>
      <c r="G5" s="1"/>
      <c r="H5" s="62">
        <v>7500</v>
      </c>
      <c r="I5" s="90" t="s">
        <v>16</v>
      </c>
      <c r="J5" s="91"/>
      <c r="K5" s="91"/>
      <c r="L5" s="91"/>
      <c r="M5" s="63" t="s">
        <v>84</v>
      </c>
      <c r="N5" s="12"/>
      <c r="O5" s="12" t="s">
        <v>85</v>
      </c>
      <c r="P5" s="2"/>
      <c r="Q5" s="2"/>
      <c r="R5" s="2"/>
      <c r="S5" s="2"/>
      <c r="T5" s="2"/>
      <c r="U5" s="2"/>
      <c r="V5" s="2"/>
      <c r="W5" s="2"/>
      <c r="X5" s="2"/>
    </row>
    <row r="6" spans="1:24" ht="12.75">
      <c r="A6" s="4" t="s">
        <v>17</v>
      </c>
      <c r="B6" s="5">
        <v>191</v>
      </c>
      <c r="C6" s="5">
        <v>75</v>
      </c>
      <c r="D6" s="5">
        <v>6</v>
      </c>
      <c r="E6" s="6">
        <f t="shared" si="0"/>
        <v>14325</v>
      </c>
      <c r="F6" s="6">
        <f t="shared" si="1"/>
        <v>85950</v>
      </c>
      <c r="G6" s="1"/>
      <c r="H6" s="12" t="s">
        <v>86</v>
      </c>
      <c r="I6" s="95">
        <f>F25/(I4*J4*K4)</f>
        <v>160.37142857142857</v>
      </c>
      <c r="J6" s="91"/>
      <c r="K6" s="91"/>
      <c r="L6" s="91"/>
      <c r="M6" s="12">
        <v>6500</v>
      </c>
      <c r="N6" s="62" t="s">
        <v>87</v>
      </c>
      <c r="O6" s="62" t="s">
        <v>88</v>
      </c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4" t="s">
        <v>18</v>
      </c>
      <c r="B7" s="6">
        <v>5</v>
      </c>
      <c r="C7" s="5">
        <v>0</v>
      </c>
      <c r="D7" s="8">
        <v>0</v>
      </c>
      <c r="E7" s="6">
        <f t="shared" si="0"/>
        <v>0</v>
      </c>
      <c r="F7" s="6">
        <f t="shared" si="1"/>
        <v>0</v>
      </c>
      <c r="G7" s="1"/>
      <c r="H7" s="12" t="s">
        <v>89</v>
      </c>
      <c r="I7" s="11"/>
      <c r="J7" s="11"/>
      <c r="K7" s="11"/>
      <c r="L7" s="11"/>
      <c r="M7" s="12">
        <v>2500</v>
      </c>
      <c r="N7" s="62" t="s">
        <v>90</v>
      </c>
      <c r="O7" s="62" t="s">
        <v>91</v>
      </c>
      <c r="P7" s="2"/>
      <c r="Q7" s="2"/>
      <c r="R7" s="2"/>
      <c r="S7" s="2"/>
      <c r="T7" s="2"/>
      <c r="U7" s="2"/>
      <c r="V7" s="2"/>
      <c r="W7" s="2"/>
      <c r="X7" s="2"/>
    </row>
    <row r="8" spans="1:24" ht="12.75">
      <c r="A8" s="14" t="s">
        <v>19</v>
      </c>
      <c r="B8" s="6">
        <v>4</v>
      </c>
      <c r="C8" s="5">
        <v>0</v>
      </c>
      <c r="D8" s="8">
        <v>0</v>
      </c>
      <c r="E8" s="6">
        <f t="shared" si="0"/>
        <v>0</v>
      </c>
      <c r="F8" s="6">
        <f t="shared" si="1"/>
        <v>0</v>
      </c>
      <c r="G8" s="1"/>
      <c r="H8" s="12" t="s">
        <v>92</v>
      </c>
      <c r="I8" s="11"/>
      <c r="J8" s="11"/>
      <c r="K8" s="11"/>
      <c r="L8" s="11"/>
      <c r="M8" s="2"/>
      <c r="N8" s="62"/>
      <c r="O8" s="62" t="s">
        <v>93</v>
      </c>
      <c r="P8" s="2"/>
      <c r="Q8" s="2"/>
      <c r="R8" s="2"/>
      <c r="S8" s="2"/>
      <c r="T8" s="2"/>
      <c r="U8" s="2"/>
      <c r="V8" s="2"/>
      <c r="W8" s="2"/>
      <c r="X8" s="2"/>
    </row>
    <row r="9" spans="1:24" ht="12.75">
      <c r="A9" s="14" t="s">
        <v>20</v>
      </c>
      <c r="B9" s="6">
        <v>8</v>
      </c>
      <c r="C9" s="5">
        <v>0</v>
      </c>
      <c r="D9" s="8">
        <v>0</v>
      </c>
      <c r="E9" s="6">
        <f t="shared" si="0"/>
        <v>0</v>
      </c>
      <c r="F9" s="6">
        <f t="shared" si="1"/>
        <v>0</v>
      </c>
      <c r="G9" s="1"/>
      <c r="H9" s="12" t="s">
        <v>94</v>
      </c>
      <c r="I9" s="92" t="s">
        <v>21</v>
      </c>
      <c r="J9" s="91"/>
      <c r="K9" s="91"/>
      <c r="L9" s="91"/>
      <c r="M9" s="94" t="s">
        <v>22</v>
      </c>
      <c r="N9" s="12"/>
      <c r="O9" s="12" t="s">
        <v>95</v>
      </c>
      <c r="Q9" s="2"/>
      <c r="R9" s="2"/>
      <c r="S9" s="2"/>
      <c r="T9" s="2"/>
      <c r="U9" s="2"/>
      <c r="V9" s="2"/>
      <c r="W9" s="2"/>
      <c r="X9" s="2"/>
    </row>
    <row r="10" spans="1:24" ht="12.75">
      <c r="A10" s="14" t="s">
        <v>17</v>
      </c>
      <c r="B10" s="6">
        <v>1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H10" s="12" t="s">
        <v>96</v>
      </c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12"/>
      <c r="O10" s="12" t="s">
        <v>97</v>
      </c>
      <c r="Q10" s="2"/>
      <c r="R10" s="2"/>
      <c r="S10" s="2"/>
      <c r="T10" s="2"/>
      <c r="U10" s="2"/>
      <c r="V10" s="2"/>
      <c r="W10" s="2"/>
      <c r="X10" s="2"/>
    </row>
    <row r="11" spans="1:24" ht="12.75">
      <c r="A11" s="4" t="s">
        <v>26</v>
      </c>
      <c r="B11" s="8">
        <v>1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12" t="s">
        <v>98</v>
      </c>
      <c r="I11" s="9">
        <v>2</v>
      </c>
      <c r="J11" s="9">
        <v>1000</v>
      </c>
      <c r="K11" s="10">
        <v>0.5</v>
      </c>
      <c r="L11" s="10">
        <v>0.6</v>
      </c>
      <c r="M11" s="12">
        <v>60</v>
      </c>
      <c r="N11" s="12"/>
      <c r="O11" s="12" t="s">
        <v>99</v>
      </c>
      <c r="Q11" s="2"/>
      <c r="R11" s="2"/>
      <c r="S11" s="2"/>
      <c r="T11" s="2"/>
      <c r="U11" s="2"/>
      <c r="V11" s="2"/>
      <c r="W11" s="2"/>
      <c r="X11" s="2"/>
    </row>
    <row r="12" spans="1:24" ht="12.75">
      <c r="A12" s="4" t="s">
        <v>27</v>
      </c>
      <c r="B12" s="8">
        <v>1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12" t="s">
        <v>100</v>
      </c>
      <c r="I12" s="90" t="s">
        <v>28</v>
      </c>
      <c r="J12" s="91"/>
      <c r="K12" s="91"/>
      <c r="L12" s="91"/>
      <c r="M12" s="63" t="s">
        <v>102</v>
      </c>
      <c r="N12" s="12"/>
      <c r="O12" s="12" t="s">
        <v>103</v>
      </c>
      <c r="Q12" s="2"/>
      <c r="R12" s="2"/>
      <c r="S12" s="2"/>
      <c r="T12" s="2"/>
      <c r="U12" s="2"/>
      <c r="V12" s="2"/>
      <c r="W12" s="2"/>
      <c r="X12" s="2"/>
    </row>
    <row r="13" spans="1:24" ht="12.75">
      <c r="A13" s="4" t="s">
        <v>29</v>
      </c>
      <c r="B13" s="8">
        <v>1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12" t="s">
        <v>104</v>
      </c>
      <c r="I13" s="95">
        <f>F25/(I11*K11*L11*J11)</f>
        <v>210.48750000000001</v>
      </c>
      <c r="J13" s="91"/>
      <c r="K13" s="91"/>
      <c r="L13" s="91"/>
      <c r="M13" s="12">
        <v>12250</v>
      </c>
      <c r="N13" s="12"/>
      <c r="O13" s="12" t="s">
        <v>105</v>
      </c>
      <c r="Q13" s="2"/>
      <c r="R13" s="2"/>
      <c r="S13" s="2"/>
      <c r="T13" s="2"/>
      <c r="U13" s="2"/>
      <c r="V13" s="2"/>
      <c r="W13" s="2"/>
      <c r="X13" s="2"/>
    </row>
    <row r="14" spans="1:24" ht="15">
      <c r="A14" s="15"/>
      <c r="B14" s="8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12" t="s">
        <v>106</v>
      </c>
      <c r="I14" s="2"/>
      <c r="J14" s="2"/>
      <c r="K14" s="2"/>
      <c r="L14" s="2"/>
      <c r="M14" s="2"/>
      <c r="N14" s="12"/>
      <c r="O14" s="12" t="s">
        <v>107</v>
      </c>
      <c r="Q14" s="2"/>
      <c r="R14" s="2"/>
      <c r="S14" s="2"/>
      <c r="T14" s="2"/>
      <c r="U14" s="2"/>
      <c r="V14" s="2"/>
      <c r="W14" s="2"/>
      <c r="X14" s="2"/>
    </row>
    <row r="15" spans="1:24" ht="15">
      <c r="A15" s="16"/>
      <c r="B15" s="8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12" t="s">
        <v>108</v>
      </c>
      <c r="I15" s="2"/>
      <c r="J15" s="2"/>
      <c r="K15" s="2"/>
      <c r="L15" s="2"/>
      <c r="M15" s="2"/>
      <c r="N15" s="12"/>
      <c r="O15" s="12" t="s">
        <v>109</v>
      </c>
      <c r="Q15" s="2"/>
      <c r="R15" s="2"/>
      <c r="S15" s="2"/>
      <c r="T15" s="2"/>
      <c r="U15" s="2"/>
      <c r="V15" s="2"/>
      <c r="W15" s="2"/>
      <c r="X15" s="2"/>
    </row>
    <row r="16" spans="1:24" ht="15">
      <c r="A16" s="16"/>
      <c r="B16" s="8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12" t="s">
        <v>110</v>
      </c>
      <c r="I16" s="90" t="s">
        <v>30</v>
      </c>
      <c r="J16" s="91"/>
      <c r="K16" s="91"/>
      <c r="L16" s="91"/>
      <c r="M16" s="2"/>
      <c r="N16" s="12"/>
      <c r="O16" s="12" t="s">
        <v>111</v>
      </c>
      <c r="Q16" s="2"/>
      <c r="R16" s="2"/>
      <c r="S16" s="2"/>
      <c r="T16" s="2"/>
      <c r="U16" s="2"/>
      <c r="V16" s="2"/>
      <c r="W16" s="2"/>
      <c r="X16" s="2"/>
    </row>
    <row r="17" spans="1:24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I17" s="17" t="s">
        <v>31</v>
      </c>
      <c r="J17" s="18">
        <v>111</v>
      </c>
      <c r="K17" s="17" t="s">
        <v>32</v>
      </c>
      <c r="L17" s="18">
        <v>209</v>
      </c>
      <c r="M17" s="2"/>
      <c r="Q17" s="2"/>
      <c r="R17" s="2"/>
      <c r="S17" s="2"/>
      <c r="T17" s="2"/>
      <c r="U17" s="2"/>
      <c r="V17" s="2"/>
      <c r="W17" s="2"/>
      <c r="X17" s="2"/>
    </row>
    <row r="18" spans="1:24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61" t="s">
        <v>112</v>
      </c>
      <c r="I18" s="93">
        <f>M4*J17</f>
        <v>1498500</v>
      </c>
      <c r="J18" s="91"/>
      <c r="K18" s="93">
        <f>M4*L17</f>
        <v>2821500</v>
      </c>
      <c r="L18" s="91"/>
      <c r="M18" s="2"/>
      <c r="N18" s="12"/>
      <c r="O18" s="12" t="s">
        <v>114</v>
      </c>
      <c r="P18" s="12"/>
      <c r="Q18" s="2"/>
      <c r="R18" s="2"/>
      <c r="S18" s="2"/>
      <c r="T18" s="2"/>
      <c r="U18" s="2"/>
      <c r="V18" s="2"/>
      <c r="W18" s="2"/>
      <c r="X18" s="2"/>
    </row>
    <row r="19" spans="1:24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12">
        <v>15000</v>
      </c>
      <c r="I19" s="2"/>
      <c r="J19" s="2"/>
      <c r="K19" s="2"/>
      <c r="L19" s="2"/>
      <c r="M19" s="2"/>
      <c r="N19" s="12"/>
      <c r="O19" s="12" t="s">
        <v>116</v>
      </c>
      <c r="P19" s="12"/>
      <c r="Q19" s="2"/>
      <c r="R19" s="2"/>
      <c r="S19" s="2"/>
      <c r="T19" s="2"/>
      <c r="U19" s="2"/>
      <c r="V19" s="2"/>
      <c r="W19" s="2"/>
      <c r="X19" s="2"/>
    </row>
    <row r="20" spans="1:24" ht="12.75">
      <c r="A20" s="19" t="s">
        <v>34</v>
      </c>
      <c r="B20" s="20"/>
      <c r="C20" s="20"/>
      <c r="D20" s="21" t="s">
        <v>33</v>
      </c>
      <c r="E20" s="22">
        <f t="shared" ref="E20:F20" si="2">SUM(E3:E19)</f>
        <v>16839</v>
      </c>
      <c r="F20" s="22">
        <f t="shared" si="2"/>
        <v>101034</v>
      </c>
      <c r="G20" s="1"/>
      <c r="H20" s="62" t="s">
        <v>117</v>
      </c>
      <c r="I20" s="90" t="s">
        <v>35</v>
      </c>
      <c r="J20" s="91"/>
      <c r="K20" s="91"/>
      <c r="L20" s="91"/>
      <c r="M20" s="2"/>
      <c r="N20" s="12"/>
      <c r="O20" s="12" t="s">
        <v>119</v>
      </c>
      <c r="P20" s="12"/>
      <c r="Q20" s="2"/>
      <c r="R20" s="2"/>
      <c r="S20" s="2"/>
      <c r="T20" s="2"/>
      <c r="U20" s="2"/>
      <c r="V20" s="2"/>
      <c r="W20" s="2"/>
      <c r="X20" s="2"/>
    </row>
    <row r="21" spans="1:24" ht="12.75">
      <c r="A21" s="23"/>
      <c r="B21" s="2"/>
      <c r="C21" s="2"/>
      <c r="D21" s="2"/>
      <c r="E21" s="2"/>
      <c r="F21" s="2"/>
      <c r="G21" s="1"/>
      <c r="H21" s="62" t="s">
        <v>120</v>
      </c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12"/>
      <c r="O21" s="12" t="s">
        <v>122</v>
      </c>
      <c r="P21" s="12"/>
      <c r="Q21" s="2"/>
      <c r="R21" s="2"/>
      <c r="S21" s="2"/>
      <c r="T21" s="2"/>
      <c r="U21" s="2"/>
      <c r="V21" s="2"/>
      <c r="W21" s="2"/>
      <c r="X21" s="2"/>
    </row>
    <row r="22" spans="1:24" ht="12.75">
      <c r="A22" s="23"/>
      <c r="B22" s="2"/>
      <c r="C22" s="2"/>
      <c r="D22" s="2"/>
      <c r="E22" s="2"/>
      <c r="F22" s="2"/>
      <c r="G22" s="1"/>
      <c r="H22" s="62" t="s">
        <v>123</v>
      </c>
      <c r="I22" s="25">
        <f>I18/((M4/1000)*J4*J22*365)</f>
        <v>5.6316590563165905</v>
      </c>
      <c r="J22" s="26">
        <v>12</v>
      </c>
      <c r="K22" s="25">
        <f>K18/((M4/1000)*L22*J4*365)</f>
        <v>10.603754439370878</v>
      </c>
      <c r="L22" s="26">
        <v>12</v>
      </c>
      <c r="M22" s="2"/>
      <c r="N22" s="12"/>
      <c r="O22" s="12" t="s">
        <v>125</v>
      </c>
      <c r="P22" s="12"/>
      <c r="Q22" s="2"/>
      <c r="R22" s="2"/>
      <c r="S22" s="2"/>
      <c r="T22" s="2"/>
      <c r="U22" s="2"/>
      <c r="V22" s="2"/>
      <c r="W22" s="2"/>
      <c r="X22" s="2"/>
    </row>
    <row r="23" spans="1:24" ht="12.75">
      <c r="A23" s="24" t="s">
        <v>38</v>
      </c>
      <c r="B23" s="27"/>
      <c r="C23" s="27"/>
      <c r="D23" s="27"/>
      <c r="E23" s="27"/>
      <c r="F23" s="24">
        <v>1.25</v>
      </c>
      <c r="G23" s="1"/>
      <c r="H23" s="62" t="s">
        <v>126</v>
      </c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12"/>
      <c r="O23" s="12" t="s">
        <v>128</v>
      </c>
      <c r="P23" s="12"/>
      <c r="Q23" s="2"/>
      <c r="R23" s="2"/>
      <c r="S23" s="2"/>
      <c r="T23" s="2"/>
      <c r="U23" s="2"/>
      <c r="V23" s="2"/>
      <c r="W23" s="2"/>
      <c r="X23" s="2"/>
    </row>
    <row r="24" spans="1:24" ht="12.75">
      <c r="A24" s="23"/>
      <c r="B24" s="2"/>
      <c r="C24" s="2"/>
      <c r="D24" s="2"/>
      <c r="E24" s="2"/>
      <c r="F24" s="2"/>
      <c r="G24" s="1"/>
      <c r="H24" s="62" t="s">
        <v>129</v>
      </c>
      <c r="I24" s="25">
        <f>I18/((M4/1000)*J4*J24*365)</f>
        <v>4.8271363339856492</v>
      </c>
      <c r="J24" s="26">
        <v>14</v>
      </c>
      <c r="K24" s="25">
        <f>K18/((M4/1000)*L24*J4*365)</f>
        <v>9.0889323766036103</v>
      </c>
      <c r="L24" s="26">
        <v>14</v>
      </c>
      <c r="M24" s="2"/>
      <c r="N24" s="12"/>
      <c r="O24" s="12" t="s">
        <v>130</v>
      </c>
      <c r="P24" s="12"/>
      <c r="Q24" s="2"/>
      <c r="R24" s="2"/>
      <c r="S24" s="2"/>
      <c r="T24" s="2"/>
      <c r="U24" s="2"/>
      <c r="V24" s="2"/>
      <c r="W24" s="2"/>
      <c r="X24" s="2"/>
    </row>
    <row r="25" spans="1:24" ht="12.75">
      <c r="A25" s="28" t="s">
        <v>40</v>
      </c>
      <c r="B25" s="29"/>
      <c r="C25" s="29"/>
      <c r="D25" s="29"/>
      <c r="E25" s="29"/>
      <c r="F25" s="30">
        <f>F20*F23</f>
        <v>126292.5</v>
      </c>
      <c r="G25" s="1"/>
      <c r="H25" s="62" t="s">
        <v>131</v>
      </c>
      <c r="I25" s="2"/>
      <c r="J25" s="2"/>
      <c r="K25" s="2"/>
      <c r="L25" s="2"/>
      <c r="M25" s="2"/>
      <c r="N25" s="12"/>
      <c r="O25" s="12" t="s">
        <v>132</v>
      </c>
      <c r="P25" s="12"/>
      <c r="Q25" s="2"/>
      <c r="R25" s="2"/>
      <c r="S25" s="2"/>
      <c r="T25" s="2"/>
      <c r="U25" s="2"/>
      <c r="V25" s="2"/>
      <c r="W25" s="2"/>
      <c r="X25" s="2"/>
    </row>
    <row r="26" spans="1:24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12"/>
      <c r="O26" s="12" t="s">
        <v>133</v>
      </c>
      <c r="P26" s="12"/>
      <c r="Q26" s="2"/>
      <c r="R26" s="2"/>
      <c r="S26" s="2"/>
      <c r="T26" s="2"/>
      <c r="U26" s="2"/>
      <c r="V26" s="2"/>
      <c r="W26" s="2"/>
      <c r="X26" s="2"/>
    </row>
    <row r="27" spans="1:24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33"/>
      <c r="I30" s="33" t="s">
        <v>44</v>
      </c>
      <c r="J30" s="33" t="s">
        <v>2</v>
      </c>
      <c r="K30" s="33" t="s">
        <v>45</v>
      </c>
      <c r="L30" s="33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2.75">
      <c r="A31" s="33" t="s">
        <v>46</v>
      </c>
      <c r="B31" s="5">
        <v>37</v>
      </c>
      <c r="C31" s="5">
        <f>M4</f>
        <v>13500</v>
      </c>
      <c r="D31" s="34">
        <f t="shared" ref="D31:D41" si="3">B31*C31</f>
        <v>499500</v>
      </c>
      <c r="E31" s="14"/>
      <c r="F31" s="96">
        <f>B46</f>
        <v>1905000</v>
      </c>
      <c r="G31" s="1"/>
      <c r="H31" s="36" t="s">
        <v>46</v>
      </c>
      <c r="I31" s="65">
        <v>37</v>
      </c>
      <c r="J31" s="66">
        <f>M4</f>
        <v>13500</v>
      </c>
      <c r="K31" s="67">
        <f t="shared" ref="K31:K41" si="4">I31*J31</f>
        <v>499500</v>
      </c>
      <c r="L31" s="33">
        <f>I31*I45</f>
        <v>7.4</v>
      </c>
      <c r="M31" s="96">
        <f>I46</f>
        <v>1686600</v>
      </c>
      <c r="N31" s="2"/>
      <c r="O31" s="2">
        <f>I31+L31</f>
        <v>44.4</v>
      </c>
      <c r="P31" s="2"/>
      <c r="Q31" s="2"/>
      <c r="R31" s="2"/>
      <c r="S31" s="2"/>
      <c r="T31" s="2"/>
      <c r="U31" s="2"/>
      <c r="V31" s="2"/>
      <c r="W31" s="2"/>
      <c r="X31" s="2"/>
    </row>
    <row r="32" spans="1:24" ht="12.75">
      <c r="A32" s="37" t="s">
        <v>47</v>
      </c>
      <c r="B32" s="5">
        <v>8000</v>
      </c>
      <c r="C32" s="5">
        <v>1</v>
      </c>
      <c r="D32" s="34">
        <f t="shared" si="3"/>
        <v>8000</v>
      </c>
      <c r="E32" s="14"/>
      <c r="F32" s="91"/>
      <c r="G32" s="1"/>
      <c r="H32" s="46" t="s">
        <v>47</v>
      </c>
      <c r="I32" s="65">
        <v>4000</v>
      </c>
      <c r="J32" s="65">
        <v>1</v>
      </c>
      <c r="K32" s="67">
        <f t="shared" si="4"/>
        <v>4000</v>
      </c>
      <c r="L32" s="33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>
      <c r="A33" s="38" t="s">
        <v>48</v>
      </c>
      <c r="B33" s="5">
        <v>5000</v>
      </c>
      <c r="C33" s="5">
        <v>1</v>
      </c>
      <c r="D33" s="34">
        <f t="shared" si="3"/>
        <v>5000</v>
      </c>
      <c r="E33" s="14"/>
      <c r="F33" s="91"/>
      <c r="G33" s="1"/>
      <c r="H33" s="38" t="s">
        <v>48</v>
      </c>
      <c r="I33" s="65">
        <v>2000</v>
      </c>
      <c r="J33" s="65">
        <v>1</v>
      </c>
      <c r="K33" s="67">
        <f t="shared" si="4"/>
        <v>2000</v>
      </c>
      <c r="L33" s="33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2.75">
      <c r="A34" s="33" t="s">
        <v>49</v>
      </c>
      <c r="B34" s="39">
        <v>14</v>
      </c>
      <c r="C34" s="8">
        <f>M4</f>
        <v>13500</v>
      </c>
      <c r="D34" s="34">
        <f t="shared" si="3"/>
        <v>189000</v>
      </c>
      <c r="E34" s="14"/>
      <c r="F34" s="91"/>
      <c r="G34" s="1"/>
      <c r="H34" s="36" t="s">
        <v>49</v>
      </c>
      <c r="I34" s="68">
        <v>10</v>
      </c>
      <c r="J34" s="69">
        <f>J31</f>
        <v>13500</v>
      </c>
      <c r="K34" s="67">
        <f t="shared" si="4"/>
        <v>135000</v>
      </c>
      <c r="L34" s="33"/>
      <c r="M34" s="91"/>
      <c r="P34" s="2"/>
      <c r="Q34" s="2"/>
      <c r="R34" s="2"/>
      <c r="S34" s="2"/>
      <c r="T34" s="2"/>
      <c r="U34" s="2"/>
      <c r="V34" s="2"/>
      <c r="W34" s="2"/>
      <c r="X34" s="2"/>
    </row>
    <row r="35" spans="1:24" ht="12.75">
      <c r="A35" s="33" t="s">
        <v>50</v>
      </c>
      <c r="B35" s="34">
        <v>30000</v>
      </c>
      <c r="C35" s="5">
        <v>0</v>
      </c>
      <c r="D35" s="34">
        <f t="shared" si="3"/>
        <v>0</v>
      </c>
      <c r="E35" s="14"/>
      <c r="F35" s="91"/>
      <c r="G35" s="1"/>
      <c r="H35" s="36" t="s">
        <v>50</v>
      </c>
      <c r="I35" s="68">
        <v>0</v>
      </c>
      <c r="J35" s="65">
        <v>0</v>
      </c>
      <c r="K35" s="67">
        <f t="shared" si="4"/>
        <v>0</v>
      </c>
      <c r="L35" s="33"/>
      <c r="M35" s="91"/>
      <c r="P35" s="2"/>
      <c r="Q35" s="2"/>
      <c r="R35" s="2"/>
      <c r="S35" s="2"/>
      <c r="T35" s="2"/>
      <c r="U35" s="2"/>
      <c r="V35" s="2"/>
      <c r="W35" s="2"/>
      <c r="X35" s="2"/>
    </row>
    <row r="36" spans="1:24" ht="12.75">
      <c r="A36" s="70" t="s">
        <v>134</v>
      </c>
      <c r="B36" s="39">
        <f>M6</f>
        <v>6500</v>
      </c>
      <c r="C36" s="8">
        <v>1</v>
      </c>
      <c r="D36" s="34">
        <f t="shared" si="3"/>
        <v>6500</v>
      </c>
      <c r="E36" s="14"/>
      <c r="F36" s="91"/>
      <c r="G36" s="1"/>
      <c r="H36" s="70" t="s">
        <v>134</v>
      </c>
      <c r="I36" s="68">
        <f>M7</f>
        <v>2500</v>
      </c>
      <c r="J36" s="65">
        <v>1</v>
      </c>
      <c r="K36" s="67">
        <f t="shared" si="4"/>
        <v>2500</v>
      </c>
      <c r="L36" s="33"/>
      <c r="M36" s="91"/>
      <c r="P36" s="2"/>
      <c r="Q36" s="2"/>
      <c r="R36" s="2"/>
      <c r="S36" s="2"/>
      <c r="T36" s="2"/>
      <c r="U36" s="2"/>
      <c r="V36" s="2"/>
      <c r="W36" s="2"/>
      <c r="X36" s="2"/>
    </row>
    <row r="37" spans="1:24" ht="12.75">
      <c r="A37" s="33" t="s">
        <v>53</v>
      </c>
      <c r="B37" s="39">
        <f>M13</f>
        <v>12250</v>
      </c>
      <c r="C37" s="5">
        <f>M11</f>
        <v>60</v>
      </c>
      <c r="D37" s="34">
        <f t="shared" si="3"/>
        <v>735000</v>
      </c>
      <c r="E37" s="14"/>
      <c r="F37" s="91"/>
      <c r="G37" s="1"/>
      <c r="H37" s="36" t="s">
        <v>53</v>
      </c>
      <c r="I37" s="68">
        <f>M13</f>
        <v>12250</v>
      </c>
      <c r="J37" s="65">
        <f>M11</f>
        <v>60</v>
      </c>
      <c r="K37" s="67">
        <f t="shared" si="4"/>
        <v>735000</v>
      </c>
      <c r="L37" s="33"/>
      <c r="M37" s="91"/>
      <c r="P37" s="2"/>
      <c r="Q37" s="2"/>
      <c r="R37" s="2"/>
      <c r="S37" s="2"/>
      <c r="T37" s="2"/>
      <c r="U37" s="2"/>
      <c r="V37" s="2"/>
      <c r="W37" s="2"/>
      <c r="X37" s="2"/>
    </row>
    <row r="38" spans="1:24" ht="12.75">
      <c r="A38" s="33" t="s">
        <v>54</v>
      </c>
      <c r="B38" s="34">
        <v>500</v>
      </c>
      <c r="C38" s="6">
        <f>C37*2</f>
        <v>120</v>
      </c>
      <c r="D38" s="34">
        <f t="shared" si="3"/>
        <v>60000</v>
      </c>
      <c r="E38" s="14"/>
      <c r="F38" s="91"/>
      <c r="G38" s="1"/>
      <c r="H38" s="46" t="s">
        <v>135</v>
      </c>
      <c r="I38" s="68">
        <v>150</v>
      </c>
      <c r="J38" s="65">
        <f>J37*2</f>
        <v>120</v>
      </c>
      <c r="K38" s="67">
        <f t="shared" si="4"/>
        <v>18000</v>
      </c>
      <c r="L38" s="33"/>
      <c r="M38" s="91"/>
      <c r="P38" s="2"/>
      <c r="Q38" s="2"/>
      <c r="R38" s="2"/>
      <c r="S38" s="2"/>
      <c r="T38" s="2"/>
      <c r="U38" s="2"/>
      <c r="V38" s="2"/>
      <c r="W38" s="2"/>
      <c r="X38" s="2"/>
    </row>
    <row r="39" spans="1:24" ht="12.75">
      <c r="A39" s="70" t="s">
        <v>136</v>
      </c>
      <c r="B39" s="39">
        <f>H19</f>
        <v>15000</v>
      </c>
      <c r="C39" s="5">
        <v>1</v>
      </c>
      <c r="D39" s="34">
        <f t="shared" si="3"/>
        <v>15000</v>
      </c>
      <c r="E39" s="14"/>
      <c r="F39" s="91"/>
      <c r="G39" s="1"/>
      <c r="H39" s="46" t="s">
        <v>137</v>
      </c>
      <c r="I39" s="68">
        <f>H5</f>
        <v>7500</v>
      </c>
      <c r="J39" s="65">
        <v>1</v>
      </c>
      <c r="K39" s="67">
        <f t="shared" si="4"/>
        <v>7500</v>
      </c>
      <c r="L39" s="33"/>
      <c r="M39" s="91"/>
      <c r="P39" s="2"/>
      <c r="Q39" s="2"/>
      <c r="R39" s="2"/>
      <c r="S39" s="2"/>
      <c r="T39" s="2"/>
      <c r="U39" s="2"/>
      <c r="V39" s="2"/>
      <c r="W39" s="2"/>
      <c r="X39" s="2"/>
    </row>
    <row r="40" spans="1:24" ht="12.75">
      <c r="A40" s="33" t="s">
        <v>57</v>
      </c>
      <c r="B40" s="39">
        <v>4000</v>
      </c>
      <c r="C40" s="5">
        <v>1</v>
      </c>
      <c r="D40" s="34">
        <f t="shared" si="3"/>
        <v>4000</v>
      </c>
      <c r="E40" s="14"/>
      <c r="F40" s="91"/>
      <c r="G40" s="1"/>
      <c r="H40" s="36" t="s">
        <v>57</v>
      </c>
      <c r="I40" s="68">
        <v>1000</v>
      </c>
      <c r="J40" s="65">
        <v>1</v>
      </c>
      <c r="K40" s="67">
        <f t="shared" si="4"/>
        <v>1000</v>
      </c>
      <c r="L40" s="33"/>
      <c r="M40" s="91"/>
      <c r="P40" s="2"/>
      <c r="Q40" s="2"/>
      <c r="R40" s="2"/>
      <c r="S40" s="2"/>
      <c r="T40" s="2"/>
      <c r="U40" s="2"/>
      <c r="V40" s="2"/>
      <c r="W40" s="2"/>
      <c r="X40" s="2"/>
    </row>
    <row r="41" spans="1:24" ht="12.75">
      <c r="A41" s="14" t="s">
        <v>58</v>
      </c>
      <c r="B41" s="39">
        <v>2000</v>
      </c>
      <c r="C41" s="5">
        <v>1</v>
      </c>
      <c r="D41" s="34">
        <f t="shared" si="3"/>
        <v>2000</v>
      </c>
      <c r="E41" s="14"/>
      <c r="F41" s="91"/>
      <c r="G41" s="1"/>
      <c r="H41" s="36" t="s">
        <v>58</v>
      </c>
      <c r="I41" s="68">
        <v>1000</v>
      </c>
      <c r="J41" s="65">
        <v>1</v>
      </c>
      <c r="K41" s="67">
        <f t="shared" si="4"/>
        <v>1000</v>
      </c>
      <c r="L41" s="33"/>
      <c r="M41" s="91"/>
      <c r="P41" s="2"/>
      <c r="Q41" s="2"/>
      <c r="R41" s="2"/>
      <c r="S41" s="2"/>
      <c r="T41" s="2"/>
      <c r="U41" s="2"/>
      <c r="V41" s="2"/>
      <c r="W41" s="2"/>
      <c r="X41" s="2"/>
    </row>
    <row r="42" spans="1:24" ht="12.75">
      <c r="A42" s="33" t="s">
        <v>59</v>
      </c>
      <c r="B42" s="14"/>
      <c r="C42" s="14"/>
      <c r="D42" s="34">
        <f>SUM(D31:D41)</f>
        <v>1524000</v>
      </c>
      <c r="E42" s="14"/>
      <c r="F42" s="14"/>
      <c r="G42" s="1"/>
      <c r="H42" s="36" t="s">
        <v>59</v>
      </c>
      <c r="I42" s="33"/>
      <c r="J42" s="33"/>
      <c r="K42" s="67">
        <f>SUM(K31:K41)</f>
        <v>1405500</v>
      </c>
      <c r="L42" s="33"/>
      <c r="M42" s="14"/>
      <c r="P42" s="2"/>
      <c r="Q42" s="2"/>
      <c r="R42" s="2"/>
      <c r="S42" s="2"/>
      <c r="T42" s="2"/>
      <c r="U42" s="2"/>
      <c r="V42" s="2"/>
      <c r="W42" s="2"/>
      <c r="X42" s="2"/>
    </row>
    <row r="43" spans="1:24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P44" s="2"/>
      <c r="Q44" s="2"/>
      <c r="R44" s="2"/>
      <c r="S44" s="2"/>
      <c r="T44" s="2"/>
      <c r="U44" s="2"/>
      <c r="V44" s="2"/>
      <c r="W44" s="2"/>
      <c r="X44" s="2"/>
    </row>
    <row r="45" spans="1:24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2.75">
      <c r="A46" s="50" t="s">
        <v>62</v>
      </c>
      <c r="B46" s="51">
        <f>(D42*B45)+D42</f>
        <v>1905000</v>
      </c>
      <c r="C46" s="14"/>
      <c r="D46" s="52">
        <f>B46+D54</f>
        <v>1918000</v>
      </c>
      <c r="E46" s="14"/>
      <c r="F46" s="14"/>
      <c r="G46" s="1"/>
      <c r="H46" s="50" t="s">
        <v>62</v>
      </c>
      <c r="I46" s="51">
        <f>(K42*I45)+K42</f>
        <v>1686600</v>
      </c>
      <c r="J46" s="14"/>
      <c r="K46" s="52">
        <f>I46+K54</f>
        <v>1699600</v>
      </c>
      <c r="L46" s="14"/>
      <c r="M46" s="14"/>
      <c r="P46" s="2"/>
      <c r="Q46" s="2"/>
      <c r="R46" s="2"/>
      <c r="S46" s="2"/>
      <c r="T46" s="2"/>
      <c r="U46" s="2"/>
      <c r="V46" s="2"/>
      <c r="W46" s="2"/>
      <c r="X46" s="2"/>
    </row>
    <row r="47" spans="1:24" ht="12.75">
      <c r="A47" s="14" t="s">
        <v>63</v>
      </c>
      <c r="B47" s="34"/>
      <c r="C47" s="14"/>
      <c r="D47" s="52">
        <f>D46/M4</f>
        <v>142.07407407407408</v>
      </c>
      <c r="E47" s="14"/>
      <c r="F47" s="14"/>
      <c r="G47" s="1"/>
      <c r="H47" s="14" t="s">
        <v>63</v>
      </c>
      <c r="I47" s="34">
        <f>K46/J31</f>
        <v>125.8962962962963</v>
      </c>
      <c r="J47" s="14"/>
      <c r="K47" s="52">
        <f>K46/J31</f>
        <v>125.8962962962963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P48" s="2"/>
      <c r="Q48" s="2"/>
      <c r="R48" s="2"/>
      <c r="S48" s="2"/>
      <c r="T48" s="2"/>
      <c r="U48" s="2"/>
      <c r="V48" s="2"/>
      <c r="W48" s="2"/>
      <c r="X48" s="2"/>
    </row>
    <row r="49" spans="1:24" ht="12.75">
      <c r="A49" s="14" t="s">
        <v>65</v>
      </c>
      <c r="B49" s="34">
        <f>D42*B45</f>
        <v>381000</v>
      </c>
      <c r="C49" s="14"/>
      <c r="D49" s="52">
        <f>B49+D52+D53</f>
        <v>389000</v>
      </c>
      <c r="E49" s="14"/>
      <c r="F49" s="14"/>
      <c r="G49" s="1"/>
      <c r="H49" s="14" t="s">
        <v>65</v>
      </c>
      <c r="I49" s="34">
        <f>K42*I45</f>
        <v>281100</v>
      </c>
      <c r="J49" s="14"/>
      <c r="K49" s="52">
        <f>I49+K52+K53</f>
        <v>289100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2.75">
      <c r="A51" s="33" t="s">
        <v>66</v>
      </c>
      <c r="B51" s="39">
        <v>5000</v>
      </c>
      <c r="C51" s="8">
        <v>1</v>
      </c>
      <c r="D51" s="34">
        <f t="shared" ref="D51:D53" si="5">B51*C51</f>
        <v>5000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2.75">
      <c r="A52" s="14" t="s">
        <v>67</v>
      </c>
      <c r="B52" s="39">
        <v>5000</v>
      </c>
      <c r="C52" s="8">
        <v>1</v>
      </c>
      <c r="D52" s="34">
        <f t="shared" si="5"/>
        <v>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2.75">
      <c r="A53" s="53" t="s">
        <v>68</v>
      </c>
      <c r="B53" s="39">
        <v>3000</v>
      </c>
      <c r="C53" s="8">
        <v>1</v>
      </c>
      <c r="D53" s="34">
        <f t="shared" si="5"/>
        <v>3000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2.75">
      <c r="A54" s="2"/>
      <c r="B54" s="2"/>
      <c r="C54" s="2"/>
      <c r="D54" s="54">
        <f>SUM(D51:D53)</f>
        <v>13000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2.75">
      <c r="A55" s="12" t="s">
        <v>138</v>
      </c>
      <c r="B55" s="2"/>
      <c r="C55" s="2"/>
      <c r="D55" s="2"/>
      <c r="E55" s="2"/>
      <c r="F55" s="2"/>
      <c r="G55" s="1"/>
      <c r="H55" s="12" t="s">
        <v>138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2.75">
      <c r="A56" s="90" t="s">
        <v>139</v>
      </c>
      <c r="B56" s="91"/>
      <c r="C56" s="91"/>
      <c r="D56" s="91"/>
      <c r="E56" s="2"/>
      <c r="F56" s="2"/>
      <c r="G56" s="1"/>
      <c r="H56" s="90" t="s">
        <v>140</v>
      </c>
      <c r="I56" s="91"/>
      <c r="J56" s="91"/>
      <c r="K56" s="9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2.75">
      <c r="A57" s="71" t="s">
        <v>141</v>
      </c>
      <c r="B57" s="2">
        <f t="shared" ref="B57:D57" si="6">B31</f>
        <v>37</v>
      </c>
      <c r="C57" s="2">
        <f t="shared" si="6"/>
        <v>13500</v>
      </c>
      <c r="D57" s="54">
        <f t="shared" si="6"/>
        <v>499500</v>
      </c>
      <c r="E57" s="2"/>
      <c r="F57" s="2"/>
      <c r="G57" s="1"/>
      <c r="H57" s="71" t="s">
        <v>141</v>
      </c>
      <c r="I57" s="2">
        <f t="shared" ref="I57:K57" si="7">I31</f>
        <v>37</v>
      </c>
      <c r="J57" s="2">
        <f t="shared" si="7"/>
        <v>13500</v>
      </c>
      <c r="K57" s="54">
        <f t="shared" si="7"/>
        <v>499500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2.75">
      <c r="A58" s="71" t="s">
        <v>53</v>
      </c>
      <c r="B58" s="54">
        <f t="shared" ref="B58:D58" si="8">B37</f>
        <v>12250</v>
      </c>
      <c r="C58" s="2">
        <f t="shared" si="8"/>
        <v>60</v>
      </c>
      <c r="D58" s="54">
        <f t="shared" si="8"/>
        <v>735000</v>
      </c>
      <c r="E58" s="2"/>
      <c r="F58" s="2"/>
      <c r="G58" s="1"/>
      <c r="H58" s="71" t="s">
        <v>53</v>
      </c>
      <c r="I58" s="54">
        <f t="shared" ref="I58:K58" si="9">I37</f>
        <v>12250</v>
      </c>
      <c r="J58" s="2">
        <f t="shared" si="9"/>
        <v>60</v>
      </c>
      <c r="K58" s="54">
        <f t="shared" si="9"/>
        <v>735000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2.75">
      <c r="A59" s="71" t="s">
        <v>142</v>
      </c>
      <c r="B59" s="2"/>
      <c r="C59" s="2">
        <f t="shared" ref="C59:D59" si="10">C39</f>
        <v>1</v>
      </c>
      <c r="D59" s="54">
        <f t="shared" si="10"/>
        <v>15000</v>
      </c>
      <c r="E59" s="2"/>
      <c r="F59" s="2"/>
      <c r="G59" s="1"/>
      <c r="H59" s="71" t="s">
        <v>142</v>
      </c>
      <c r="I59" s="2"/>
      <c r="J59" s="2">
        <f t="shared" ref="J59:K59" si="11">J39</f>
        <v>1</v>
      </c>
      <c r="K59" s="54">
        <f t="shared" si="11"/>
        <v>7500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2.75">
      <c r="A60" s="12" t="s">
        <v>134</v>
      </c>
      <c r="B60" s="2"/>
      <c r="C60" s="2"/>
      <c r="D60" s="54">
        <f>D36</f>
        <v>6500</v>
      </c>
      <c r="E60" s="2"/>
      <c r="F60" s="2"/>
      <c r="G60" s="1"/>
      <c r="H60" s="12" t="s">
        <v>134</v>
      </c>
      <c r="I60" s="2"/>
      <c r="J60" s="2"/>
      <c r="K60" s="54">
        <f>K36</f>
        <v>2500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2.75">
      <c r="A61" s="71" t="s">
        <v>143</v>
      </c>
      <c r="B61" s="2"/>
      <c r="C61" s="2"/>
      <c r="D61" s="54">
        <f>D41+D40+D32+D33</f>
        <v>19000</v>
      </c>
      <c r="E61" s="2"/>
      <c r="F61" s="2"/>
      <c r="G61" s="1"/>
      <c r="H61" s="71" t="s">
        <v>143</v>
      </c>
      <c r="I61" s="2"/>
      <c r="J61" s="2"/>
      <c r="K61" s="54">
        <f>K41+K40+K32+K33</f>
        <v>8000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2.75">
      <c r="A62" s="71" t="s">
        <v>144</v>
      </c>
      <c r="B62" s="2"/>
      <c r="C62" s="2"/>
      <c r="D62" s="54">
        <f>D34</f>
        <v>189000</v>
      </c>
      <c r="E62" s="2"/>
      <c r="F62" s="2"/>
      <c r="G62" s="1"/>
      <c r="H62" s="71" t="s">
        <v>144</v>
      </c>
      <c r="I62" s="2"/>
      <c r="J62" s="2"/>
      <c r="K62" s="54">
        <f>K34</f>
        <v>135000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2.75">
      <c r="A63" s="71" t="s">
        <v>145</v>
      </c>
      <c r="B63" s="2"/>
      <c r="C63" s="2"/>
      <c r="D63" s="54">
        <f>D51</f>
        <v>5000</v>
      </c>
      <c r="E63" s="2"/>
      <c r="F63" s="2"/>
      <c r="G63" s="1"/>
      <c r="H63" s="71" t="s">
        <v>145</v>
      </c>
      <c r="I63" s="2"/>
      <c r="J63" s="2"/>
      <c r="K63" s="54">
        <f>K51</f>
        <v>5000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2.75">
      <c r="A64" s="71" t="s">
        <v>146</v>
      </c>
      <c r="B64" s="2"/>
      <c r="C64" s="2"/>
      <c r="D64" s="54">
        <f>D52+D53</f>
        <v>8000</v>
      </c>
      <c r="E64" s="2"/>
      <c r="F64" s="2"/>
      <c r="G64" s="1"/>
      <c r="H64" s="71" t="s">
        <v>146</v>
      </c>
      <c r="I64" s="2"/>
      <c r="J64" s="2"/>
      <c r="K64" s="54">
        <f>K52+K53</f>
        <v>8000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2.75">
      <c r="A65" s="12" t="s">
        <v>30</v>
      </c>
      <c r="B65" s="2"/>
      <c r="C65" s="2"/>
      <c r="D65" s="54">
        <f>SUM(D57:D64)</f>
        <v>1477000</v>
      </c>
      <c r="E65" s="2"/>
      <c r="F65" s="2"/>
      <c r="G65" s="1"/>
      <c r="H65" s="12" t="s">
        <v>30</v>
      </c>
      <c r="I65" s="2"/>
      <c r="J65" s="2"/>
      <c r="K65" s="54">
        <f>SUM(K57:K64)</f>
        <v>1400500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2.75">
      <c r="A67" s="12" t="s">
        <v>147</v>
      </c>
      <c r="B67" s="2"/>
      <c r="C67" s="2"/>
      <c r="D67" s="54">
        <f>D65/M4</f>
        <v>109.4074074074074</v>
      </c>
      <c r="E67" s="2"/>
      <c r="F67" s="2"/>
      <c r="G67" s="1"/>
      <c r="H67" s="12" t="s">
        <v>147</v>
      </c>
      <c r="I67" s="2"/>
      <c r="J67" s="2"/>
      <c r="K67" s="54">
        <f>K65/M4</f>
        <v>103.74074074074075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2.75">
      <c r="A78" s="2"/>
      <c r="B78" s="2"/>
      <c r="C78" s="2"/>
      <c r="D78" s="2"/>
      <c r="E78" s="2"/>
      <c r="F78" s="2"/>
      <c r="G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2.75">
      <c r="A79" s="2"/>
      <c r="B79" s="2"/>
      <c r="C79" s="2"/>
      <c r="D79" s="2"/>
      <c r="E79" s="2"/>
      <c r="F79" s="2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2.75">
      <c r="A80" s="2"/>
      <c r="B80" s="2"/>
      <c r="C80" s="2"/>
      <c r="D80" s="2"/>
      <c r="E80" s="2"/>
      <c r="F80" s="2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2.75">
      <c r="A81" s="2"/>
      <c r="B81" s="2"/>
      <c r="C81" s="2"/>
      <c r="D81" s="2"/>
      <c r="E81" s="2"/>
      <c r="F81" s="2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2.75">
      <c r="A82" s="2"/>
      <c r="B82" s="2"/>
      <c r="C82" s="2"/>
      <c r="D82" s="2"/>
      <c r="E82" s="2"/>
      <c r="F82" s="2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2.75">
      <c r="A83" s="2"/>
      <c r="B83" s="2"/>
      <c r="C83" s="2"/>
      <c r="D83" s="2"/>
      <c r="E83" s="2"/>
      <c r="F83" s="2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2.75">
      <c r="A84" s="2"/>
      <c r="B84" s="2"/>
      <c r="C84" s="2"/>
      <c r="D84" s="2"/>
      <c r="E84" s="2"/>
      <c r="F84" s="2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2.75">
      <c r="A85" s="2"/>
      <c r="B85" s="2"/>
      <c r="C85" s="2"/>
      <c r="D85" s="2"/>
      <c r="E85" s="2"/>
      <c r="F85" s="2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2.75">
      <c r="A86" s="2"/>
      <c r="B86" s="2"/>
      <c r="C86" s="2"/>
      <c r="D86" s="2"/>
      <c r="E86" s="2"/>
      <c r="F86" s="2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2.75">
      <c r="A87" s="2"/>
      <c r="B87" s="2"/>
      <c r="C87" s="2"/>
      <c r="D87" s="2"/>
      <c r="E87" s="2"/>
      <c r="F87" s="2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2.75">
      <c r="A88" s="2"/>
      <c r="B88" s="2"/>
      <c r="C88" s="2"/>
      <c r="D88" s="2"/>
      <c r="E88" s="2"/>
      <c r="F88" s="2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2.75">
      <c r="A89" s="2"/>
      <c r="B89" s="2"/>
      <c r="C89" s="2"/>
      <c r="D89" s="2"/>
      <c r="E89" s="2"/>
      <c r="F89" s="2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2.75">
      <c r="A90" s="2"/>
      <c r="B90" s="2"/>
      <c r="C90" s="2"/>
      <c r="D90" s="2"/>
      <c r="E90" s="2"/>
      <c r="F90" s="2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2.75">
      <c r="A91" s="2"/>
      <c r="B91" s="2"/>
      <c r="C91" s="2"/>
      <c r="D91" s="2"/>
      <c r="E91" s="2"/>
      <c r="F91" s="2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2.75">
      <c r="A92" s="2"/>
      <c r="B92" s="2"/>
      <c r="C92" s="2"/>
      <c r="D92" s="2"/>
      <c r="E92" s="2"/>
      <c r="F92" s="2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2.75">
      <c r="A93" s="2"/>
      <c r="B93" s="2"/>
      <c r="C93" s="2"/>
      <c r="D93" s="2"/>
      <c r="E93" s="2"/>
      <c r="F93" s="2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2.75">
      <c r="A94" s="2"/>
      <c r="B94" s="2"/>
      <c r="C94" s="2"/>
      <c r="D94" s="2"/>
      <c r="E94" s="2"/>
      <c r="F94" s="2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2.75">
      <c r="A95" s="2"/>
      <c r="B95" s="2"/>
      <c r="C95" s="2"/>
      <c r="D95" s="2"/>
      <c r="E95" s="2"/>
      <c r="F95" s="2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2.75">
      <c r="A96" s="2"/>
      <c r="B96" s="2"/>
      <c r="C96" s="2"/>
      <c r="D96" s="2"/>
      <c r="E96" s="2"/>
      <c r="F96" s="2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2.75">
      <c r="A97" s="2"/>
      <c r="B97" s="2"/>
      <c r="C97" s="2"/>
      <c r="D97" s="2"/>
      <c r="E97" s="2"/>
      <c r="F97" s="2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2.75">
      <c r="A98" s="2"/>
      <c r="B98" s="2"/>
      <c r="C98" s="2"/>
      <c r="D98" s="2"/>
      <c r="E98" s="2"/>
      <c r="F98" s="2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2.75">
      <c r="A99" s="2"/>
      <c r="B99" s="2"/>
      <c r="C99" s="2"/>
      <c r="D99" s="2"/>
      <c r="E99" s="2"/>
      <c r="F99" s="2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2.75">
      <c r="A100" s="2"/>
      <c r="B100" s="2"/>
      <c r="C100" s="2"/>
      <c r="D100" s="2"/>
      <c r="E100" s="2"/>
      <c r="F100" s="2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2.75">
      <c r="A101" s="2"/>
      <c r="B101" s="2"/>
      <c r="C101" s="2"/>
      <c r="D101" s="2"/>
      <c r="E101" s="2"/>
      <c r="F101" s="2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2.75">
      <c r="A102" s="2"/>
      <c r="B102" s="2"/>
      <c r="C102" s="2"/>
      <c r="D102" s="2"/>
      <c r="E102" s="2"/>
      <c r="F102" s="2"/>
      <c r="G102" s="55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2.75">
      <c r="A103" s="2"/>
      <c r="B103" s="2"/>
      <c r="C103" s="2"/>
      <c r="D103" s="2"/>
      <c r="E103" s="2"/>
      <c r="F103" s="2"/>
      <c r="G103" s="5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2.75">
      <c r="A104" s="2"/>
      <c r="B104" s="2"/>
      <c r="C104" s="2"/>
      <c r="D104" s="2"/>
      <c r="E104" s="2"/>
      <c r="F104" s="2"/>
      <c r="G104" s="5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2.75">
      <c r="A105" s="2"/>
      <c r="B105" s="2"/>
      <c r="C105" s="2"/>
      <c r="D105" s="2"/>
      <c r="E105" s="2"/>
      <c r="F105" s="2"/>
      <c r="G105" s="5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2.75">
      <c r="A106" s="2"/>
      <c r="B106" s="2"/>
      <c r="C106" s="2"/>
      <c r="D106" s="2"/>
      <c r="E106" s="2"/>
      <c r="F106" s="2"/>
      <c r="G106" s="5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2.75">
      <c r="A107" s="2"/>
      <c r="B107" s="2"/>
      <c r="C107" s="2"/>
      <c r="D107" s="2"/>
      <c r="E107" s="2"/>
      <c r="F107" s="2"/>
      <c r="G107" s="5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2.75">
      <c r="A108" s="2"/>
      <c r="B108" s="2"/>
      <c r="C108" s="2"/>
      <c r="D108" s="2"/>
      <c r="E108" s="2"/>
      <c r="F108" s="2"/>
      <c r="G108" s="5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>
      <c r="A109" s="2"/>
      <c r="B109" s="2"/>
      <c r="C109" s="2"/>
      <c r="D109" s="2"/>
      <c r="E109" s="2"/>
      <c r="F109" s="2"/>
      <c r="G109" s="5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>
      <c r="A110" s="2"/>
      <c r="B110" s="2"/>
      <c r="C110" s="2"/>
      <c r="D110" s="2"/>
      <c r="E110" s="2"/>
      <c r="F110" s="2"/>
      <c r="G110" s="5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>
      <c r="A111" s="2"/>
      <c r="B111" s="2"/>
      <c r="C111" s="2"/>
      <c r="D111" s="2"/>
      <c r="E111" s="2"/>
      <c r="F111" s="2"/>
      <c r="G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2.75">
      <c r="A998" s="2"/>
      <c r="B998" s="2"/>
      <c r="C998" s="2"/>
      <c r="D998" s="2"/>
      <c r="E998" s="2"/>
      <c r="F998" s="2"/>
      <c r="G998" s="5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</sheetData>
  <mergeCells count="19">
    <mergeCell ref="M2:M3"/>
    <mergeCell ref="I5:L5"/>
    <mergeCell ref="I6:L6"/>
    <mergeCell ref="A28:F28"/>
    <mergeCell ref="M31:M41"/>
    <mergeCell ref="F31:F41"/>
    <mergeCell ref="A56:D56"/>
    <mergeCell ref="H56:K56"/>
    <mergeCell ref="M9:M10"/>
    <mergeCell ref="K18:L18"/>
    <mergeCell ref="I16:L16"/>
    <mergeCell ref="I18:J18"/>
    <mergeCell ref="I20:L20"/>
    <mergeCell ref="H28:M28"/>
    <mergeCell ref="I9:L9"/>
    <mergeCell ref="I12:L12"/>
    <mergeCell ref="I2:L2"/>
    <mergeCell ref="A1:F1"/>
    <mergeCell ref="I13:L1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998"/>
  <sheetViews>
    <sheetView workbookViewId="0"/>
  </sheetViews>
  <sheetFormatPr defaultColWidth="14.42578125" defaultRowHeight="15.75" customHeight="1"/>
  <cols>
    <col min="1" max="1" width="26.28515625" customWidth="1"/>
    <col min="2" max="2" width="11.7109375" customWidth="1"/>
    <col min="3" max="3" width="11.5703125" customWidth="1"/>
    <col min="4" max="4" width="15.140625" customWidth="1"/>
    <col min="5" max="5" width="10.140625" customWidth="1"/>
    <col min="6" max="6" width="13.7109375" customWidth="1"/>
    <col min="7" max="7" width="2.42578125" customWidth="1"/>
    <col min="8" max="8" width="43.85546875" customWidth="1"/>
    <col min="12" max="12" width="14.5703125" customWidth="1"/>
    <col min="13" max="13" width="17" customWidth="1"/>
    <col min="14" max="14" width="6.5703125" customWidth="1"/>
    <col min="15" max="15" width="33.5703125" customWidth="1"/>
  </cols>
  <sheetData>
    <row r="1" spans="1:24" ht="12.75">
      <c r="A1" s="99"/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5.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59" t="s">
        <v>6</v>
      </c>
      <c r="G2" s="1"/>
      <c r="H2" s="60" t="s">
        <v>71</v>
      </c>
      <c r="I2" s="92" t="s">
        <v>7</v>
      </c>
      <c r="J2" s="91"/>
      <c r="K2" s="91"/>
      <c r="L2" s="91"/>
      <c r="M2" s="94" t="s">
        <v>8</v>
      </c>
      <c r="N2" s="12"/>
      <c r="O2" s="12" t="s">
        <v>80</v>
      </c>
      <c r="P2" s="2"/>
      <c r="Q2" s="2"/>
      <c r="R2" s="2"/>
      <c r="S2" s="2"/>
      <c r="T2" s="2"/>
      <c r="U2" s="2"/>
      <c r="V2" s="2"/>
      <c r="W2" s="2"/>
      <c r="X2" s="2"/>
    </row>
    <row r="3" spans="1:24" ht="12.75">
      <c r="A3" s="4" t="s">
        <v>9</v>
      </c>
      <c r="B3" s="5">
        <v>1</v>
      </c>
      <c r="C3" s="5">
        <v>7900</v>
      </c>
      <c r="D3" s="5">
        <v>2</v>
      </c>
      <c r="E3" s="6">
        <f>B3*C3</f>
        <v>7900</v>
      </c>
      <c r="F3" s="6">
        <f t="shared" ref="F3:F18" si="0">D3*E3</f>
        <v>15800</v>
      </c>
      <c r="G3" s="1"/>
      <c r="H3" s="12">
        <v>800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12"/>
      <c r="O3" s="12" t="s">
        <v>81</v>
      </c>
      <c r="P3" s="2"/>
      <c r="Q3" s="2"/>
      <c r="R3" s="2"/>
      <c r="S3" s="2"/>
      <c r="T3" s="2"/>
      <c r="U3" s="2"/>
      <c r="V3" s="2"/>
      <c r="W3" s="2"/>
      <c r="X3" s="2"/>
    </row>
    <row r="4" spans="1:24" ht="12.75">
      <c r="A4" s="4" t="s">
        <v>14</v>
      </c>
      <c r="B4" s="5">
        <v>0</v>
      </c>
      <c r="D4" s="5">
        <v>0</v>
      </c>
      <c r="E4" s="6">
        <f>B4*A1</f>
        <v>0</v>
      </c>
      <c r="F4" s="6">
        <f t="shared" si="0"/>
        <v>0</v>
      </c>
      <c r="G4" s="1"/>
      <c r="H4" s="61" t="s">
        <v>82</v>
      </c>
      <c r="I4" s="9">
        <v>250</v>
      </c>
      <c r="J4" s="9">
        <v>4.5</v>
      </c>
      <c r="K4" s="10">
        <v>0.7</v>
      </c>
      <c r="L4" s="11">
        <f>MROUND((I4*I6),100)</f>
        <v>5000</v>
      </c>
      <c r="M4" s="12">
        <v>1000</v>
      </c>
      <c r="N4" s="12"/>
      <c r="O4" s="12" t="s">
        <v>83</v>
      </c>
      <c r="P4" s="2"/>
      <c r="Q4" s="2"/>
      <c r="R4" s="2"/>
      <c r="S4" s="2"/>
      <c r="T4" s="2"/>
      <c r="U4" s="2"/>
      <c r="V4" s="2"/>
      <c r="W4" s="2"/>
      <c r="X4" s="2"/>
    </row>
    <row r="5" spans="1:24" ht="12.75">
      <c r="A5" s="13" t="s">
        <v>15</v>
      </c>
      <c r="B5" s="5">
        <v>0</v>
      </c>
      <c r="C5" s="5">
        <v>0</v>
      </c>
      <c r="D5" s="8">
        <v>0</v>
      </c>
      <c r="E5" s="6">
        <f t="shared" ref="E5:E18" si="1">B5*C5</f>
        <v>0</v>
      </c>
      <c r="F5" s="6">
        <f t="shared" si="0"/>
        <v>0</v>
      </c>
      <c r="G5" s="1"/>
      <c r="H5" s="62">
        <v>7500</v>
      </c>
      <c r="I5" s="90" t="s">
        <v>16</v>
      </c>
      <c r="J5" s="91"/>
      <c r="K5" s="91"/>
      <c r="L5" s="91"/>
      <c r="M5" s="63" t="s">
        <v>84</v>
      </c>
      <c r="N5" s="12"/>
      <c r="O5" s="12" t="s">
        <v>85</v>
      </c>
      <c r="P5" s="2"/>
      <c r="Q5" s="2"/>
      <c r="R5" s="2"/>
      <c r="S5" s="2"/>
      <c r="T5" s="2"/>
      <c r="U5" s="2"/>
      <c r="V5" s="2"/>
      <c r="W5" s="2"/>
      <c r="X5" s="2"/>
    </row>
    <row r="6" spans="1:24" ht="12.75">
      <c r="A6" s="13" t="s">
        <v>156</v>
      </c>
      <c r="B6" s="5">
        <v>0</v>
      </c>
      <c r="C6" s="5">
        <v>0</v>
      </c>
      <c r="D6" s="8">
        <v>0</v>
      </c>
      <c r="E6" s="6">
        <f t="shared" si="1"/>
        <v>0</v>
      </c>
      <c r="F6" s="6">
        <f t="shared" si="0"/>
        <v>0</v>
      </c>
      <c r="G6" s="1"/>
      <c r="H6" s="12" t="s">
        <v>86</v>
      </c>
      <c r="I6" s="95">
        <f>F25/(I4*J4*K4)</f>
        <v>20.063492063492063</v>
      </c>
      <c r="J6" s="91"/>
      <c r="K6" s="91"/>
      <c r="L6" s="91"/>
      <c r="M6" s="12">
        <v>6500</v>
      </c>
      <c r="N6" s="62" t="s">
        <v>87</v>
      </c>
      <c r="O6" s="62" t="s">
        <v>88</v>
      </c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13" t="s">
        <v>157</v>
      </c>
      <c r="B7" s="5">
        <v>0</v>
      </c>
      <c r="C7" s="5">
        <v>0</v>
      </c>
      <c r="D7" s="8">
        <v>0</v>
      </c>
      <c r="E7" s="6">
        <f t="shared" si="1"/>
        <v>0</v>
      </c>
      <c r="F7" s="6">
        <f t="shared" si="0"/>
        <v>0</v>
      </c>
      <c r="G7" s="1"/>
      <c r="H7" s="12" t="s">
        <v>89</v>
      </c>
      <c r="I7" s="11"/>
      <c r="J7" s="11"/>
      <c r="K7" s="11"/>
      <c r="L7" s="11"/>
      <c r="M7" s="12">
        <v>2500</v>
      </c>
      <c r="N7" s="62" t="s">
        <v>90</v>
      </c>
      <c r="O7" s="62" t="s">
        <v>91</v>
      </c>
      <c r="P7" s="2"/>
      <c r="Q7" s="2"/>
      <c r="R7" s="2"/>
      <c r="S7" s="2"/>
      <c r="T7" s="2"/>
      <c r="U7" s="2"/>
      <c r="V7" s="2"/>
      <c r="W7" s="2"/>
      <c r="X7" s="2"/>
    </row>
    <row r="8" spans="1:24" ht="12.75">
      <c r="A8" s="13" t="s">
        <v>158</v>
      </c>
      <c r="B8" s="5">
        <v>0</v>
      </c>
      <c r="C8" s="5">
        <v>0</v>
      </c>
      <c r="D8" s="8">
        <v>0</v>
      </c>
      <c r="E8" s="6">
        <f t="shared" si="1"/>
        <v>0</v>
      </c>
      <c r="F8" s="6">
        <f t="shared" si="0"/>
        <v>0</v>
      </c>
      <c r="G8" s="1"/>
      <c r="H8" s="12" t="s">
        <v>92</v>
      </c>
      <c r="I8" s="11"/>
      <c r="J8" s="11"/>
      <c r="K8" s="11"/>
      <c r="L8" s="11"/>
      <c r="M8" s="2"/>
      <c r="N8" s="62"/>
      <c r="O8" s="62" t="s">
        <v>93</v>
      </c>
      <c r="P8" s="2"/>
      <c r="Q8" s="2"/>
      <c r="R8" s="2"/>
      <c r="S8" s="2"/>
      <c r="T8" s="2"/>
      <c r="U8" s="2"/>
      <c r="V8" s="2"/>
      <c r="W8" s="2"/>
      <c r="X8" s="2"/>
    </row>
    <row r="9" spans="1:24" ht="12.75">
      <c r="A9" s="14" t="s">
        <v>20</v>
      </c>
      <c r="B9" s="5">
        <v>0</v>
      </c>
      <c r="C9" s="5">
        <v>0</v>
      </c>
      <c r="D9" s="8">
        <v>0</v>
      </c>
      <c r="E9" s="6">
        <f t="shared" si="1"/>
        <v>0</v>
      </c>
      <c r="F9" s="6">
        <f t="shared" si="0"/>
        <v>0</v>
      </c>
      <c r="G9" s="1"/>
      <c r="H9" s="12" t="s">
        <v>94</v>
      </c>
      <c r="I9" s="92" t="s">
        <v>21</v>
      </c>
      <c r="J9" s="91"/>
      <c r="K9" s="91"/>
      <c r="L9" s="91"/>
      <c r="M9" s="94" t="s">
        <v>22</v>
      </c>
      <c r="N9" s="12"/>
      <c r="O9" s="12" t="s">
        <v>95</v>
      </c>
      <c r="Q9" s="2"/>
      <c r="R9" s="2"/>
      <c r="S9" s="2"/>
      <c r="T9" s="2"/>
      <c r="U9" s="2"/>
      <c r="V9" s="2"/>
      <c r="W9" s="2"/>
      <c r="X9" s="2"/>
    </row>
    <row r="10" spans="1:24" ht="12.75">
      <c r="A10" s="14" t="s">
        <v>17</v>
      </c>
      <c r="B10" s="6">
        <v>1</v>
      </c>
      <c r="C10" s="5">
        <v>0</v>
      </c>
      <c r="D10" s="8">
        <v>0</v>
      </c>
      <c r="E10" s="6">
        <f t="shared" si="1"/>
        <v>0</v>
      </c>
      <c r="F10" s="6">
        <f t="shared" si="0"/>
        <v>0</v>
      </c>
      <c r="G10" s="1"/>
      <c r="H10" s="12" t="s">
        <v>96</v>
      </c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12"/>
      <c r="O10" s="12" t="s">
        <v>97</v>
      </c>
      <c r="Q10" s="2"/>
      <c r="R10" s="2"/>
      <c r="S10" s="2"/>
      <c r="T10" s="2"/>
      <c r="U10" s="2"/>
      <c r="V10" s="2"/>
      <c r="W10" s="2"/>
      <c r="X10" s="2"/>
    </row>
    <row r="11" spans="1:24" ht="12.75">
      <c r="A11" s="4" t="s">
        <v>26</v>
      </c>
      <c r="B11" s="8">
        <v>1</v>
      </c>
      <c r="C11" s="5">
        <v>0</v>
      </c>
      <c r="D11" s="8">
        <v>0</v>
      </c>
      <c r="E11" s="6">
        <f t="shared" si="1"/>
        <v>0</v>
      </c>
      <c r="F11" s="6">
        <f t="shared" si="0"/>
        <v>0</v>
      </c>
      <c r="G11" s="1"/>
      <c r="H11" s="12" t="s">
        <v>98</v>
      </c>
      <c r="I11" s="9">
        <v>12</v>
      </c>
      <c r="J11" s="9">
        <v>165</v>
      </c>
      <c r="K11" s="10">
        <v>0.6</v>
      </c>
      <c r="L11" s="10">
        <v>0.75</v>
      </c>
      <c r="M11" s="12">
        <v>2</v>
      </c>
      <c r="N11" s="12"/>
      <c r="O11" s="12" t="s">
        <v>99</v>
      </c>
      <c r="Q11" s="2"/>
      <c r="R11" s="2"/>
      <c r="S11" s="2"/>
      <c r="T11" s="2"/>
      <c r="U11" s="2"/>
      <c r="V11" s="2"/>
      <c r="W11" s="2"/>
      <c r="X11" s="2"/>
    </row>
    <row r="12" spans="1:24" ht="12.75">
      <c r="A12" s="4" t="s">
        <v>27</v>
      </c>
      <c r="B12" s="8">
        <v>1</v>
      </c>
      <c r="C12" s="5">
        <v>0</v>
      </c>
      <c r="D12" s="8">
        <v>0</v>
      </c>
      <c r="E12" s="6">
        <f t="shared" si="1"/>
        <v>0</v>
      </c>
      <c r="F12" s="6">
        <f t="shared" si="0"/>
        <v>0</v>
      </c>
      <c r="G12" s="1"/>
      <c r="H12" s="12" t="s">
        <v>100</v>
      </c>
      <c r="I12" s="90" t="s">
        <v>28</v>
      </c>
      <c r="J12" s="91"/>
      <c r="K12" s="91"/>
      <c r="L12" s="91"/>
      <c r="M12" s="63" t="s">
        <v>102</v>
      </c>
      <c r="N12" s="12"/>
      <c r="O12" s="12" t="s">
        <v>103</v>
      </c>
      <c r="Q12" s="2"/>
      <c r="R12" s="2"/>
      <c r="S12" s="2"/>
      <c r="T12" s="2"/>
      <c r="U12" s="2"/>
      <c r="V12" s="2"/>
      <c r="W12" s="2"/>
      <c r="X12" s="2"/>
    </row>
    <row r="13" spans="1:24" ht="12.75">
      <c r="A13" s="4" t="s">
        <v>29</v>
      </c>
      <c r="B13" s="8">
        <v>1</v>
      </c>
      <c r="C13" s="5">
        <v>0</v>
      </c>
      <c r="D13" s="8">
        <v>0</v>
      </c>
      <c r="E13" s="6">
        <f t="shared" si="1"/>
        <v>0</v>
      </c>
      <c r="F13" s="6">
        <f t="shared" si="0"/>
        <v>0</v>
      </c>
      <c r="G13" s="1"/>
      <c r="H13" s="12" t="s">
        <v>104</v>
      </c>
      <c r="I13" s="95">
        <f>F25/(I11*K11*L11*J11)</f>
        <v>17.732884399551068</v>
      </c>
      <c r="J13" s="91"/>
      <c r="K13" s="91"/>
      <c r="L13" s="91"/>
      <c r="M13" s="12">
        <v>12250</v>
      </c>
      <c r="N13" s="12"/>
      <c r="O13" s="12" t="s">
        <v>105</v>
      </c>
      <c r="Q13" s="2"/>
      <c r="R13" s="2"/>
      <c r="S13" s="2"/>
      <c r="T13" s="2"/>
      <c r="U13" s="2"/>
      <c r="V13" s="2"/>
      <c r="W13" s="2"/>
      <c r="X13" s="2"/>
    </row>
    <row r="14" spans="1:24" ht="15">
      <c r="A14" s="15"/>
      <c r="B14" s="8">
        <v>0</v>
      </c>
      <c r="C14" s="5">
        <v>0</v>
      </c>
      <c r="D14" s="8">
        <v>0</v>
      </c>
      <c r="E14" s="6">
        <f t="shared" si="1"/>
        <v>0</v>
      </c>
      <c r="F14" s="6">
        <f t="shared" si="0"/>
        <v>0</v>
      </c>
      <c r="G14" s="1"/>
      <c r="H14" s="12" t="s">
        <v>106</v>
      </c>
      <c r="I14" s="2"/>
      <c r="J14" s="2"/>
      <c r="K14" s="2"/>
      <c r="L14" s="2"/>
      <c r="M14" s="2"/>
      <c r="N14" s="12"/>
      <c r="O14" s="12" t="s">
        <v>107</v>
      </c>
      <c r="Q14" s="2"/>
      <c r="R14" s="2"/>
      <c r="S14" s="2"/>
      <c r="T14" s="2"/>
      <c r="U14" s="2"/>
      <c r="V14" s="2"/>
      <c r="W14" s="2"/>
      <c r="X14" s="2"/>
    </row>
    <row r="15" spans="1:24" ht="15">
      <c r="A15" s="16"/>
      <c r="B15" s="8">
        <v>0</v>
      </c>
      <c r="C15" s="8">
        <v>0</v>
      </c>
      <c r="D15" s="8">
        <v>0</v>
      </c>
      <c r="E15" s="6">
        <f t="shared" si="1"/>
        <v>0</v>
      </c>
      <c r="F15" s="6">
        <f t="shared" si="0"/>
        <v>0</v>
      </c>
      <c r="G15" s="1"/>
      <c r="H15" s="12" t="s">
        <v>108</v>
      </c>
      <c r="I15" s="2"/>
      <c r="J15" s="2"/>
      <c r="K15" s="2"/>
      <c r="L15" s="2"/>
      <c r="M15" s="2"/>
      <c r="N15" s="12"/>
      <c r="O15" s="12" t="s">
        <v>109</v>
      </c>
      <c r="Q15" s="2"/>
      <c r="R15" s="2"/>
      <c r="S15" s="2"/>
      <c r="T15" s="2"/>
      <c r="U15" s="2"/>
      <c r="V15" s="2"/>
      <c r="W15" s="2"/>
      <c r="X15" s="2"/>
    </row>
    <row r="16" spans="1:24" ht="15">
      <c r="A16" s="16"/>
      <c r="B16" s="8">
        <v>0</v>
      </c>
      <c r="C16" s="8">
        <v>0</v>
      </c>
      <c r="D16" s="8">
        <v>0</v>
      </c>
      <c r="E16" s="6">
        <f t="shared" si="1"/>
        <v>0</v>
      </c>
      <c r="F16" s="6">
        <f t="shared" si="0"/>
        <v>0</v>
      </c>
      <c r="G16" s="1"/>
      <c r="H16" s="12" t="s">
        <v>110</v>
      </c>
      <c r="I16" s="90" t="s">
        <v>30</v>
      </c>
      <c r="J16" s="91"/>
      <c r="K16" s="91"/>
      <c r="L16" s="91"/>
      <c r="M16" s="2"/>
      <c r="N16" s="12"/>
      <c r="O16" s="12" t="s">
        <v>111</v>
      </c>
      <c r="Q16" s="2"/>
      <c r="R16" s="2"/>
      <c r="S16" s="2"/>
      <c r="T16" s="2"/>
      <c r="U16" s="2"/>
      <c r="V16" s="2"/>
      <c r="W16" s="2"/>
      <c r="X16" s="2"/>
    </row>
    <row r="17" spans="1:24" ht="15">
      <c r="A17" s="16"/>
      <c r="B17" s="8">
        <v>0</v>
      </c>
      <c r="C17" s="8">
        <v>0</v>
      </c>
      <c r="D17" s="8">
        <v>0</v>
      </c>
      <c r="E17" s="6">
        <f t="shared" si="1"/>
        <v>0</v>
      </c>
      <c r="F17" s="6">
        <f t="shared" si="0"/>
        <v>0</v>
      </c>
      <c r="G17" s="1"/>
      <c r="I17" s="17" t="s">
        <v>31</v>
      </c>
      <c r="J17" s="18">
        <v>111</v>
      </c>
      <c r="K17" s="17" t="s">
        <v>32</v>
      </c>
      <c r="L17" s="18">
        <v>209</v>
      </c>
      <c r="M17" s="2"/>
      <c r="Q17" s="2"/>
      <c r="R17" s="2"/>
      <c r="S17" s="2"/>
      <c r="T17" s="2"/>
      <c r="U17" s="2"/>
      <c r="V17" s="2"/>
      <c r="W17" s="2"/>
      <c r="X17" s="2"/>
    </row>
    <row r="18" spans="1:24">
      <c r="A18" s="16"/>
      <c r="B18" s="8">
        <v>0</v>
      </c>
      <c r="C18" s="8">
        <v>0</v>
      </c>
      <c r="D18" s="8">
        <v>0</v>
      </c>
      <c r="E18" s="6">
        <f t="shared" si="1"/>
        <v>0</v>
      </c>
      <c r="F18" s="6">
        <f t="shared" si="0"/>
        <v>0</v>
      </c>
      <c r="G18" s="1"/>
      <c r="H18" s="61" t="s">
        <v>112</v>
      </c>
      <c r="I18" s="93">
        <f>M4*J17</f>
        <v>111000</v>
      </c>
      <c r="J18" s="91"/>
      <c r="K18" s="93">
        <f>M4*L17</f>
        <v>209000</v>
      </c>
      <c r="L18" s="91"/>
      <c r="M18" s="2"/>
      <c r="N18" s="12"/>
      <c r="O18" s="12" t="s">
        <v>114</v>
      </c>
      <c r="P18" s="12"/>
      <c r="Q18" s="2"/>
      <c r="R18" s="2"/>
      <c r="S18" s="2"/>
      <c r="T18" s="2"/>
      <c r="U18" s="2"/>
      <c r="V18" s="2"/>
      <c r="W18" s="2"/>
      <c r="X18" s="2"/>
    </row>
    <row r="19" spans="1:24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12">
        <v>15000</v>
      </c>
      <c r="I19" s="2"/>
      <c r="J19" s="2"/>
      <c r="K19" s="2"/>
      <c r="L19" s="2"/>
      <c r="M19" s="2"/>
      <c r="N19" s="12"/>
      <c r="O19" s="12" t="s">
        <v>116</v>
      </c>
      <c r="P19" s="12"/>
      <c r="Q19" s="2"/>
      <c r="R19" s="2"/>
      <c r="S19" s="2"/>
      <c r="T19" s="2"/>
      <c r="U19" s="2"/>
      <c r="V19" s="2"/>
      <c r="W19" s="2"/>
      <c r="X19" s="2"/>
    </row>
    <row r="20" spans="1:24" ht="12.75">
      <c r="A20" s="19" t="s">
        <v>34</v>
      </c>
      <c r="B20" s="20"/>
      <c r="C20" s="20"/>
      <c r="D20" s="21" t="s">
        <v>33</v>
      </c>
      <c r="E20" s="22">
        <f t="shared" ref="E20:F20" si="2">SUM(E3:E19)</f>
        <v>7900</v>
      </c>
      <c r="F20" s="22">
        <f t="shared" si="2"/>
        <v>15800</v>
      </c>
      <c r="G20" s="1"/>
      <c r="H20" s="62" t="s">
        <v>117</v>
      </c>
      <c r="I20" s="90" t="s">
        <v>35</v>
      </c>
      <c r="J20" s="91"/>
      <c r="K20" s="91"/>
      <c r="L20" s="91"/>
      <c r="M20" s="2"/>
      <c r="N20" s="12"/>
      <c r="O20" s="12" t="s">
        <v>119</v>
      </c>
      <c r="P20" s="12"/>
      <c r="Q20" s="2"/>
      <c r="R20" s="2"/>
      <c r="S20" s="2"/>
      <c r="T20" s="2"/>
      <c r="U20" s="2"/>
      <c r="V20" s="2"/>
      <c r="W20" s="2"/>
      <c r="X20" s="2"/>
    </row>
    <row r="21" spans="1:24" ht="12.75">
      <c r="A21" s="23"/>
      <c r="B21" s="2"/>
      <c r="C21" s="2"/>
      <c r="D21" s="2"/>
      <c r="E21" s="2"/>
      <c r="F21" s="2"/>
      <c r="G21" s="1"/>
      <c r="H21" s="62" t="s">
        <v>120</v>
      </c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12"/>
      <c r="O21" s="12" t="s">
        <v>122</v>
      </c>
      <c r="P21" s="12"/>
      <c r="Q21" s="2"/>
      <c r="R21" s="2"/>
      <c r="S21" s="2"/>
      <c r="T21" s="2"/>
      <c r="U21" s="2"/>
      <c r="V21" s="2"/>
      <c r="W21" s="2"/>
      <c r="X21" s="2"/>
    </row>
    <row r="22" spans="1:24" ht="12.75">
      <c r="A22" s="23"/>
      <c r="B22" s="2"/>
      <c r="C22" s="2"/>
      <c r="D22" s="2"/>
      <c r="E22" s="2"/>
      <c r="F22" s="2"/>
      <c r="G22" s="1"/>
      <c r="H22" s="62" t="s">
        <v>123</v>
      </c>
      <c r="I22" s="25">
        <f>I18/((M4/1000)*J4*J22*365)</f>
        <v>5.6316590563165905</v>
      </c>
      <c r="J22" s="26">
        <v>12</v>
      </c>
      <c r="K22" s="25">
        <f>K18/((M4/1000)*L22*J4*365)</f>
        <v>10.603754439370878</v>
      </c>
      <c r="L22" s="26">
        <v>12</v>
      </c>
      <c r="M22" s="2"/>
      <c r="N22" s="12"/>
      <c r="O22" s="12" t="s">
        <v>125</v>
      </c>
      <c r="P22" s="12"/>
      <c r="Q22" s="2"/>
      <c r="R22" s="2"/>
      <c r="S22" s="2"/>
      <c r="T22" s="2"/>
      <c r="U22" s="2"/>
      <c r="V22" s="2"/>
      <c r="W22" s="2"/>
      <c r="X22" s="2"/>
    </row>
    <row r="23" spans="1:24" ht="12.75">
      <c r="A23" s="24" t="s">
        <v>38</v>
      </c>
      <c r="B23" s="27"/>
      <c r="C23" s="27"/>
      <c r="D23" s="27"/>
      <c r="E23" s="27"/>
      <c r="F23" s="24">
        <v>1</v>
      </c>
      <c r="G23" s="1"/>
      <c r="H23" s="62" t="s">
        <v>126</v>
      </c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12"/>
      <c r="O23" s="12" t="s">
        <v>128</v>
      </c>
      <c r="P23" s="12"/>
      <c r="Q23" s="2"/>
      <c r="R23" s="2"/>
      <c r="S23" s="2"/>
      <c r="T23" s="2"/>
      <c r="U23" s="2"/>
      <c r="V23" s="2"/>
      <c r="W23" s="2"/>
      <c r="X23" s="2"/>
    </row>
    <row r="24" spans="1:24" ht="12.75">
      <c r="A24" s="23"/>
      <c r="B24" s="2"/>
      <c r="C24" s="2"/>
      <c r="D24" s="2"/>
      <c r="E24" s="2"/>
      <c r="F24" s="2"/>
      <c r="G24" s="1"/>
      <c r="H24" s="62" t="s">
        <v>129</v>
      </c>
      <c r="I24" s="25">
        <f>I18/((M4/1000)*J4*J24*365)</f>
        <v>4.8271363339856492</v>
      </c>
      <c r="J24" s="26">
        <v>14</v>
      </c>
      <c r="K24" s="25">
        <f>K18/((M4/1000)*L24*J4*365)</f>
        <v>9.0889323766036103</v>
      </c>
      <c r="L24" s="26">
        <v>14</v>
      </c>
      <c r="M24" s="2"/>
      <c r="N24" s="12"/>
      <c r="O24" s="12" t="s">
        <v>130</v>
      </c>
      <c r="P24" s="12"/>
      <c r="Q24" s="2"/>
      <c r="R24" s="2"/>
      <c r="S24" s="2"/>
      <c r="T24" s="2"/>
      <c r="U24" s="2"/>
      <c r="V24" s="2"/>
      <c r="W24" s="2"/>
      <c r="X24" s="2"/>
    </row>
    <row r="25" spans="1:24" ht="12.75">
      <c r="A25" s="28" t="s">
        <v>40</v>
      </c>
      <c r="B25" s="29"/>
      <c r="C25" s="29"/>
      <c r="D25" s="29"/>
      <c r="E25" s="29"/>
      <c r="F25" s="30">
        <f>F20*F23</f>
        <v>15800</v>
      </c>
      <c r="G25" s="1"/>
      <c r="H25" s="62" t="s">
        <v>131</v>
      </c>
      <c r="I25" s="2"/>
      <c r="J25" s="2"/>
      <c r="K25" s="2"/>
      <c r="L25" s="2"/>
      <c r="M25" s="2"/>
      <c r="N25" s="12"/>
      <c r="O25" s="12" t="s">
        <v>132</v>
      </c>
      <c r="P25" s="12"/>
      <c r="Q25" s="2"/>
      <c r="R25" s="2"/>
      <c r="S25" s="2"/>
      <c r="T25" s="2"/>
      <c r="U25" s="2"/>
      <c r="V25" s="2"/>
      <c r="W25" s="2"/>
      <c r="X25" s="2"/>
    </row>
    <row r="26" spans="1:24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12"/>
      <c r="O26" s="12" t="s">
        <v>133</v>
      </c>
      <c r="P26" s="12"/>
      <c r="Q26" s="2"/>
      <c r="R26" s="2"/>
      <c r="S26" s="2"/>
      <c r="T26" s="2"/>
      <c r="U26" s="2"/>
      <c r="V26" s="2"/>
      <c r="W26" s="2"/>
      <c r="X26" s="2"/>
    </row>
    <row r="27" spans="1:24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33"/>
      <c r="I30" s="33" t="s">
        <v>44</v>
      </c>
      <c r="J30" s="33" t="s">
        <v>2</v>
      </c>
      <c r="K30" s="33" t="s">
        <v>45</v>
      </c>
      <c r="L30" s="33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2.75">
      <c r="A31" s="33" t="s">
        <v>46</v>
      </c>
      <c r="B31" s="5">
        <v>37</v>
      </c>
      <c r="C31" s="5">
        <f>M4</f>
        <v>1000</v>
      </c>
      <c r="D31" s="34">
        <f t="shared" ref="D31:D41" si="3">B31*C31</f>
        <v>37000</v>
      </c>
      <c r="E31" s="14"/>
      <c r="F31" s="96">
        <f>B46</f>
        <v>147500</v>
      </c>
      <c r="G31" s="1"/>
      <c r="H31" s="36" t="s">
        <v>46</v>
      </c>
      <c r="I31" s="65">
        <v>37</v>
      </c>
      <c r="J31" s="66">
        <f>M4</f>
        <v>1000</v>
      </c>
      <c r="K31" s="67">
        <f t="shared" ref="K31:K41" si="4">I31*J31</f>
        <v>37000</v>
      </c>
      <c r="L31" s="33">
        <f>I31*I45</f>
        <v>7.4</v>
      </c>
      <c r="M31" s="96">
        <f>I46</f>
        <v>173520</v>
      </c>
      <c r="N31" s="2"/>
      <c r="O31" s="2">
        <f>I31+L31</f>
        <v>44.4</v>
      </c>
      <c r="P31" s="2"/>
      <c r="Q31" s="2"/>
      <c r="R31" s="2"/>
      <c r="S31" s="2"/>
      <c r="T31" s="2"/>
      <c r="U31" s="2"/>
      <c r="V31" s="2"/>
      <c r="W31" s="2"/>
      <c r="X31" s="2"/>
    </row>
    <row r="32" spans="1:24" ht="12.75">
      <c r="A32" s="37" t="s">
        <v>47</v>
      </c>
      <c r="B32" s="5">
        <v>8000</v>
      </c>
      <c r="C32" s="5">
        <v>1</v>
      </c>
      <c r="D32" s="34">
        <f t="shared" si="3"/>
        <v>8000</v>
      </c>
      <c r="E32" s="14"/>
      <c r="F32" s="91"/>
      <c r="G32" s="1"/>
      <c r="H32" s="46" t="s">
        <v>47</v>
      </c>
      <c r="I32" s="65">
        <v>4000</v>
      </c>
      <c r="J32" s="65">
        <v>1</v>
      </c>
      <c r="K32" s="67">
        <f t="shared" si="4"/>
        <v>4000</v>
      </c>
      <c r="L32" s="33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>
      <c r="A33" s="38" t="s">
        <v>48</v>
      </c>
      <c r="B33" s="5">
        <v>5000</v>
      </c>
      <c r="C33" s="5">
        <v>1</v>
      </c>
      <c r="D33" s="34">
        <f t="shared" si="3"/>
        <v>5000</v>
      </c>
      <c r="E33" s="14"/>
      <c r="F33" s="91"/>
      <c r="G33" s="1"/>
      <c r="H33" s="38" t="s">
        <v>48</v>
      </c>
      <c r="I33" s="65">
        <v>2000</v>
      </c>
      <c r="J33" s="65">
        <v>1</v>
      </c>
      <c r="K33" s="67">
        <f t="shared" si="4"/>
        <v>2000</v>
      </c>
      <c r="L33" s="33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2.75">
      <c r="A34" s="33" t="s">
        <v>49</v>
      </c>
      <c r="B34" s="39">
        <v>14</v>
      </c>
      <c r="C34" s="8">
        <f>M4</f>
        <v>1000</v>
      </c>
      <c r="D34" s="34">
        <f t="shared" si="3"/>
        <v>14000</v>
      </c>
      <c r="E34" s="14"/>
      <c r="F34" s="91"/>
      <c r="G34" s="1"/>
      <c r="H34" s="36" t="s">
        <v>49</v>
      </c>
      <c r="I34" s="68">
        <v>10</v>
      </c>
      <c r="J34" s="69">
        <f>J31</f>
        <v>1000</v>
      </c>
      <c r="K34" s="67">
        <f t="shared" si="4"/>
        <v>10000</v>
      </c>
      <c r="L34" s="33"/>
      <c r="M34" s="91"/>
      <c r="P34" s="2"/>
      <c r="Q34" s="2"/>
      <c r="R34" s="2"/>
      <c r="S34" s="2"/>
      <c r="T34" s="2"/>
      <c r="U34" s="2"/>
      <c r="V34" s="2"/>
      <c r="W34" s="2"/>
      <c r="X34" s="2"/>
    </row>
    <row r="35" spans="1:24" ht="12.75">
      <c r="A35" s="33" t="s">
        <v>50</v>
      </c>
      <c r="B35" s="34">
        <v>30000</v>
      </c>
      <c r="C35" s="5">
        <v>0</v>
      </c>
      <c r="D35" s="34">
        <f t="shared" si="3"/>
        <v>0</v>
      </c>
      <c r="E35" s="14"/>
      <c r="F35" s="91"/>
      <c r="G35" s="1"/>
      <c r="H35" s="36" t="s">
        <v>50</v>
      </c>
      <c r="I35" s="68">
        <v>0</v>
      </c>
      <c r="J35" s="65">
        <v>0</v>
      </c>
      <c r="K35" s="67">
        <f t="shared" si="4"/>
        <v>0</v>
      </c>
      <c r="L35" s="33"/>
      <c r="M35" s="91"/>
      <c r="P35" s="2"/>
      <c r="Q35" s="2"/>
      <c r="R35" s="2"/>
      <c r="S35" s="2"/>
      <c r="T35" s="2"/>
      <c r="U35" s="2"/>
      <c r="V35" s="2"/>
      <c r="W35" s="2"/>
      <c r="X35" s="2"/>
    </row>
    <row r="36" spans="1:24" ht="12.75">
      <c r="A36" s="70" t="s">
        <v>134</v>
      </c>
      <c r="B36" s="39">
        <f>M6</f>
        <v>6500</v>
      </c>
      <c r="C36" s="8">
        <v>1</v>
      </c>
      <c r="D36" s="34">
        <f t="shared" si="3"/>
        <v>6500</v>
      </c>
      <c r="E36" s="14"/>
      <c r="F36" s="91"/>
      <c r="G36" s="1"/>
      <c r="H36" s="70" t="s">
        <v>134</v>
      </c>
      <c r="I36" s="68">
        <f>M7</f>
        <v>2500</v>
      </c>
      <c r="J36" s="65">
        <v>1</v>
      </c>
      <c r="K36" s="67">
        <f t="shared" si="4"/>
        <v>2500</v>
      </c>
      <c r="L36" s="33"/>
      <c r="M36" s="91"/>
      <c r="P36" s="2"/>
      <c r="Q36" s="2"/>
      <c r="R36" s="2"/>
      <c r="S36" s="2"/>
      <c r="T36" s="2"/>
      <c r="U36" s="2"/>
      <c r="V36" s="2"/>
      <c r="W36" s="2"/>
      <c r="X36" s="2"/>
    </row>
    <row r="37" spans="1:24" ht="12.75">
      <c r="A37" s="33" t="s">
        <v>53</v>
      </c>
      <c r="B37" s="39">
        <f>M13</f>
        <v>12250</v>
      </c>
      <c r="C37" s="5">
        <f>M11</f>
        <v>2</v>
      </c>
      <c r="D37" s="34">
        <f t="shared" si="3"/>
        <v>24500</v>
      </c>
      <c r="E37" s="14"/>
      <c r="F37" s="91"/>
      <c r="G37" s="1"/>
      <c r="H37" s="36" t="s">
        <v>53</v>
      </c>
      <c r="I37" s="68">
        <v>19600</v>
      </c>
      <c r="J37" s="65">
        <v>4</v>
      </c>
      <c r="K37" s="67">
        <f t="shared" si="4"/>
        <v>78400</v>
      </c>
      <c r="L37" s="33"/>
      <c r="M37" s="91"/>
      <c r="P37" s="2"/>
      <c r="Q37" s="2"/>
      <c r="R37" s="2"/>
      <c r="S37" s="2"/>
      <c r="T37" s="2"/>
      <c r="U37" s="2"/>
      <c r="V37" s="2"/>
      <c r="W37" s="2"/>
      <c r="X37" s="2"/>
    </row>
    <row r="38" spans="1:24" ht="12.75">
      <c r="A38" s="33" t="s">
        <v>54</v>
      </c>
      <c r="B38" s="34">
        <v>500</v>
      </c>
      <c r="C38" s="6">
        <f>C37*2</f>
        <v>4</v>
      </c>
      <c r="D38" s="34">
        <f t="shared" si="3"/>
        <v>2000</v>
      </c>
      <c r="E38" s="14"/>
      <c r="F38" s="91"/>
      <c r="G38" s="1"/>
      <c r="H38" s="46" t="s">
        <v>135</v>
      </c>
      <c r="I38" s="68">
        <v>150</v>
      </c>
      <c r="J38" s="65">
        <f>J37*2</f>
        <v>8</v>
      </c>
      <c r="K38" s="67">
        <f t="shared" si="4"/>
        <v>1200</v>
      </c>
      <c r="L38" s="33"/>
      <c r="M38" s="91"/>
      <c r="P38" s="2"/>
      <c r="Q38" s="2"/>
      <c r="R38" s="2"/>
      <c r="S38" s="2"/>
      <c r="T38" s="2"/>
      <c r="U38" s="2"/>
      <c r="V38" s="2"/>
      <c r="W38" s="2"/>
      <c r="X38" s="2"/>
    </row>
    <row r="39" spans="1:24" ht="12.75">
      <c r="A39" s="70" t="s">
        <v>136</v>
      </c>
      <c r="B39" s="39">
        <f>H19</f>
        <v>15000</v>
      </c>
      <c r="C39" s="5">
        <v>1</v>
      </c>
      <c r="D39" s="34">
        <f t="shared" si="3"/>
        <v>15000</v>
      </c>
      <c r="E39" s="14"/>
      <c r="F39" s="91"/>
      <c r="G39" s="1"/>
      <c r="H39" s="46" t="s">
        <v>137</v>
      </c>
      <c r="I39" s="68">
        <f>H5</f>
        <v>7500</v>
      </c>
      <c r="J39" s="65">
        <v>1</v>
      </c>
      <c r="K39" s="67">
        <f t="shared" si="4"/>
        <v>7500</v>
      </c>
      <c r="L39" s="33"/>
      <c r="M39" s="91"/>
      <c r="P39" s="2"/>
      <c r="Q39" s="2"/>
      <c r="R39" s="2"/>
      <c r="S39" s="2"/>
      <c r="T39" s="2"/>
      <c r="U39" s="2"/>
      <c r="V39" s="2"/>
      <c r="W39" s="2"/>
      <c r="X39" s="2"/>
    </row>
    <row r="40" spans="1:24" ht="12.75">
      <c r="A40" s="33" t="s">
        <v>57</v>
      </c>
      <c r="B40" s="39">
        <v>4000</v>
      </c>
      <c r="C40" s="5">
        <v>1</v>
      </c>
      <c r="D40" s="34">
        <f t="shared" si="3"/>
        <v>4000</v>
      </c>
      <c r="E40" s="14"/>
      <c r="F40" s="91"/>
      <c r="G40" s="1"/>
      <c r="H40" s="36" t="s">
        <v>57</v>
      </c>
      <c r="I40" s="68">
        <v>1000</v>
      </c>
      <c r="J40" s="65">
        <v>1</v>
      </c>
      <c r="K40" s="67">
        <f t="shared" si="4"/>
        <v>1000</v>
      </c>
      <c r="L40" s="33"/>
      <c r="M40" s="91"/>
      <c r="P40" s="2"/>
      <c r="Q40" s="2"/>
      <c r="R40" s="2"/>
      <c r="S40" s="2"/>
      <c r="T40" s="2"/>
      <c r="U40" s="2"/>
      <c r="V40" s="2"/>
      <c r="W40" s="2"/>
      <c r="X40" s="2"/>
    </row>
    <row r="41" spans="1:24" ht="12.75">
      <c r="A41" s="14" t="s">
        <v>58</v>
      </c>
      <c r="B41" s="39">
        <v>2000</v>
      </c>
      <c r="C41" s="5">
        <v>1</v>
      </c>
      <c r="D41" s="34">
        <f t="shared" si="3"/>
        <v>2000</v>
      </c>
      <c r="E41" s="14"/>
      <c r="F41" s="91"/>
      <c r="G41" s="1"/>
      <c r="H41" s="36" t="s">
        <v>58</v>
      </c>
      <c r="I41" s="68">
        <v>1000</v>
      </c>
      <c r="J41" s="65">
        <v>1</v>
      </c>
      <c r="K41" s="67">
        <f t="shared" si="4"/>
        <v>1000</v>
      </c>
      <c r="L41" s="33"/>
      <c r="M41" s="91"/>
      <c r="P41" s="2"/>
      <c r="Q41" s="2"/>
      <c r="R41" s="2"/>
      <c r="S41" s="2"/>
      <c r="T41" s="2"/>
      <c r="U41" s="2"/>
      <c r="V41" s="2"/>
      <c r="W41" s="2"/>
      <c r="X41" s="2"/>
    </row>
    <row r="42" spans="1:24" ht="12.75">
      <c r="A42" s="33" t="s">
        <v>59</v>
      </c>
      <c r="B42" s="14"/>
      <c r="C42" s="14"/>
      <c r="D42" s="34">
        <f>SUM(D31:D41)</f>
        <v>118000</v>
      </c>
      <c r="E42" s="14"/>
      <c r="F42" s="14"/>
      <c r="G42" s="1"/>
      <c r="H42" s="36" t="s">
        <v>59</v>
      </c>
      <c r="I42" s="33"/>
      <c r="J42" s="33"/>
      <c r="K42" s="67">
        <f>SUM(K31:K41)</f>
        <v>144600</v>
      </c>
      <c r="L42" s="33"/>
      <c r="M42" s="14"/>
      <c r="P42" s="2"/>
      <c r="Q42" s="2"/>
      <c r="R42" s="2"/>
      <c r="S42" s="2"/>
      <c r="T42" s="2"/>
      <c r="U42" s="2"/>
      <c r="V42" s="2"/>
      <c r="W42" s="2"/>
      <c r="X42" s="2"/>
    </row>
    <row r="43" spans="1:24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P44" s="2"/>
      <c r="Q44" s="2"/>
      <c r="R44" s="2"/>
      <c r="S44" s="2"/>
      <c r="T44" s="2"/>
      <c r="U44" s="2"/>
      <c r="V44" s="2"/>
      <c r="W44" s="2"/>
      <c r="X44" s="2"/>
    </row>
    <row r="45" spans="1:24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2.75">
      <c r="A46" s="50" t="s">
        <v>62</v>
      </c>
      <c r="B46" s="51">
        <f>(D42*B45)+D42</f>
        <v>147500</v>
      </c>
      <c r="C46" s="14"/>
      <c r="D46" s="52">
        <f>B46+D54</f>
        <v>160500</v>
      </c>
      <c r="E46" s="14"/>
      <c r="F46" s="14"/>
      <c r="G46" s="1"/>
      <c r="H46" s="50" t="s">
        <v>62</v>
      </c>
      <c r="I46" s="51">
        <f>(K42*I45)+K42</f>
        <v>173520</v>
      </c>
      <c r="J46" s="14"/>
      <c r="K46" s="52">
        <f>I46+K54</f>
        <v>186520</v>
      </c>
      <c r="L46" s="14"/>
      <c r="M46" s="14"/>
      <c r="P46" s="2"/>
      <c r="Q46" s="2"/>
      <c r="R46" s="2"/>
      <c r="S46" s="2"/>
      <c r="T46" s="2"/>
      <c r="U46" s="2"/>
      <c r="V46" s="2"/>
      <c r="W46" s="2"/>
      <c r="X46" s="2"/>
    </row>
    <row r="47" spans="1:24" ht="12.75">
      <c r="A47" s="14" t="s">
        <v>63</v>
      </c>
      <c r="B47" s="34"/>
      <c r="C47" s="14"/>
      <c r="D47" s="52">
        <f>D46/M4</f>
        <v>160.5</v>
      </c>
      <c r="E47" s="14"/>
      <c r="F47" s="14"/>
      <c r="G47" s="1"/>
      <c r="H47" s="14" t="s">
        <v>63</v>
      </c>
      <c r="I47" s="34">
        <f>K46/J31</f>
        <v>186.52</v>
      </c>
      <c r="J47" s="14"/>
      <c r="K47" s="52">
        <f>K46/J31</f>
        <v>186.52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P48" s="2"/>
      <c r="Q48" s="2"/>
      <c r="R48" s="2"/>
      <c r="S48" s="2"/>
      <c r="T48" s="2"/>
      <c r="U48" s="2"/>
      <c r="V48" s="2"/>
      <c r="W48" s="2"/>
      <c r="X48" s="2"/>
    </row>
    <row r="49" spans="1:24" ht="12.75">
      <c r="A49" s="14" t="s">
        <v>65</v>
      </c>
      <c r="B49" s="34">
        <f>D42*B45</f>
        <v>29500</v>
      </c>
      <c r="C49" s="14"/>
      <c r="D49" s="52">
        <f>B49+D52+D53</f>
        <v>37500</v>
      </c>
      <c r="E49" s="14"/>
      <c r="F49" s="14"/>
      <c r="G49" s="1"/>
      <c r="H49" s="14" t="s">
        <v>65</v>
      </c>
      <c r="I49" s="34">
        <f>K42*I45</f>
        <v>28920</v>
      </c>
      <c r="J49" s="14"/>
      <c r="K49" s="52">
        <f>I49+K52+K53</f>
        <v>36920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2.75">
      <c r="A51" s="33" t="s">
        <v>66</v>
      </c>
      <c r="B51" s="39">
        <v>5000</v>
      </c>
      <c r="C51" s="8">
        <v>1</v>
      </c>
      <c r="D51" s="34">
        <f t="shared" ref="D51:D53" si="5">B51*C51</f>
        <v>5000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2.75">
      <c r="A52" s="14" t="s">
        <v>67</v>
      </c>
      <c r="B52" s="39">
        <v>5000</v>
      </c>
      <c r="C52" s="8">
        <v>1</v>
      </c>
      <c r="D52" s="34">
        <f t="shared" si="5"/>
        <v>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2.75">
      <c r="A53" s="53" t="s">
        <v>68</v>
      </c>
      <c r="B53" s="39">
        <v>3000</v>
      </c>
      <c r="C53" s="8">
        <v>1</v>
      </c>
      <c r="D53" s="34">
        <f t="shared" si="5"/>
        <v>3000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2.75">
      <c r="A54" s="2"/>
      <c r="B54" s="2"/>
      <c r="C54" s="2"/>
      <c r="D54" s="54">
        <f>SUM(D51:D53)</f>
        <v>13000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2.75">
      <c r="A55" s="12" t="s">
        <v>138</v>
      </c>
      <c r="B55" s="2"/>
      <c r="C55" s="2"/>
      <c r="D55" s="2"/>
      <c r="E55" s="2"/>
      <c r="F55" s="2"/>
      <c r="G55" s="1"/>
      <c r="H55" s="12" t="s">
        <v>138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2.75">
      <c r="A56" s="90" t="s">
        <v>139</v>
      </c>
      <c r="B56" s="91"/>
      <c r="C56" s="91"/>
      <c r="D56" s="91"/>
      <c r="E56" s="2"/>
      <c r="F56" s="2"/>
      <c r="G56" s="1"/>
      <c r="H56" s="90" t="s">
        <v>140</v>
      </c>
      <c r="I56" s="91"/>
      <c r="J56" s="91"/>
      <c r="K56" s="9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2.75">
      <c r="A57" s="71" t="s">
        <v>141</v>
      </c>
      <c r="B57" s="2">
        <f t="shared" ref="B57:D57" si="6">B31</f>
        <v>37</v>
      </c>
      <c r="C57" s="2">
        <f t="shared" si="6"/>
        <v>1000</v>
      </c>
      <c r="D57" s="54">
        <f t="shared" si="6"/>
        <v>37000</v>
      </c>
      <c r="E57" s="2"/>
      <c r="F57" s="2"/>
      <c r="G57" s="1"/>
      <c r="H57" s="71" t="s">
        <v>141</v>
      </c>
      <c r="I57" s="2">
        <f t="shared" ref="I57:K57" si="7">I31</f>
        <v>37</v>
      </c>
      <c r="J57" s="2">
        <f t="shared" si="7"/>
        <v>1000</v>
      </c>
      <c r="K57" s="54">
        <f t="shared" si="7"/>
        <v>37000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2.75">
      <c r="A58" s="71" t="s">
        <v>53</v>
      </c>
      <c r="B58" s="54">
        <f t="shared" ref="B58:D58" si="8">B37</f>
        <v>12250</v>
      </c>
      <c r="C58" s="2">
        <f t="shared" si="8"/>
        <v>2</v>
      </c>
      <c r="D58" s="54">
        <f t="shared" si="8"/>
        <v>24500</v>
      </c>
      <c r="E58" s="2"/>
      <c r="F58" s="2"/>
      <c r="G58" s="1"/>
      <c r="H58" s="71" t="s">
        <v>53</v>
      </c>
      <c r="I58" s="54">
        <f t="shared" ref="I58:K58" si="9">I37</f>
        <v>19600</v>
      </c>
      <c r="J58" s="2">
        <f t="shared" si="9"/>
        <v>4</v>
      </c>
      <c r="K58" s="54">
        <f t="shared" si="9"/>
        <v>78400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2.75">
      <c r="A59" s="71" t="s">
        <v>142</v>
      </c>
      <c r="B59" s="2"/>
      <c r="C59" s="2">
        <f t="shared" ref="C59:D59" si="10">C39</f>
        <v>1</v>
      </c>
      <c r="D59" s="54">
        <f t="shared" si="10"/>
        <v>15000</v>
      </c>
      <c r="E59" s="2"/>
      <c r="F59" s="2"/>
      <c r="G59" s="1"/>
      <c r="H59" s="71" t="s">
        <v>142</v>
      </c>
      <c r="I59" s="2"/>
      <c r="J59" s="2">
        <f t="shared" ref="J59:K59" si="11">J39</f>
        <v>1</v>
      </c>
      <c r="K59" s="54">
        <f t="shared" si="11"/>
        <v>7500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2.75">
      <c r="A60" s="12" t="s">
        <v>134</v>
      </c>
      <c r="B60" s="2"/>
      <c r="C60" s="2"/>
      <c r="D60" s="54">
        <f>D36</f>
        <v>6500</v>
      </c>
      <c r="E60" s="2"/>
      <c r="F60" s="2"/>
      <c r="G60" s="1"/>
      <c r="H60" s="12" t="s">
        <v>134</v>
      </c>
      <c r="I60" s="2"/>
      <c r="J60" s="2"/>
      <c r="K60" s="54">
        <f>K36</f>
        <v>2500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2.75">
      <c r="A61" s="71" t="s">
        <v>143</v>
      </c>
      <c r="B61" s="2"/>
      <c r="C61" s="2"/>
      <c r="D61" s="54">
        <f>D41+D40+D32+D33</f>
        <v>19000</v>
      </c>
      <c r="E61" s="2"/>
      <c r="F61" s="2"/>
      <c r="G61" s="1"/>
      <c r="H61" s="71" t="s">
        <v>143</v>
      </c>
      <c r="I61" s="2"/>
      <c r="J61" s="2"/>
      <c r="K61" s="54">
        <f>K41+K40+K32+K33</f>
        <v>8000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2.75">
      <c r="A62" s="71" t="s">
        <v>144</v>
      </c>
      <c r="B62" s="2"/>
      <c r="C62" s="2"/>
      <c r="D62" s="54">
        <f>D34</f>
        <v>14000</v>
      </c>
      <c r="E62" s="2"/>
      <c r="F62" s="2"/>
      <c r="G62" s="1"/>
      <c r="H62" s="71" t="s">
        <v>144</v>
      </c>
      <c r="I62" s="2"/>
      <c r="J62" s="2"/>
      <c r="K62" s="54">
        <f>K34</f>
        <v>10000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2.75">
      <c r="A63" s="71" t="s">
        <v>145</v>
      </c>
      <c r="B63" s="2"/>
      <c r="C63" s="2"/>
      <c r="D63" s="54">
        <f>D51</f>
        <v>5000</v>
      </c>
      <c r="E63" s="2"/>
      <c r="F63" s="2"/>
      <c r="G63" s="1"/>
      <c r="H63" s="71" t="s">
        <v>145</v>
      </c>
      <c r="I63" s="2"/>
      <c r="J63" s="2"/>
      <c r="K63" s="54">
        <f>K51</f>
        <v>5000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2.75">
      <c r="A64" s="71" t="s">
        <v>146</v>
      </c>
      <c r="B64" s="2"/>
      <c r="C64" s="2"/>
      <c r="D64" s="54">
        <f>D52+D53</f>
        <v>8000</v>
      </c>
      <c r="E64" s="2"/>
      <c r="F64" s="2"/>
      <c r="G64" s="1"/>
      <c r="H64" s="71" t="s">
        <v>146</v>
      </c>
      <c r="I64" s="2"/>
      <c r="J64" s="2"/>
      <c r="K64" s="54">
        <f>K52+K53</f>
        <v>8000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2.75">
      <c r="A65" s="12" t="s">
        <v>30</v>
      </c>
      <c r="B65" s="2"/>
      <c r="C65" s="2"/>
      <c r="D65" s="54">
        <f>SUM(D57:D64)</f>
        <v>129000</v>
      </c>
      <c r="E65" s="2"/>
      <c r="F65" s="2"/>
      <c r="G65" s="1"/>
      <c r="H65" s="12" t="s">
        <v>30</v>
      </c>
      <c r="I65" s="2"/>
      <c r="J65" s="2"/>
      <c r="K65" s="54">
        <f>SUM(K57:K64)</f>
        <v>156400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2.75">
      <c r="A67" s="12" t="s">
        <v>147</v>
      </c>
      <c r="B67" s="2"/>
      <c r="C67" s="2"/>
      <c r="D67" s="54">
        <f>D65/M4</f>
        <v>129</v>
      </c>
      <c r="E67" s="2"/>
      <c r="F67" s="2"/>
      <c r="G67" s="1"/>
      <c r="H67" s="12" t="s">
        <v>147</v>
      </c>
      <c r="I67" s="2"/>
      <c r="J67" s="2"/>
      <c r="K67" s="54">
        <f>K65/M4</f>
        <v>156.4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2.75">
      <c r="A78" s="2"/>
      <c r="B78" s="2"/>
      <c r="C78" s="2"/>
      <c r="D78" s="2"/>
      <c r="E78" s="2"/>
      <c r="F78" s="2"/>
      <c r="G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2.75">
      <c r="A79" s="2"/>
      <c r="B79" s="2"/>
      <c r="C79" s="2"/>
      <c r="D79" s="2"/>
      <c r="E79" s="2"/>
      <c r="F79" s="2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2.75">
      <c r="A80" s="2"/>
      <c r="B80" s="2"/>
      <c r="C80" s="2"/>
      <c r="D80" s="2"/>
      <c r="E80" s="2"/>
      <c r="F80" s="2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2.75">
      <c r="A81" s="2"/>
      <c r="B81" s="2"/>
      <c r="C81" s="2"/>
      <c r="D81" s="2"/>
      <c r="E81" s="2"/>
      <c r="F81" s="2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2.75">
      <c r="A82" s="2"/>
      <c r="B82" s="2"/>
      <c r="C82" s="2"/>
      <c r="D82" s="2"/>
      <c r="E82" s="2"/>
      <c r="F82" s="2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2.75">
      <c r="A83" s="2"/>
      <c r="B83" s="2"/>
      <c r="C83" s="2"/>
      <c r="D83" s="2"/>
      <c r="E83" s="2"/>
      <c r="F83" s="2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2.75">
      <c r="A84" s="2"/>
      <c r="B84" s="2"/>
      <c r="C84" s="2"/>
      <c r="D84" s="2"/>
      <c r="E84" s="2"/>
      <c r="F84" s="2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2.75">
      <c r="A85" s="2"/>
      <c r="B85" s="2"/>
      <c r="C85" s="2"/>
      <c r="D85" s="2"/>
      <c r="E85" s="2"/>
      <c r="F85" s="2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2.75">
      <c r="A86" s="2"/>
      <c r="B86" s="2"/>
      <c r="C86" s="2"/>
      <c r="D86" s="2"/>
      <c r="E86" s="2"/>
      <c r="F86" s="2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2.75">
      <c r="A87" s="2"/>
      <c r="B87" s="2"/>
      <c r="C87" s="2"/>
      <c r="D87" s="2"/>
      <c r="E87" s="2"/>
      <c r="F87" s="2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2.75">
      <c r="A88" s="2"/>
      <c r="B88" s="2"/>
      <c r="C88" s="2"/>
      <c r="D88" s="2"/>
      <c r="E88" s="2"/>
      <c r="F88" s="2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2.75">
      <c r="A89" s="2"/>
      <c r="B89" s="2"/>
      <c r="C89" s="2"/>
      <c r="D89" s="2"/>
      <c r="E89" s="2"/>
      <c r="F89" s="2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2.75">
      <c r="A90" s="2"/>
      <c r="B90" s="2"/>
      <c r="C90" s="2"/>
      <c r="D90" s="2"/>
      <c r="E90" s="2"/>
      <c r="F90" s="2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2.75">
      <c r="A91" s="2"/>
      <c r="B91" s="2"/>
      <c r="C91" s="2"/>
      <c r="D91" s="2"/>
      <c r="E91" s="2"/>
      <c r="F91" s="2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2.75">
      <c r="A92" s="2"/>
      <c r="B92" s="2"/>
      <c r="C92" s="2"/>
      <c r="D92" s="2"/>
      <c r="E92" s="2"/>
      <c r="F92" s="2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2.75">
      <c r="A93" s="2"/>
      <c r="B93" s="2"/>
      <c r="C93" s="2"/>
      <c r="D93" s="2"/>
      <c r="E93" s="2"/>
      <c r="F93" s="2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2.75">
      <c r="A94" s="2"/>
      <c r="B94" s="2"/>
      <c r="C94" s="2"/>
      <c r="D94" s="2"/>
      <c r="E94" s="2"/>
      <c r="F94" s="2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2.75">
      <c r="A95" s="2"/>
      <c r="B95" s="2"/>
      <c r="C95" s="2"/>
      <c r="D95" s="2"/>
      <c r="E95" s="2"/>
      <c r="F95" s="2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2.75">
      <c r="A96" s="2"/>
      <c r="B96" s="2"/>
      <c r="C96" s="2"/>
      <c r="D96" s="2"/>
      <c r="E96" s="2"/>
      <c r="F96" s="2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2.75">
      <c r="A97" s="2"/>
      <c r="B97" s="2"/>
      <c r="C97" s="2"/>
      <c r="D97" s="2"/>
      <c r="E97" s="2"/>
      <c r="F97" s="2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2.75">
      <c r="A98" s="2"/>
      <c r="B98" s="2"/>
      <c r="C98" s="2"/>
      <c r="D98" s="2"/>
      <c r="E98" s="2"/>
      <c r="F98" s="2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2.75">
      <c r="A99" s="2"/>
      <c r="B99" s="2"/>
      <c r="C99" s="2"/>
      <c r="D99" s="2"/>
      <c r="E99" s="2"/>
      <c r="F99" s="2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2.75">
      <c r="A100" s="2"/>
      <c r="B100" s="2"/>
      <c r="C100" s="2"/>
      <c r="D100" s="2"/>
      <c r="E100" s="2"/>
      <c r="F100" s="2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2.75">
      <c r="A101" s="2"/>
      <c r="B101" s="2"/>
      <c r="C101" s="2"/>
      <c r="D101" s="2"/>
      <c r="E101" s="2"/>
      <c r="F101" s="2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2.75">
      <c r="A102" s="2"/>
      <c r="B102" s="2"/>
      <c r="C102" s="2"/>
      <c r="D102" s="2"/>
      <c r="E102" s="2"/>
      <c r="F102" s="2"/>
      <c r="G102" s="55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2.75">
      <c r="A103" s="2"/>
      <c r="B103" s="2"/>
      <c r="C103" s="2"/>
      <c r="D103" s="2"/>
      <c r="E103" s="2"/>
      <c r="F103" s="2"/>
      <c r="G103" s="5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2.75">
      <c r="A104" s="2"/>
      <c r="B104" s="2"/>
      <c r="C104" s="2"/>
      <c r="D104" s="2"/>
      <c r="E104" s="2"/>
      <c r="F104" s="2"/>
      <c r="G104" s="5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2.75">
      <c r="A105" s="2"/>
      <c r="B105" s="2"/>
      <c r="C105" s="2"/>
      <c r="D105" s="2"/>
      <c r="E105" s="2"/>
      <c r="F105" s="2"/>
      <c r="G105" s="5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2.75">
      <c r="A106" s="2"/>
      <c r="B106" s="2"/>
      <c r="C106" s="2"/>
      <c r="D106" s="2"/>
      <c r="E106" s="2"/>
      <c r="F106" s="2"/>
      <c r="G106" s="5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2.75">
      <c r="A107" s="2"/>
      <c r="B107" s="2"/>
      <c r="C107" s="2"/>
      <c r="D107" s="2"/>
      <c r="E107" s="2"/>
      <c r="F107" s="2"/>
      <c r="G107" s="5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2.75">
      <c r="A108" s="2"/>
      <c r="B108" s="2"/>
      <c r="C108" s="2"/>
      <c r="D108" s="2"/>
      <c r="E108" s="2"/>
      <c r="F108" s="2"/>
      <c r="G108" s="5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>
      <c r="A109" s="2"/>
      <c r="B109" s="2"/>
      <c r="C109" s="2"/>
      <c r="D109" s="2"/>
      <c r="E109" s="2"/>
      <c r="F109" s="2"/>
      <c r="G109" s="5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>
      <c r="A110" s="2"/>
      <c r="B110" s="2"/>
      <c r="C110" s="2"/>
      <c r="D110" s="2"/>
      <c r="E110" s="2"/>
      <c r="F110" s="2"/>
      <c r="G110" s="5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>
      <c r="A111" s="2"/>
      <c r="B111" s="2"/>
      <c r="C111" s="2"/>
      <c r="D111" s="2"/>
      <c r="E111" s="2"/>
      <c r="F111" s="2"/>
      <c r="G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2.75">
      <c r="A998" s="2"/>
      <c r="B998" s="2"/>
      <c r="C998" s="2"/>
      <c r="D998" s="2"/>
      <c r="E998" s="2"/>
      <c r="F998" s="2"/>
      <c r="G998" s="5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</sheetData>
  <mergeCells count="19">
    <mergeCell ref="A1:F1"/>
    <mergeCell ref="I6:L6"/>
    <mergeCell ref="K18:L18"/>
    <mergeCell ref="I20:L20"/>
    <mergeCell ref="I16:L16"/>
    <mergeCell ref="I18:J18"/>
    <mergeCell ref="A56:D56"/>
    <mergeCell ref="H56:K56"/>
    <mergeCell ref="M31:M41"/>
    <mergeCell ref="M9:M10"/>
    <mergeCell ref="M2:M3"/>
    <mergeCell ref="I9:L9"/>
    <mergeCell ref="I2:L2"/>
    <mergeCell ref="I5:L5"/>
    <mergeCell ref="I12:L12"/>
    <mergeCell ref="I13:L13"/>
    <mergeCell ref="H28:M28"/>
    <mergeCell ref="A28:F28"/>
    <mergeCell ref="F31:F4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998"/>
  <sheetViews>
    <sheetView workbookViewId="0"/>
  </sheetViews>
  <sheetFormatPr defaultColWidth="14.42578125" defaultRowHeight="15.75" customHeight="1"/>
  <cols>
    <col min="1" max="1" width="26.28515625" customWidth="1"/>
    <col min="2" max="2" width="11.7109375" customWidth="1"/>
    <col min="3" max="3" width="11.5703125" customWidth="1"/>
    <col min="4" max="4" width="15.140625" customWidth="1"/>
    <col min="5" max="5" width="10.140625" customWidth="1"/>
    <col min="6" max="6" width="13.7109375" customWidth="1"/>
    <col min="7" max="7" width="2.42578125" customWidth="1"/>
    <col min="8" max="8" width="43.85546875" customWidth="1"/>
    <col min="12" max="12" width="14.5703125" customWidth="1"/>
    <col min="13" max="13" width="17" customWidth="1"/>
    <col min="14" max="14" width="6.5703125" customWidth="1"/>
    <col min="15" max="15" width="33.5703125" customWidth="1"/>
  </cols>
  <sheetData>
    <row r="1" spans="1:24" ht="12.75">
      <c r="A1" s="97" t="s">
        <v>0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5.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59" t="s">
        <v>6</v>
      </c>
      <c r="G2" s="1"/>
      <c r="H2" s="60" t="s">
        <v>71</v>
      </c>
      <c r="I2" s="92" t="s">
        <v>7</v>
      </c>
      <c r="J2" s="91"/>
      <c r="K2" s="91"/>
      <c r="L2" s="91"/>
      <c r="M2" s="94" t="s">
        <v>8</v>
      </c>
      <c r="N2" s="12"/>
      <c r="O2" s="12" t="s">
        <v>80</v>
      </c>
      <c r="P2" s="2"/>
      <c r="Q2" s="2"/>
      <c r="R2" s="2"/>
      <c r="S2" s="2"/>
      <c r="T2" s="2"/>
      <c r="U2" s="2"/>
      <c r="V2" s="2"/>
      <c r="W2" s="2"/>
      <c r="X2" s="2"/>
    </row>
    <row r="3" spans="1:24" ht="12.75">
      <c r="A3" s="4" t="s">
        <v>9</v>
      </c>
      <c r="B3" s="5">
        <v>3</v>
      </c>
      <c r="C3" s="5">
        <v>1000</v>
      </c>
      <c r="D3" s="5">
        <v>7</v>
      </c>
      <c r="E3" s="6">
        <f t="shared" ref="E3:E18" si="0">B3*C3</f>
        <v>3000</v>
      </c>
      <c r="F3" s="6">
        <f t="shared" ref="F3:F18" si="1">D3*E3</f>
        <v>21000</v>
      </c>
      <c r="G3" s="1"/>
      <c r="H3" s="12">
        <v>800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12"/>
      <c r="O3" s="12" t="s">
        <v>81</v>
      </c>
      <c r="P3" s="2"/>
      <c r="Q3" s="2"/>
      <c r="R3" s="2"/>
      <c r="S3" s="2"/>
      <c r="T3" s="2"/>
      <c r="U3" s="2"/>
      <c r="V3" s="2"/>
      <c r="W3" s="2"/>
      <c r="X3" s="2"/>
    </row>
    <row r="4" spans="1:24" ht="12.75">
      <c r="A4" s="4" t="s">
        <v>14</v>
      </c>
      <c r="B4" s="5">
        <v>1</v>
      </c>
      <c r="C4" s="5">
        <v>0</v>
      </c>
      <c r="D4" s="8">
        <v>0</v>
      </c>
      <c r="E4" s="6">
        <f t="shared" si="0"/>
        <v>0</v>
      </c>
      <c r="F4" s="6">
        <f t="shared" si="1"/>
        <v>0</v>
      </c>
      <c r="G4" s="1"/>
      <c r="H4" s="61" t="s">
        <v>82</v>
      </c>
      <c r="I4" s="9">
        <v>250</v>
      </c>
      <c r="J4" s="9">
        <v>4.5</v>
      </c>
      <c r="K4" s="10">
        <v>0.7</v>
      </c>
      <c r="L4" s="11">
        <f>MROUND((I4*I6),100)</f>
        <v>8300</v>
      </c>
      <c r="M4" s="12">
        <v>1000</v>
      </c>
      <c r="N4" s="12"/>
      <c r="O4" s="12" t="s">
        <v>83</v>
      </c>
      <c r="P4" s="2"/>
      <c r="Q4" s="2"/>
      <c r="R4" s="2"/>
      <c r="S4" s="2"/>
      <c r="T4" s="2"/>
      <c r="U4" s="2"/>
      <c r="V4" s="2"/>
      <c r="W4" s="2"/>
      <c r="X4" s="2"/>
    </row>
    <row r="5" spans="1:24" ht="12.75">
      <c r="A5" s="13" t="s">
        <v>15</v>
      </c>
      <c r="B5" s="5">
        <v>2</v>
      </c>
      <c r="C5" s="5">
        <v>0</v>
      </c>
      <c r="D5" s="8">
        <v>0</v>
      </c>
      <c r="E5" s="6">
        <f t="shared" si="0"/>
        <v>0</v>
      </c>
      <c r="F5" s="6">
        <f t="shared" si="1"/>
        <v>0</v>
      </c>
      <c r="G5" s="1"/>
      <c r="H5" s="62">
        <v>7500</v>
      </c>
      <c r="I5" s="90" t="s">
        <v>16</v>
      </c>
      <c r="J5" s="91"/>
      <c r="K5" s="91"/>
      <c r="L5" s="91"/>
      <c r="M5" s="63" t="s">
        <v>84</v>
      </c>
      <c r="N5" s="12"/>
      <c r="O5" s="12" t="s">
        <v>85</v>
      </c>
      <c r="P5" s="2"/>
      <c r="Q5" s="2"/>
      <c r="R5" s="2"/>
      <c r="S5" s="2"/>
      <c r="T5" s="2"/>
      <c r="U5" s="2"/>
      <c r="V5" s="2"/>
      <c r="W5" s="2"/>
      <c r="X5" s="2"/>
    </row>
    <row r="6" spans="1:24" ht="12.75">
      <c r="A6" s="4" t="s">
        <v>17</v>
      </c>
      <c r="B6" s="6">
        <v>7</v>
      </c>
      <c r="C6" s="5">
        <v>0</v>
      </c>
      <c r="D6" s="8">
        <v>0</v>
      </c>
      <c r="E6" s="6">
        <f t="shared" si="0"/>
        <v>0</v>
      </c>
      <c r="F6" s="6">
        <f t="shared" si="1"/>
        <v>0</v>
      </c>
      <c r="G6" s="1"/>
      <c r="H6" s="12" t="s">
        <v>86</v>
      </c>
      <c r="I6" s="95">
        <f>F25/(I4*J4*K4)</f>
        <v>33.333333333333336</v>
      </c>
      <c r="J6" s="91"/>
      <c r="K6" s="91"/>
      <c r="L6" s="91"/>
      <c r="M6" s="12">
        <v>6500</v>
      </c>
      <c r="N6" s="62" t="s">
        <v>87</v>
      </c>
      <c r="O6" s="62" t="s">
        <v>88</v>
      </c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4" t="s">
        <v>18</v>
      </c>
      <c r="B7" s="6">
        <v>5</v>
      </c>
      <c r="C7" s="5">
        <v>0</v>
      </c>
      <c r="D7" s="8">
        <v>0</v>
      </c>
      <c r="E7" s="6">
        <f t="shared" si="0"/>
        <v>0</v>
      </c>
      <c r="F7" s="6">
        <f t="shared" si="1"/>
        <v>0</v>
      </c>
      <c r="G7" s="1"/>
      <c r="H7" s="12" t="s">
        <v>89</v>
      </c>
      <c r="I7" s="11"/>
      <c r="J7" s="11"/>
      <c r="K7" s="11"/>
      <c r="L7" s="11"/>
      <c r="M7" s="12">
        <v>2500</v>
      </c>
      <c r="N7" s="62" t="s">
        <v>90</v>
      </c>
      <c r="O7" s="62" t="s">
        <v>91</v>
      </c>
      <c r="P7" s="2"/>
      <c r="Q7" s="2"/>
      <c r="R7" s="2"/>
      <c r="S7" s="2"/>
      <c r="T7" s="2"/>
      <c r="U7" s="2"/>
      <c r="V7" s="2"/>
      <c r="W7" s="2"/>
      <c r="X7" s="2"/>
    </row>
    <row r="8" spans="1:24" ht="12.75">
      <c r="A8" s="14" t="s">
        <v>19</v>
      </c>
      <c r="B8" s="6">
        <v>4</v>
      </c>
      <c r="C8" s="5">
        <v>0</v>
      </c>
      <c r="D8" s="8">
        <v>0</v>
      </c>
      <c r="E8" s="6">
        <f t="shared" si="0"/>
        <v>0</v>
      </c>
      <c r="F8" s="6">
        <f t="shared" si="1"/>
        <v>0</v>
      </c>
      <c r="G8" s="1"/>
      <c r="H8" s="12" t="s">
        <v>92</v>
      </c>
      <c r="I8" s="11"/>
      <c r="J8" s="11"/>
      <c r="K8" s="11"/>
      <c r="L8" s="11"/>
      <c r="M8" s="2"/>
      <c r="N8" s="62"/>
      <c r="O8" s="62" t="s">
        <v>93</v>
      </c>
      <c r="P8" s="2"/>
      <c r="Q8" s="2"/>
      <c r="R8" s="2"/>
      <c r="S8" s="2"/>
      <c r="T8" s="2"/>
      <c r="U8" s="2"/>
      <c r="V8" s="2"/>
      <c r="W8" s="2"/>
      <c r="X8" s="2"/>
    </row>
    <row r="9" spans="1:24" ht="12.75">
      <c r="A9" s="14" t="s">
        <v>20</v>
      </c>
      <c r="B9" s="6">
        <v>8</v>
      </c>
      <c r="C9" s="5">
        <v>0</v>
      </c>
      <c r="D9" s="8">
        <v>0</v>
      </c>
      <c r="E9" s="6">
        <f t="shared" si="0"/>
        <v>0</v>
      </c>
      <c r="F9" s="6">
        <f t="shared" si="1"/>
        <v>0</v>
      </c>
      <c r="G9" s="1"/>
      <c r="H9" s="12" t="s">
        <v>94</v>
      </c>
      <c r="I9" s="92" t="s">
        <v>21</v>
      </c>
      <c r="J9" s="91"/>
      <c r="K9" s="91"/>
      <c r="L9" s="91"/>
      <c r="M9" s="94" t="s">
        <v>22</v>
      </c>
      <c r="N9" s="12"/>
      <c r="O9" s="12" t="s">
        <v>95</v>
      </c>
      <c r="Q9" s="2"/>
      <c r="R9" s="2"/>
      <c r="S9" s="2"/>
      <c r="T9" s="2"/>
      <c r="U9" s="2"/>
      <c r="V9" s="2"/>
      <c r="W9" s="2"/>
      <c r="X9" s="2"/>
    </row>
    <row r="10" spans="1:24" ht="12.75">
      <c r="A10" s="14" t="s">
        <v>17</v>
      </c>
      <c r="B10" s="6">
        <v>1</v>
      </c>
      <c r="C10" s="5">
        <v>0</v>
      </c>
      <c r="D10" s="8">
        <v>0</v>
      </c>
      <c r="E10" s="6">
        <f t="shared" si="0"/>
        <v>0</v>
      </c>
      <c r="F10" s="6">
        <f t="shared" si="1"/>
        <v>0</v>
      </c>
      <c r="G10" s="1"/>
      <c r="H10" s="12" t="s">
        <v>96</v>
      </c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12"/>
      <c r="O10" s="12" t="s">
        <v>97</v>
      </c>
      <c r="Q10" s="2"/>
      <c r="R10" s="2"/>
      <c r="S10" s="2"/>
      <c r="T10" s="2"/>
      <c r="U10" s="2"/>
      <c r="V10" s="2"/>
      <c r="W10" s="2"/>
      <c r="X10" s="2"/>
    </row>
    <row r="11" spans="1:24" ht="12.75">
      <c r="A11" s="4" t="s">
        <v>26</v>
      </c>
      <c r="B11" s="8">
        <v>1</v>
      </c>
      <c r="C11" s="5">
        <v>0</v>
      </c>
      <c r="D11" s="8">
        <v>0</v>
      </c>
      <c r="E11" s="6">
        <f t="shared" si="0"/>
        <v>0</v>
      </c>
      <c r="F11" s="6">
        <f t="shared" si="1"/>
        <v>0</v>
      </c>
      <c r="G11" s="1"/>
      <c r="H11" s="12" t="s">
        <v>98</v>
      </c>
      <c r="I11" s="9">
        <v>2</v>
      </c>
      <c r="J11" s="9">
        <v>800</v>
      </c>
      <c r="K11" s="10">
        <v>0.5</v>
      </c>
      <c r="L11" s="10">
        <v>0.6</v>
      </c>
      <c r="M11" s="12">
        <v>2</v>
      </c>
      <c r="N11" s="12"/>
      <c r="O11" s="12" t="s">
        <v>99</v>
      </c>
      <c r="Q11" s="2"/>
      <c r="R11" s="2"/>
      <c r="S11" s="2"/>
      <c r="T11" s="2"/>
      <c r="U11" s="2"/>
      <c r="V11" s="2"/>
      <c r="W11" s="2"/>
      <c r="X11" s="2"/>
    </row>
    <row r="12" spans="1:24" ht="12.75">
      <c r="A12" s="4" t="s">
        <v>27</v>
      </c>
      <c r="B12" s="8">
        <v>1</v>
      </c>
      <c r="C12" s="5">
        <v>0</v>
      </c>
      <c r="D12" s="8">
        <v>0</v>
      </c>
      <c r="E12" s="6">
        <f t="shared" si="0"/>
        <v>0</v>
      </c>
      <c r="F12" s="6">
        <f t="shared" si="1"/>
        <v>0</v>
      </c>
      <c r="G12" s="1"/>
      <c r="H12" s="12" t="s">
        <v>100</v>
      </c>
      <c r="I12" s="90" t="s">
        <v>28</v>
      </c>
      <c r="J12" s="91"/>
      <c r="K12" s="91"/>
      <c r="L12" s="91"/>
      <c r="M12" s="63" t="s">
        <v>102</v>
      </c>
      <c r="N12" s="12"/>
      <c r="O12" s="12" t="s">
        <v>103</v>
      </c>
      <c r="Q12" s="2"/>
      <c r="R12" s="2"/>
      <c r="S12" s="2"/>
      <c r="T12" s="2"/>
      <c r="U12" s="2"/>
      <c r="V12" s="2"/>
      <c r="W12" s="2"/>
      <c r="X12" s="2"/>
    </row>
    <row r="13" spans="1:24" ht="12.75">
      <c r="A13" s="4" t="s">
        <v>29</v>
      </c>
      <c r="B13" s="8">
        <v>1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12" t="s">
        <v>104</v>
      </c>
      <c r="I13" s="95">
        <f>F25/(I11*K11*L11*J11)</f>
        <v>54.6875</v>
      </c>
      <c r="J13" s="91"/>
      <c r="K13" s="91"/>
      <c r="L13" s="91"/>
      <c r="M13" s="12">
        <v>12250</v>
      </c>
      <c r="N13" s="12"/>
      <c r="O13" s="12" t="s">
        <v>105</v>
      </c>
      <c r="Q13" s="2"/>
      <c r="R13" s="2"/>
      <c r="S13" s="2"/>
      <c r="T13" s="2"/>
      <c r="U13" s="2"/>
      <c r="V13" s="2"/>
      <c r="W13" s="2"/>
      <c r="X13" s="2"/>
    </row>
    <row r="14" spans="1:24" ht="15">
      <c r="A14" s="15"/>
      <c r="B14" s="8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12" t="s">
        <v>106</v>
      </c>
      <c r="I14" s="2"/>
      <c r="J14" s="2"/>
      <c r="K14" s="2"/>
      <c r="L14" s="2"/>
      <c r="M14" s="2"/>
      <c r="N14" s="12"/>
      <c r="O14" s="12" t="s">
        <v>107</v>
      </c>
      <c r="Q14" s="2"/>
      <c r="R14" s="2"/>
      <c r="S14" s="2"/>
      <c r="T14" s="2"/>
      <c r="U14" s="2"/>
      <c r="V14" s="2"/>
      <c r="W14" s="2"/>
      <c r="X14" s="2"/>
    </row>
    <row r="15" spans="1:24" ht="15">
      <c r="A15" s="16"/>
      <c r="B15" s="8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12" t="s">
        <v>108</v>
      </c>
      <c r="I15" s="2"/>
      <c r="J15" s="2"/>
      <c r="K15" s="2"/>
      <c r="L15" s="2"/>
      <c r="M15" s="2"/>
      <c r="N15" s="12"/>
      <c r="O15" s="12" t="s">
        <v>109</v>
      </c>
      <c r="Q15" s="2"/>
      <c r="R15" s="2"/>
      <c r="S15" s="2"/>
      <c r="T15" s="2"/>
      <c r="U15" s="2"/>
      <c r="V15" s="2"/>
      <c r="W15" s="2"/>
      <c r="X15" s="2"/>
    </row>
    <row r="16" spans="1:24" ht="15">
      <c r="A16" s="16"/>
      <c r="B16" s="8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12" t="s">
        <v>110</v>
      </c>
      <c r="I16" s="90" t="s">
        <v>30</v>
      </c>
      <c r="J16" s="91"/>
      <c r="K16" s="91"/>
      <c r="L16" s="91"/>
      <c r="M16" s="2"/>
      <c r="N16" s="12"/>
      <c r="O16" s="12" t="s">
        <v>111</v>
      </c>
      <c r="Q16" s="2"/>
      <c r="R16" s="2"/>
      <c r="S16" s="2"/>
      <c r="T16" s="2"/>
      <c r="U16" s="2"/>
      <c r="V16" s="2"/>
      <c r="W16" s="2"/>
      <c r="X16" s="2"/>
    </row>
    <row r="17" spans="1:24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I17" s="17" t="s">
        <v>31</v>
      </c>
      <c r="J17" s="18">
        <v>111</v>
      </c>
      <c r="K17" s="17" t="s">
        <v>32</v>
      </c>
      <c r="L17" s="18">
        <v>209</v>
      </c>
      <c r="M17" s="2"/>
      <c r="Q17" s="2"/>
      <c r="R17" s="2"/>
      <c r="S17" s="2"/>
      <c r="T17" s="2"/>
      <c r="U17" s="2"/>
      <c r="V17" s="2"/>
      <c r="W17" s="2"/>
      <c r="X17" s="2"/>
    </row>
    <row r="18" spans="1:24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61" t="s">
        <v>112</v>
      </c>
      <c r="I18" s="93">
        <f>M4*J17</f>
        <v>111000</v>
      </c>
      <c r="J18" s="91"/>
      <c r="K18" s="93">
        <f>M4*L17</f>
        <v>209000</v>
      </c>
      <c r="L18" s="91"/>
      <c r="M18" s="2"/>
      <c r="N18" s="12"/>
      <c r="O18" s="12" t="s">
        <v>114</v>
      </c>
      <c r="P18" s="12"/>
      <c r="Q18" s="2"/>
      <c r="R18" s="2"/>
      <c r="S18" s="2"/>
      <c r="T18" s="2"/>
      <c r="U18" s="2"/>
      <c r="V18" s="2"/>
      <c r="W18" s="2"/>
      <c r="X18" s="2"/>
    </row>
    <row r="19" spans="1:24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12">
        <v>15000</v>
      </c>
      <c r="I19" s="2"/>
      <c r="J19" s="2"/>
      <c r="K19" s="2"/>
      <c r="L19" s="2"/>
      <c r="M19" s="2"/>
      <c r="N19" s="12"/>
      <c r="O19" s="12" t="s">
        <v>116</v>
      </c>
      <c r="P19" s="12"/>
      <c r="Q19" s="2"/>
      <c r="R19" s="2"/>
      <c r="S19" s="2"/>
      <c r="T19" s="2"/>
      <c r="U19" s="2"/>
      <c r="V19" s="2"/>
      <c r="W19" s="2"/>
      <c r="X19" s="2"/>
    </row>
    <row r="20" spans="1:24" ht="12.75">
      <c r="A20" s="19" t="s">
        <v>34</v>
      </c>
      <c r="B20" s="20"/>
      <c r="C20" s="20"/>
      <c r="D20" s="21" t="s">
        <v>33</v>
      </c>
      <c r="E20" s="22">
        <f t="shared" ref="E20:F20" si="2">SUM(E3:E19)</f>
        <v>3000</v>
      </c>
      <c r="F20" s="22">
        <f t="shared" si="2"/>
        <v>21000</v>
      </c>
      <c r="G20" s="1"/>
      <c r="H20" s="62" t="s">
        <v>117</v>
      </c>
      <c r="I20" s="90" t="s">
        <v>35</v>
      </c>
      <c r="J20" s="91"/>
      <c r="K20" s="91"/>
      <c r="L20" s="91"/>
      <c r="M20" s="2"/>
      <c r="N20" s="12"/>
      <c r="O20" s="12" t="s">
        <v>119</v>
      </c>
      <c r="P20" s="12"/>
      <c r="Q20" s="2"/>
      <c r="R20" s="2"/>
      <c r="S20" s="2"/>
      <c r="T20" s="2"/>
      <c r="U20" s="2"/>
      <c r="V20" s="2"/>
      <c r="W20" s="2"/>
      <c r="X20" s="2"/>
    </row>
    <row r="21" spans="1:24" ht="12.75">
      <c r="A21" s="23"/>
      <c r="B21" s="2"/>
      <c r="C21" s="2"/>
      <c r="D21" s="2"/>
      <c r="E21" s="2"/>
      <c r="F21" s="2"/>
      <c r="G21" s="1"/>
      <c r="H21" s="62" t="s">
        <v>120</v>
      </c>
      <c r="I21" s="24" t="s">
        <v>36</v>
      </c>
      <c r="J21" s="24" t="s">
        <v>37</v>
      </c>
      <c r="K21" s="24" t="s">
        <v>36</v>
      </c>
      <c r="L21" s="24" t="s">
        <v>37</v>
      </c>
      <c r="M21" s="2"/>
      <c r="N21" s="12"/>
      <c r="O21" s="12" t="s">
        <v>122</v>
      </c>
      <c r="P21" s="12"/>
      <c r="Q21" s="2"/>
      <c r="R21" s="2"/>
      <c r="S21" s="2"/>
      <c r="T21" s="2"/>
      <c r="U21" s="2"/>
      <c r="V21" s="2"/>
      <c r="W21" s="2"/>
      <c r="X21" s="2"/>
    </row>
    <row r="22" spans="1:24" ht="12.75">
      <c r="A22" s="23"/>
      <c r="B22" s="2"/>
      <c r="C22" s="2"/>
      <c r="D22" s="2"/>
      <c r="E22" s="2"/>
      <c r="F22" s="2"/>
      <c r="G22" s="1"/>
      <c r="H22" s="62" t="s">
        <v>123</v>
      </c>
      <c r="I22" s="25">
        <f>I18/((M4/1000)*J4*J22*365)</f>
        <v>5.6316590563165905</v>
      </c>
      <c r="J22" s="26">
        <v>12</v>
      </c>
      <c r="K22" s="25">
        <f>K18/((M4/1000)*L22*J4*365)</f>
        <v>10.603754439370878</v>
      </c>
      <c r="L22" s="26">
        <v>12</v>
      </c>
      <c r="M22" s="2"/>
      <c r="N22" s="12"/>
      <c r="O22" s="12" t="s">
        <v>125</v>
      </c>
      <c r="P22" s="12"/>
      <c r="Q22" s="2"/>
      <c r="R22" s="2"/>
      <c r="S22" s="2"/>
      <c r="T22" s="2"/>
      <c r="U22" s="2"/>
      <c r="V22" s="2"/>
      <c r="W22" s="2"/>
      <c r="X22" s="2"/>
    </row>
    <row r="23" spans="1:24" ht="12.75">
      <c r="A23" s="24" t="s">
        <v>38</v>
      </c>
      <c r="B23" s="27"/>
      <c r="C23" s="27"/>
      <c r="D23" s="27"/>
      <c r="E23" s="27"/>
      <c r="F23" s="24">
        <v>1.25</v>
      </c>
      <c r="G23" s="1"/>
      <c r="H23" s="62" t="s">
        <v>126</v>
      </c>
      <c r="I23" s="24" t="s">
        <v>39</v>
      </c>
      <c r="J23" s="24" t="s">
        <v>37</v>
      </c>
      <c r="K23" s="24" t="s">
        <v>39</v>
      </c>
      <c r="L23" s="24" t="s">
        <v>37</v>
      </c>
      <c r="M23" s="2"/>
      <c r="N23" s="12"/>
      <c r="O23" s="12" t="s">
        <v>128</v>
      </c>
      <c r="P23" s="12"/>
      <c r="Q23" s="2"/>
      <c r="R23" s="2"/>
      <c r="S23" s="2"/>
      <c r="T23" s="2"/>
      <c r="U23" s="2"/>
      <c r="V23" s="2"/>
      <c r="W23" s="2"/>
      <c r="X23" s="2"/>
    </row>
    <row r="24" spans="1:24" ht="12.75">
      <c r="A24" s="23"/>
      <c r="B24" s="2"/>
      <c r="C24" s="2"/>
      <c r="D24" s="2"/>
      <c r="E24" s="2"/>
      <c r="F24" s="2"/>
      <c r="G24" s="1"/>
      <c r="H24" s="62" t="s">
        <v>129</v>
      </c>
      <c r="I24" s="25">
        <f>I18/((M4/1000)*J4*J24*365)</f>
        <v>4.8271363339856492</v>
      </c>
      <c r="J24" s="26">
        <v>14</v>
      </c>
      <c r="K24" s="25">
        <f>K18/((M4/1000)*L24*J4*365)</f>
        <v>9.0889323766036103</v>
      </c>
      <c r="L24" s="26">
        <v>14</v>
      </c>
      <c r="M24" s="2"/>
      <c r="N24" s="12"/>
      <c r="O24" s="12" t="s">
        <v>130</v>
      </c>
      <c r="P24" s="12"/>
      <c r="Q24" s="2"/>
      <c r="R24" s="2"/>
      <c r="S24" s="2"/>
      <c r="T24" s="2"/>
      <c r="U24" s="2"/>
      <c r="V24" s="2"/>
      <c r="W24" s="2"/>
      <c r="X24" s="2"/>
    </row>
    <row r="25" spans="1:24" ht="12.75">
      <c r="A25" s="28" t="s">
        <v>40</v>
      </c>
      <c r="B25" s="29"/>
      <c r="C25" s="29"/>
      <c r="D25" s="29"/>
      <c r="E25" s="29"/>
      <c r="F25" s="30">
        <f>F20*F23</f>
        <v>26250</v>
      </c>
      <c r="G25" s="1"/>
      <c r="H25" s="62" t="s">
        <v>131</v>
      </c>
      <c r="I25" s="2"/>
      <c r="J25" s="2"/>
      <c r="K25" s="2"/>
      <c r="L25" s="2"/>
      <c r="M25" s="2"/>
      <c r="N25" s="12"/>
      <c r="O25" s="12" t="s">
        <v>132</v>
      </c>
      <c r="P25" s="12"/>
      <c r="Q25" s="2"/>
      <c r="R25" s="2"/>
      <c r="S25" s="2"/>
      <c r="T25" s="2"/>
      <c r="U25" s="2"/>
      <c r="V25" s="2"/>
      <c r="W25" s="2"/>
      <c r="X25" s="2"/>
    </row>
    <row r="26" spans="1:24" ht="12.75">
      <c r="A26" s="2"/>
      <c r="B26" s="2"/>
      <c r="C26" s="2"/>
      <c r="D26" s="2"/>
      <c r="E26" s="2"/>
      <c r="F26" s="2"/>
      <c r="G26" s="1"/>
      <c r="H26" s="2"/>
      <c r="I26" s="2"/>
      <c r="J26" s="2"/>
      <c r="K26" s="2"/>
      <c r="L26" s="2"/>
      <c r="M26" s="2"/>
      <c r="N26" s="12"/>
      <c r="O26" s="12" t="s">
        <v>133</v>
      </c>
      <c r="P26" s="12"/>
      <c r="Q26" s="2"/>
      <c r="R26" s="2"/>
      <c r="S26" s="2"/>
      <c r="T26" s="2"/>
      <c r="U26" s="2"/>
      <c r="V26" s="2"/>
      <c r="W26" s="2"/>
      <c r="X26" s="2"/>
    </row>
    <row r="27" spans="1:24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33"/>
      <c r="I30" s="33" t="s">
        <v>44</v>
      </c>
      <c r="J30" s="33" t="s">
        <v>2</v>
      </c>
      <c r="K30" s="33" t="s">
        <v>45</v>
      </c>
      <c r="L30" s="33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2.75">
      <c r="A31" s="33" t="s">
        <v>46</v>
      </c>
      <c r="B31" s="5">
        <v>37</v>
      </c>
      <c r="C31" s="5">
        <f>M4</f>
        <v>1000</v>
      </c>
      <c r="D31" s="34">
        <f t="shared" ref="D31:D41" si="3">B31*C31</f>
        <v>37000</v>
      </c>
      <c r="E31" s="14"/>
      <c r="F31" s="96">
        <f>B46</f>
        <v>147500</v>
      </c>
      <c r="G31" s="1"/>
      <c r="H31" s="36" t="s">
        <v>46</v>
      </c>
      <c r="I31" s="65">
        <v>37</v>
      </c>
      <c r="J31" s="66">
        <f>M4</f>
        <v>1000</v>
      </c>
      <c r="K31" s="67">
        <f t="shared" ref="K31:K41" si="4">I31*J31</f>
        <v>37000</v>
      </c>
      <c r="L31" s="33">
        <f>I31*I45</f>
        <v>7.4</v>
      </c>
      <c r="M31" s="96">
        <f>I46</f>
        <v>108120</v>
      </c>
      <c r="N31" s="2"/>
      <c r="O31" s="2">
        <f>I31+L31</f>
        <v>44.4</v>
      </c>
      <c r="P31" s="2"/>
      <c r="Q31" s="2"/>
      <c r="R31" s="2"/>
      <c r="S31" s="2"/>
      <c r="T31" s="2"/>
      <c r="U31" s="2"/>
      <c r="V31" s="2"/>
      <c r="W31" s="2"/>
      <c r="X31" s="2"/>
    </row>
    <row r="32" spans="1:24" ht="12.75">
      <c r="A32" s="37" t="s">
        <v>47</v>
      </c>
      <c r="B32" s="5">
        <v>8000</v>
      </c>
      <c r="C32" s="5">
        <v>1</v>
      </c>
      <c r="D32" s="34">
        <f t="shared" si="3"/>
        <v>8000</v>
      </c>
      <c r="E32" s="14"/>
      <c r="F32" s="91"/>
      <c r="G32" s="1"/>
      <c r="H32" s="46" t="s">
        <v>47</v>
      </c>
      <c r="I32" s="65">
        <v>4000</v>
      </c>
      <c r="J32" s="65">
        <v>1</v>
      </c>
      <c r="K32" s="67">
        <f t="shared" si="4"/>
        <v>4000</v>
      </c>
      <c r="L32" s="33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>
      <c r="A33" s="38" t="s">
        <v>48</v>
      </c>
      <c r="B33" s="5">
        <v>5000</v>
      </c>
      <c r="C33" s="5">
        <v>1</v>
      </c>
      <c r="D33" s="34">
        <f t="shared" si="3"/>
        <v>5000</v>
      </c>
      <c r="E33" s="14"/>
      <c r="F33" s="91"/>
      <c r="G33" s="1"/>
      <c r="H33" s="38" t="s">
        <v>48</v>
      </c>
      <c r="I33" s="65">
        <v>2000</v>
      </c>
      <c r="J33" s="65">
        <v>1</v>
      </c>
      <c r="K33" s="67">
        <f t="shared" si="4"/>
        <v>2000</v>
      </c>
      <c r="L33" s="33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2.75">
      <c r="A34" s="33" t="s">
        <v>49</v>
      </c>
      <c r="B34" s="39">
        <v>14</v>
      </c>
      <c r="C34" s="8">
        <f>M4</f>
        <v>1000</v>
      </c>
      <c r="D34" s="34">
        <f t="shared" si="3"/>
        <v>14000</v>
      </c>
      <c r="E34" s="14"/>
      <c r="F34" s="91"/>
      <c r="G34" s="1"/>
      <c r="H34" s="36" t="s">
        <v>49</v>
      </c>
      <c r="I34" s="68">
        <v>10</v>
      </c>
      <c r="J34" s="69">
        <f>J31</f>
        <v>1000</v>
      </c>
      <c r="K34" s="67">
        <f t="shared" si="4"/>
        <v>10000</v>
      </c>
      <c r="L34" s="33"/>
      <c r="M34" s="91"/>
      <c r="P34" s="2"/>
      <c r="Q34" s="2"/>
      <c r="R34" s="2"/>
      <c r="S34" s="2"/>
      <c r="T34" s="2"/>
      <c r="U34" s="2"/>
      <c r="V34" s="2"/>
      <c r="W34" s="2"/>
      <c r="X34" s="2"/>
    </row>
    <row r="35" spans="1:24" ht="12.75">
      <c r="A35" s="33" t="s">
        <v>50</v>
      </c>
      <c r="B35" s="34">
        <v>30000</v>
      </c>
      <c r="C35" s="5">
        <v>0</v>
      </c>
      <c r="D35" s="34">
        <f t="shared" si="3"/>
        <v>0</v>
      </c>
      <c r="E35" s="14"/>
      <c r="F35" s="91"/>
      <c r="G35" s="1"/>
      <c r="H35" s="36" t="s">
        <v>50</v>
      </c>
      <c r="I35" s="68">
        <v>0</v>
      </c>
      <c r="J35" s="65">
        <v>0</v>
      </c>
      <c r="K35" s="67">
        <f t="shared" si="4"/>
        <v>0</v>
      </c>
      <c r="L35" s="33"/>
      <c r="M35" s="91"/>
      <c r="P35" s="2"/>
      <c r="Q35" s="2"/>
      <c r="R35" s="2"/>
      <c r="S35" s="2"/>
      <c r="T35" s="2"/>
      <c r="U35" s="2"/>
      <c r="V35" s="2"/>
      <c r="W35" s="2"/>
      <c r="X35" s="2"/>
    </row>
    <row r="36" spans="1:24" ht="12.75">
      <c r="A36" s="70" t="s">
        <v>134</v>
      </c>
      <c r="B36" s="39">
        <f>M6</f>
        <v>6500</v>
      </c>
      <c r="C36" s="8">
        <v>1</v>
      </c>
      <c r="D36" s="34">
        <f t="shared" si="3"/>
        <v>6500</v>
      </c>
      <c r="E36" s="14"/>
      <c r="F36" s="91"/>
      <c r="G36" s="1"/>
      <c r="H36" s="70" t="s">
        <v>134</v>
      </c>
      <c r="I36" s="68">
        <f>M7</f>
        <v>2500</v>
      </c>
      <c r="J36" s="65">
        <v>1</v>
      </c>
      <c r="K36" s="67">
        <f t="shared" si="4"/>
        <v>2500</v>
      </c>
      <c r="L36" s="33"/>
      <c r="M36" s="91"/>
      <c r="P36" s="2"/>
      <c r="Q36" s="2"/>
      <c r="R36" s="2"/>
      <c r="S36" s="2"/>
      <c r="T36" s="2"/>
      <c r="U36" s="2"/>
      <c r="V36" s="2"/>
      <c r="W36" s="2"/>
      <c r="X36" s="2"/>
    </row>
    <row r="37" spans="1:24" ht="12.75">
      <c r="A37" s="33" t="s">
        <v>53</v>
      </c>
      <c r="B37" s="39">
        <f>M13</f>
        <v>12250</v>
      </c>
      <c r="C37" s="5">
        <f>M11</f>
        <v>2</v>
      </c>
      <c r="D37" s="34">
        <f t="shared" si="3"/>
        <v>24500</v>
      </c>
      <c r="E37" s="14"/>
      <c r="F37" s="91"/>
      <c r="G37" s="1"/>
      <c r="H37" s="36" t="s">
        <v>53</v>
      </c>
      <c r="I37" s="68">
        <f>M13</f>
        <v>12250</v>
      </c>
      <c r="J37" s="65">
        <f>M11</f>
        <v>2</v>
      </c>
      <c r="K37" s="67">
        <f t="shared" si="4"/>
        <v>24500</v>
      </c>
      <c r="L37" s="33"/>
      <c r="M37" s="91"/>
      <c r="P37" s="2"/>
      <c r="Q37" s="2"/>
      <c r="R37" s="2"/>
      <c r="S37" s="2"/>
      <c r="T37" s="2"/>
      <c r="U37" s="2"/>
      <c r="V37" s="2"/>
      <c r="W37" s="2"/>
      <c r="X37" s="2"/>
    </row>
    <row r="38" spans="1:24" ht="12.75">
      <c r="A38" s="33" t="s">
        <v>54</v>
      </c>
      <c r="B38" s="34">
        <v>500</v>
      </c>
      <c r="C38" s="6">
        <f>C37*2</f>
        <v>4</v>
      </c>
      <c r="D38" s="34">
        <f t="shared" si="3"/>
        <v>2000</v>
      </c>
      <c r="E38" s="14"/>
      <c r="F38" s="91"/>
      <c r="G38" s="1"/>
      <c r="H38" s="46" t="s">
        <v>135</v>
      </c>
      <c r="I38" s="68">
        <v>150</v>
      </c>
      <c r="J38" s="65">
        <f>J37*2</f>
        <v>4</v>
      </c>
      <c r="K38" s="67">
        <f t="shared" si="4"/>
        <v>600</v>
      </c>
      <c r="L38" s="33"/>
      <c r="M38" s="91"/>
      <c r="P38" s="2"/>
      <c r="Q38" s="2"/>
      <c r="R38" s="2"/>
      <c r="S38" s="2"/>
      <c r="T38" s="2"/>
      <c r="U38" s="2"/>
      <c r="V38" s="2"/>
      <c r="W38" s="2"/>
      <c r="X38" s="2"/>
    </row>
    <row r="39" spans="1:24" ht="12.75">
      <c r="A39" s="70" t="s">
        <v>136</v>
      </c>
      <c r="B39" s="39">
        <f>H19</f>
        <v>15000</v>
      </c>
      <c r="C39" s="5">
        <v>1</v>
      </c>
      <c r="D39" s="34">
        <f t="shared" si="3"/>
        <v>15000</v>
      </c>
      <c r="E39" s="14"/>
      <c r="F39" s="91"/>
      <c r="G39" s="1"/>
      <c r="H39" s="46" t="s">
        <v>137</v>
      </c>
      <c r="I39" s="68">
        <f>H5</f>
        <v>7500</v>
      </c>
      <c r="J39" s="65">
        <v>1</v>
      </c>
      <c r="K39" s="67">
        <f t="shared" si="4"/>
        <v>7500</v>
      </c>
      <c r="L39" s="33"/>
      <c r="M39" s="91"/>
      <c r="P39" s="2"/>
      <c r="Q39" s="2"/>
      <c r="R39" s="2"/>
      <c r="S39" s="2"/>
      <c r="T39" s="2"/>
      <c r="U39" s="2"/>
      <c r="V39" s="2"/>
      <c r="W39" s="2"/>
      <c r="X39" s="2"/>
    </row>
    <row r="40" spans="1:24" ht="12.75">
      <c r="A40" s="33" t="s">
        <v>57</v>
      </c>
      <c r="B40" s="39">
        <v>4000</v>
      </c>
      <c r="C40" s="5">
        <v>1</v>
      </c>
      <c r="D40" s="34">
        <f t="shared" si="3"/>
        <v>4000</v>
      </c>
      <c r="E40" s="14"/>
      <c r="F40" s="91"/>
      <c r="G40" s="1"/>
      <c r="H40" s="36" t="s">
        <v>57</v>
      </c>
      <c r="I40" s="68">
        <v>1000</v>
      </c>
      <c r="J40" s="65">
        <v>1</v>
      </c>
      <c r="K40" s="67">
        <f t="shared" si="4"/>
        <v>1000</v>
      </c>
      <c r="L40" s="33"/>
      <c r="M40" s="91"/>
      <c r="P40" s="2"/>
      <c r="Q40" s="2"/>
      <c r="R40" s="2"/>
      <c r="S40" s="2"/>
      <c r="T40" s="2"/>
      <c r="U40" s="2"/>
      <c r="V40" s="2"/>
      <c r="W40" s="2"/>
      <c r="X40" s="2"/>
    </row>
    <row r="41" spans="1:24" ht="12.75">
      <c r="A41" s="14" t="s">
        <v>58</v>
      </c>
      <c r="B41" s="39">
        <v>2000</v>
      </c>
      <c r="C41" s="5">
        <v>1</v>
      </c>
      <c r="D41" s="34">
        <f t="shared" si="3"/>
        <v>2000</v>
      </c>
      <c r="E41" s="14"/>
      <c r="F41" s="91"/>
      <c r="G41" s="1"/>
      <c r="H41" s="36" t="s">
        <v>58</v>
      </c>
      <c r="I41" s="68">
        <v>1000</v>
      </c>
      <c r="J41" s="65">
        <v>1</v>
      </c>
      <c r="K41" s="67">
        <f t="shared" si="4"/>
        <v>1000</v>
      </c>
      <c r="L41" s="33"/>
      <c r="M41" s="91"/>
      <c r="P41" s="2"/>
      <c r="Q41" s="2"/>
      <c r="R41" s="2"/>
      <c r="S41" s="2"/>
      <c r="T41" s="2"/>
      <c r="U41" s="2"/>
      <c r="V41" s="2"/>
      <c r="W41" s="2"/>
      <c r="X41" s="2"/>
    </row>
    <row r="42" spans="1:24" ht="12.75">
      <c r="A42" s="33" t="s">
        <v>59</v>
      </c>
      <c r="B42" s="14"/>
      <c r="C42" s="14"/>
      <c r="D42" s="34">
        <f>SUM(D31:D41)</f>
        <v>118000</v>
      </c>
      <c r="E42" s="14"/>
      <c r="F42" s="14"/>
      <c r="G42" s="1"/>
      <c r="H42" s="36" t="s">
        <v>59</v>
      </c>
      <c r="I42" s="33"/>
      <c r="J42" s="33"/>
      <c r="K42" s="67">
        <f>SUM(K31:K41)</f>
        <v>90100</v>
      </c>
      <c r="L42" s="33"/>
      <c r="M42" s="14"/>
      <c r="P42" s="2"/>
      <c r="Q42" s="2"/>
      <c r="R42" s="2"/>
      <c r="S42" s="2"/>
      <c r="T42" s="2"/>
      <c r="U42" s="2"/>
      <c r="V42" s="2"/>
      <c r="W42" s="2"/>
      <c r="X42" s="2"/>
    </row>
    <row r="43" spans="1:24" ht="12.75">
      <c r="A43" s="14"/>
      <c r="B43" s="14"/>
      <c r="C43" s="14"/>
      <c r="D43" s="14"/>
      <c r="E43" s="14"/>
      <c r="F43" s="14"/>
      <c r="G43" s="1"/>
      <c r="H43" s="14"/>
      <c r="I43" s="14"/>
      <c r="J43" s="14"/>
      <c r="K43" s="14"/>
      <c r="L43" s="14"/>
      <c r="M43" s="1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2.75">
      <c r="A44" s="31" t="s">
        <v>60</v>
      </c>
      <c r="B44" s="32"/>
      <c r="C44" s="32"/>
      <c r="D44" s="32"/>
      <c r="E44" s="32"/>
      <c r="F44" s="32"/>
      <c r="G44" s="1"/>
      <c r="H44" s="31" t="s">
        <v>60</v>
      </c>
      <c r="I44" s="32"/>
      <c r="J44" s="32"/>
      <c r="K44" s="32"/>
      <c r="L44" s="32"/>
      <c r="M44" s="32"/>
      <c r="P44" s="2"/>
      <c r="Q44" s="2"/>
      <c r="R44" s="2"/>
      <c r="S44" s="2"/>
      <c r="T44" s="2"/>
      <c r="U44" s="2"/>
      <c r="V44" s="2"/>
      <c r="W44" s="2"/>
      <c r="X44" s="2"/>
    </row>
    <row r="45" spans="1:24" ht="12.75">
      <c r="A45" s="14" t="s">
        <v>61</v>
      </c>
      <c r="B45" s="48">
        <v>0.25</v>
      </c>
      <c r="C45" s="14"/>
      <c r="D45" s="14"/>
      <c r="E45" s="14"/>
      <c r="F45" s="14"/>
      <c r="G45" s="1"/>
      <c r="H45" s="14" t="s">
        <v>61</v>
      </c>
      <c r="I45" s="49">
        <v>0.2</v>
      </c>
      <c r="J45" s="14"/>
      <c r="K45" s="14"/>
      <c r="L45" s="14"/>
      <c r="M45" s="1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2.75">
      <c r="A46" s="50" t="s">
        <v>62</v>
      </c>
      <c r="B46" s="51">
        <f>(D42*B45)+D42</f>
        <v>147500</v>
      </c>
      <c r="C46" s="14"/>
      <c r="D46" s="52">
        <f>B46+D54</f>
        <v>160500</v>
      </c>
      <c r="E46" s="14"/>
      <c r="F46" s="14"/>
      <c r="G46" s="1"/>
      <c r="H46" s="50" t="s">
        <v>62</v>
      </c>
      <c r="I46" s="51">
        <f>(K42*I45)+K42</f>
        <v>108120</v>
      </c>
      <c r="J46" s="14"/>
      <c r="K46" s="52">
        <f>I46+K54</f>
        <v>121120</v>
      </c>
      <c r="L46" s="14"/>
      <c r="M46" s="14"/>
      <c r="P46" s="2"/>
      <c r="Q46" s="2"/>
      <c r="R46" s="2"/>
      <c r="S46" s="2"/>
      <c r="T46" s="2"/>
      <c r="U46" s="2"/>
      <c r="V46" s="2"/>
      <c r="W46" s="2"/>
      <c r="X46" s="2"/>
    </row>
    <row r="47" spans="1:24" ht="12.75">
      <c r="A47" s="14" t="s">
        <v>63</v>
      </c>
      <c r="B47" s="34"/>
      <c r="C47" s="14"/>
      <c r="D47" s="52">
        <f>D46/M4</f>
        <v>160.5</v>
      </c>
      <c r="E47" s="14"/>
      <c r="F47" s="14"/>
      <c r="G47" s="1"/>
      <c r="H47" s="14" t="s">
        <v>63</v>
      </c>
      <c r="I47" s="34">
        <f>K46/J31</f>
        <v>121.12</v>
      </c>
      <c r="J47" s="14"/>
      <c r="K47" s="52">
        <f>K46/J31</f>
        <v>121.12</v>
      </c>
      <c r="L47" s="14"/>
      <c r="M47" s="1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2.75">
      <c r="A48" s="31" t="s">
        <v>64</v>
      </c>
      <c r="B48" s="32"/>
      <c r="C48" s="32"/>
      <c r="D48" s="32"/>
      <c r="E48" s="32"/>
      <c r="F48" s="32"/>
      <c r="G48" s="1"/>
      <c r="H48" s="31" t="s">
        <v>64</v>
      </c>
      <c r="I48" s="32"/>
      <c r="J48" s="32"/>
      <c r="K48" s="32"/>
      <c r="L48" s="32"/>
      <c r="M48" s="32"/>
      <c r="P48" s="2"/>
      <c r="Q48" s="2"/>
      <c r="R48" s="2"/>
      <c r="S48" s="2"/>
      <c r="T48" s="2"/>
      <c r="U48" s="2"/>
      <c r="V48" s="2"/>
      <c r="W48" s="2"/>
      <c r="X48" s="2"/>
    </row>
    <row r="49" spans="1:24" ht="12.75">
      <c r="A49" s="14" t="s">
        <v>65</v>
      </c>
      <c r="B49" s="34">
        <f>D42*B45</f>
        <v>29500</v>
      </c>
      <c r="C49" s="14"/>
      <c r="D49" s="52">
        <f>B49+D52+D53</f>
        <v>37500</v>
      </c>
      <c r="E49" s="14"/>
      <c r="F49" s="14"/>
      <c r="G49" s="1"/>
      <c r="H49" s="14" t="s">
        <v>65</v>
      </c>
      <c r="I49" s="34">
        <f>K42*I45</f>
        <v>18020</v>
      </c>
      <c r="J49" s="14"/>
      <c r="K49" s="52">
        <f>I49+K52+K53</f>
        <v>26020</v>
      </c>
      <c r="L49" s="14"/>
      <c r="M49" s="1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2.75">
      <c r="A50" s="2"/>
      <c r="B50" s="2"/>
      <c r="C50" s="2"/>
      <c r="D50" s="2"/>
      <c r="E50" s="2"/>
      <c r="F50" s="2"/>
      <c r="G50" s="1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2.75">
      <c r="A51" s="33" t="s">
        <v>66</v>
      </c>
      <c r="B51" s="39">
        <v>5000</v>
      </c>
      <c r="C51" s="8">
        <v>1</v>
      </c>
      <c r="D51" s="34">
        <f t="shared" ref="D51:D53" si="5">B51*C51</f>
        <v>5000</v>
      </c>
      <c r="E51" s="2"/>
      <c r="F51" s="2"/>
      <c r="G51" s="1"/>
      <c r="H51" s="33" t="s">
        <v>66</v>
      </c>
      <c r="I51" s="34"/>
      <c r="J51" s="8"/>
      <c r="K51" s="39">
        <v>5000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2.75">
      <c r="A52" s="14" t="s">
        <v>67</v>
      </c>
      <c r="B52" s="39">
        <v>5000</v>
      </c>
      <c r="C52" s="8">
        <v>1</v>
      </c>
      <c r="D52" s="34">
        <f t="shared" si="5"/>
        <v>5000</v>
      </c>
      <c r="E52" s="2"/>
      <c r="F52" s="2"/>
      <c r="G52" s="1"/>
      <c r="H52" s="13" t="s">
        <v>67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2.75">
      <c r="A53" s="53" t="s">
        <v>68</v>
      </c>
      <c r="B53" s="39">
        <v>3000</v>
      </c>
      <c r="C53" s="8">
        <v>1</v>
      </c>
      <c r="D53" s="34">
        <f t="shared" si="5"/>
        <v>3000</v>
      </c>
      <c r="E53" s="2"/>
      <c r="F53" s="2"/>
      <c r="G53" s="1"/>
      <c r="H53" s="53" t="s">
        <v>68</v>
      </c>
      <c r="I53" s="34"/>
      <c r="J53" s="8"/>
      <c r="K53" s="39">
        <v>3000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2.75">
      <c r="A54" s="2"/>
      <c r="B54" s="2"/>
      <c r="C54" s="2"/>
      <c r="D54" s="54">
        <f>SUM(D51:D53)</f>
        <v>13000</v>
      </c>
      <c r="E54" s="2"/>
      <c r="F54" s="2"/>
      <c r="G54" s="1"/>
      <c r="H54" s="2"/>
      <c r="I54" s="2"/>
      <c r="J54" s="2"/>
      <c r="K54" s="54">
        <f>SUM(K51:K53)</f>
        <v>13000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2.75">
      <c r="A55" s="12" t="s">
        <v>138</v>
      </c>
      <c r="B55" s="2"/>
      <c r="C55" s="2"/>
      <c r="D55" s="2"/>
      <c r="E55" s="2"/>
      <c r="F55" s="2"/>
      <c r="G55" s="1"/>
      <c r="H55" s="12" t="s">
        <v>138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2.75">
      <c r="A56" s="90" t="s">
        <v>139</v>
      </c>
      <c r="B56" s="91"/>
      <c r="C56" s="91"/>
      <c r="D56" s="91"/>
      <c r="E56" s="2"/>
      <c r="F56" s="2"/>
      <c r="G56" s="1"/>
      <c r="H56" s="90" t="s">
        <v>140</v>
      </c>
      <c r="I56" s="91"/>
      <c r="J56" s="91"/>
      <c r="K56" s="9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2.75">
      <c r="A57" s="71" t="s">
        <v>141</v>
      </c>
      <c r="B57" s="2">
        <f t="shared" ref="B57:D57" si="6">B31</f>
        <v>37</v>
      </c>
      <c r="C57" s="2">
        <f t="shared" si="6"/>
        <v>1000</v>
      </c>
      <c r="D57" s="54">
        <f t="shared" si="6"/>
        <v>37000</v>
      </c>
      <c r="E57" s="2"/>
      <c r="F57" s="2"/>
      <c r="G57" s="1"/>
      <c r="H57" s="71" t="s">
        <v>141</v>
      </c>
      <c r="I57" s="2">
        <f t="shared" ref="I57:K57" si="7">I31</f>
        <v>37</v>
      </c>
      <c r="J57" s="2">
        <f t="shared" si="7"/>
        <v>1000</v>
      </c>
      <c r="K57" s="54">
        <f t="shared" si="7"/>
        <v>37000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2.75">
      <c r="A58" s="71" t="s">
        <v>53</v>
      </c>
      <c r="B58" s="54">
        <f t="shared" ref="B58:D58" si="8">B37</f>
        <v>12250</v>
      </c>
      <c r="C58" s="2">
        <f t="shared" si="8"/>
        <v>2</v>
      </c>
      <c r="D58" s="54">
        <f t="shared" si="8"/>
        <v>24500</v>
      </c>
      <c r="E58" s="2"/>
      <c r="F58" s="2"/>
      <c r="G58" s="1"/>
      <c r="H58" s="71" t="s">
        <v>53</v>
      </c>
      <c r="I58" s="54">
        <f t="shared" ref="I58:K58" si="9">I37</f>
        <v>12250</v>
      </c>
      <c r="J58" s="2">
        <f t="shared" si="9"/>
        <v>2</v>
      </c>
      <c r="K58" s="54">
        <f t="shared" si="9"/>
        <v>24500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2.75">
      <c r="A59" s="71" t="s">
        <v>142</v>
      </c>
      <c r="B59" s="2"/>
      <c r="C59" s="2">
        <f t="shared" ref="C59:D59" si="10">C39</f>
        <v>1</v>
      </c>
      <c r="D59" s="54">
        <f t="shared" si="10"/>
        <v>15000</v>
      </c>
      <c r="E59" s="2"/>
      <c r="F59" s="2"/>
      <c r="G59" s="1"/>
      <c r="H59" s="71" t="s">
        <v>142</v>
      </c>
      <c r="I59" s="2"/>
      <c r="J59" s="2">
        <f t="shared" ref="J59:K59" si="11">J39</f>
        <v>1</v>
      </c>
      <c r="K59" s="54">
        <f t="shared" si="11"/>
        <v>7500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2.75">
      <c r="A60" s="12" t="s">
        <v>134</v>
      </c>
      <c r="B60" s="2"/>
      <c r="C60" s="2"/>
      <c r="D60" s="54">
        <f>D36</f>
        <v>6500</v>
      </c>
      <c r="E60" s="2"/>
      <c r="F60" s="2"/>
      <c r="G60" s="1"/>
      <c r="H60" s="12" t="s">
        <v>134</v>
      </c>
      <c r="I60" s="2"/>
      <c r="J60" s="2"/>
      <c r="K60" s="54">
        <f>K36</f>
        <v>2500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2.75">
      <c r="A61" s="71" t="s">
        <v>143</v>
      </c>
      <c r="B61" s="2"/>
      <c r="C61" s="2"/>
      <c r="D61" s="54">
        <f>D41+D40+D32+D33</f>
        <v>19000</v>
      </c>
      <c r="E61" s="2"/>
      <c r="F61" s="2"/>
      <c r="G61" s="1"/>
      <c r="H61" s="71" t="s">
        <v>143</v>
      </c>
      <c r="I61" s="2"/>
      <c r="J61" s="2"/>
      <c r="K61" s="54">
        <f>K41+K40+K32+K33</f>
        <v>8000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2.75">
      <c r="A62" s="71" t="s">
        <v>144</v>
      </c>
      <c r="B62" s="2"/>
      <c r="C62" s="2"/>
      <c r="D62" s="54">
        <f>D34</f>
        <v>14000</v>
      </c>
      <c r="E62" s="2"/>
      <c r="F62" s="2"/>
      <c r="G62" s="1"/>
      <c r="H62" s="71" t="s">
        <v>144</v>
      </c>
      <c r="I62" s="2"/>
      <c r="J62" s="2"/>
      <c r="K62" s="54">
        <f>K34</f>
        <v>10000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2.75">
      <c r="A63" s="71" t="s">
        <v>145</v>
      </c>
      <c r="B63" s="2"/>
      <c r="C63" s="2"/>
      <c r="D63" s="54">
        <f>D51</f>
        <v>5000</v>
      </c>
      <c r="E63" s="2"/>
      <c r="F63" s="2"/>
      <c r="G63" s="1"/>
      <c r="H63" s="71" t="s">
        <v>145</v>
      </c>
      <c r="I63" s="2"/>
      <c r="J63" s="2"/>
      <c r="K63" s="54">
        <f>K51</f>
        <v>5000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2.75">
      <c r="A64" s="71" t="s">
        <v>146</v>
      </c>
      <c r="B64" s="2"/>
      <c r="C64" s="2"/>
      <c r="D64" s="54">
        <f>D52+D53</f>
        <v>8000</v>
      </c>
      <c r="E64" s="2"/>
      <c r="F64" s="2"/>
      <c r="G64" s="1"/>
      <c r="H64" s="71" t="s">
        <v>146</v>
      </c>
      <c r="I64" s="2"/>
      <c r="J64" s="2"/>
      <c r="K64" s="54">
        <f>K52+K53</f>
        <v>8000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2.75">
      <c r="A65" s="12" t="s">
        <v>30</v>
      </c>
      <c r="B65" s="2"/>
      <c r="C65" s="2"/>
      <c r="D65" s="54">
        <f>SUM(D57:D64)</f>
        <v>129000</v>
      </c>
      <c r="E65" s="2"/>
      <c r="F65" s="2"/>
      <c r="G65" s="1"/>
      <c r="H65" s="12" t="s">
        <v>30</v>
      </c>
      <c r="I65" s="2"/>
      <c r="J65" s="2"/>
      <c r="K65" s="54">
        <f>SUM(K57:K64)</f>
        <v>102500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2.75">
      <c r="A66" s="2"/>
      <c r="B66" s="2"/>
      <c r="C66" s="2"/>
      <c r="D66" s="2"/>
      <c r="E66" s="2"/>
      <c r="F66" s="2"/>
      <c r="G66" s="1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2.75">
      <c r="A67" s="12" t="s">
        <v>147</v>
      </c>
      <c r="B67" s="2"/>
      <c r="C67" s="2"/>
      <c r="D67" s="54">
        <f>D65/M4</f>
        <v>129</v>
      </c>
      <c r="E67" s="2"/>
      <c r="F67" s="2"/>
      <c r="G67" s="1"/>
      <c r="H67" s="12" t="s">
        <v>147</v>
      </c>
      <c r="I67" s="2"/>
      <c r="J67" s="2"/>
      <c r="K67" s="54">
        <f>K65/M4</f>
        <v>102.5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2.75">
      <c r="A68" s="2"/>
      <c r="B68" s="2"/>
      <c r="C68" s="2"/>
      <c r="D68" s="2"/>
      <c r="E68" s="2"/>
      <c r="F68" s="2"/>
      <c r="G68" s="1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2.75">
      <c r="A78" s="2"/>
      <c r="B78" s="2"/>
      <c r="C78" s="2"/>
      <c r="D78" s="2"/>
      <c r="E78" s="2"/>
      <c r="F78" s="2"/>
      <c r="G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2.75">
      <c r="A79" s="2"/>
      <c r="B79" s="2"/>
      <c r="C79" s="2"/>
      <c r="D79" s="2"/>
      <c r="E79" s="2"/>
      <c r="F79" s="2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2.75">
      <c r="A80" s="2"/>
      <c r="B80" s="2"/>
      <c r="C80" s="2"/>
      <c r="D80" s="2"/>
      <c r="E80" s="2"/>
      <c r="F80" s="2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2.75">
      <c r="A81" s="2"/>
      <c r="B81" s="2"/>
      <c r="C81" s="2"/>
      <c r="D81" s="2"/>
      <c r="E81" s="2"/>
      <c r="F81" s="2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2.75">
      <c r="A82" s="2"/>
      <c r="B82" s="2"/>
      <c r="C82" s="2"/>
      <c r="D82" s="2"/>
      <c r="E82" s="2"/>
      <c r="F82" s="2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2.75">
      <c r="A83" s="2"/>
      <c r="B83" s="2"/>
      <c r="C83" s="2"/>
      <c r="D83" s="2"/>
      <c r="E83" s="2"/>
      <c r="F83" s="2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2.75">
      <c r="A84" s="2"/>
      <c r="B84" s="2"/>
      <c r="C84" s="2"/>
      <c r="D84" s="2"/>
      <c r="E84" s="2"/>
      <c r="F84" s="2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2.75">
      <c r="A85" s="2"/>
      <c r="B85" s="2"/>
      <c r="C85" s="2"/>
      <c r="D85" s="2"/>
      <c r="E85" s="2"/>
      <c r="F85" s="2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2.75">
      <c r="A86" s="2"/>
      <c r="B86" s="2"/>
      <c r="C86" s="2"/>
      <c r="D86" s="2"/>
      <c r="E86" s="2"/>
      <c r="F86" s="2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2.75">
      <c r="A87" s="2"/>
      <c r="B87" s="2"/>
      <c r="C87" s="2"/>
      <c r="D87" s="2"/>
      <c r="E87" s="2"/>
      <c r="F87" s="2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2.75">
      <c r="A88" s="2"/>
      <c r="B88" s="2"/>
      <c r="C88" s="2"/>
      <c r="D88" s="2"/>
      <c r="E88" s="2"/>
      <c r="F88" s="2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2.75">
      <c r="A89" s="2"/>
      <c r="B89" s="2"/>
      <c r="C89" s="2"/>
      <c r="D89" s="2"/>
      <c r="E89" s="2"/>
      <c r="F89" s="2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2.75">
      <c r="A90" s="2"/>
      <c r="B90" s="2"/>
      <c r="C90" s="2"/>
      <c r="D90" s="2"/>
      <c r="E90" s="2"/>
      <c r="F90" s="2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2.75">
      <c r="A91" s="2"/>
      <c r="B91" s="2"/>
      <c r="C91" s="2"/>
      <c r="D91" s="2"/>
      <c r="E91" s="2"/>
      <c r="F91" s="2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2.75">
      <c r="A92" s="2"/>
      <c r="B92" s="2"/>
      <c r="C92" s="2"/>
      <c r="D92" s="2"/>
      <c r="E92" s="2"/>
      <c r="F92" s="2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2.75">
      <c r="A93" s="2"/>
      <c r="B93" s="2"/>
      <c r="C93" s="2"/>
      <c r="D93" s="2"/>
      <c r="E93" s="2"/>
      <c r="F93" s="2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2.75">
      <c r="A94" s="2"/>
      <c r="B94" s="2"/>
      <c r="C94" s="2"/>
      <c r="D94" s="2"/>
      <c r="E94" s="2"/>
      <c r="F94" s="2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2.75">
      <c r="A95" s="2"/>
      <c r="B95" s="2"/>
      <c r="C95" s="2"/>
      <c r="D95" s="2"/>
      <c r="E95" s="2"/>
      <c r="F95" s="2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2.75">
      <c r="A96" s="2"/>
      <c r="B96" s="2"/>
      <c r="C96" s="2"/>
      <c r="D96" s="2"/>
      <c r="E96" s="2"/>
      <c r="F96" s="2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2.75">
      <c r="A97" s="2"/>
      <c r="B97" s="2"/>
      <c r="C97" s="2"/>
      <c r="D97" s="2"/>
      <c r="E97" s="2"/>
      <c r="F97" s="2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2.75">
      <c r="A98" s="2"/>
      <c r="B98" s="2"/>
      <c r="C98" s="2"/>
      <c r="D98" s="2"/>
      <c r="E98" s="2"/>
      <c r="F98" s="2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2.75">
      <c r="A99" s="2"/>
      <c r="B99" s="2"/>
      <c r="C99" s="2"/>
      <c r="D99" s="2"/>
      <c r="E99" s="2"/>
      <c r="F99" s="2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2.75">
      <c r="A100" s="2"/>
      <c r="B100" s="2"/>
      <c r="C100" s="2"/>
      <c r="D100" s="2"/>
      <c r="E100" s="2"/>
      <c r="F100" s="2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2.75">
      <c r="A101" s="2"/>
      <c r="B101" s="2"/>
      <c r="C101" s="2"/>
      <c r="D101" s="2"/>
      <c r="E101" s="2"/>
      <c r="F101" s="2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2.75">
      <c r="A102" s="2"/>
      <c r="B102" s="2"/>
      <c r="C102" s="2"/>
      <c r="D102" s="2"/>
      <c r="E102" s="2"/>
      <c r="F102" s="2"/>
      <c r="G102" s="55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2.75">
      <c r="A103" s="2"/>
      <c r="B103" s="2"/>
      <c r="C103" s="2"/>
      <c r="D103" s="2"/>
      <c r="E103" s="2"/>
      <c r="F103" s="2"/>
      <c r="G103" s="5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2.75">
      <c r="A104" s="2"/>
      <c r="B104" s="2"/>
      <c r="C104" s="2"/>
      <c r="D104" s="2"/>
      <c r="E104" s="2"/>
      <c r="F104" s="2"/>
      <c r="G104" s="5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2.75">
      <c r="A105" s="2"/>
      <c r="B105" s="2"/>
      <c r="C105" s="2"/>
      <c r="D105" s="2"/>
      <c r="E105" s="2"/>
      <c r="F105" s="2"/>
      <c r="G105" s="5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2.75">
      <c r="A106" s="2"/>
      <c r="B106" s="2"/>
      <c r="C106" s="2"/>
      <c r="D106" s="2"/>
      <c r="E106" s="2"/>
      <c r="F106" s="2"/>
      <c r="G106" s="5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2.75">
      <c r="A107" s="2"/>
      <c r="B107" s="2"/>
      <c r="C107" s="2"/>
      <c r="D107" s="2"/>
      <c r="E107" s="2"/>
      <c r="F107" s="2"/>
      <c r="G107" s="5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2.75">
      <c r="A108" s="2"/>
      <c r="B108" s="2"/>
      <c r="C108" s="2"/>
      <c r="D108" s="2"/>
      <c r="E108" s="2"/>
      <c r="F108" s="2"/>
      <c r="G108" s="5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>
      <c r="A109" s="2"/>
      <c r="B109" s="2"/>
      <c r="C109" s="2"/>
      <c r="D109" s="2"/>
      <c r="E109" s="2"/>
      <c r="F109" s="2"/>
      <c r="G109" s="5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>
      <c r="A110" s="2"/>
      <c r="B110" s="2"/>
      <c r="C110" s="2"/>
      <c r="D110" s="2"/>
      <c r="E110" s="2"/>
      <c r="F110" s="2"/>
      <c r="G110" s="5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>
      <c r="A111" s="2"/>
      <c r="B111" s="2"/>
      <c r="C111" s="2"/>
      <c r="D111" s="2"/>
      <c r="E111" s="2"/>
      <c r="F111" s="2"/>
      <c r="G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>
      <c r="A112" s="2"/>
      <c r="B112" s="2"/>
      <c r="C112" s="2"/>
      <c r="D112" s="2"/>
      <c r="E112" s="2"/>
      <c r="F112" s="2"/>
      <c r="G112" s="55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2.75">
      <c r="A998" s="2"/>
      <c r="B998" s="2"/>
      <c r="C998" s="2"/>
      <c r="D998" s="2"/>
      <c r="E998" s="2"/>
      <c r="F998" s="2"/>
      <c r="G998" s="5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</sheetData>
  <mergeCells count="19">
    <mergeCell ref="A1:F1"/>
    <mergeCell ref="I6:L6"/>
    <mergeCell ref="K18:L18"/>
    <mergeCell ref="I20:L20"/>
    <mergeCell ref="I16:L16"/>
    <mergeCell ref="I18:J18"/>
    <mergeCell ref="A56:D56"/>
    <mergeCell ref="H56:K56"/>
    <mergeCell ref="M31:M41"/>
    <mergeCell ref="M9:M10"/>
    <mergeCell ref="M2:M3"/>
    <mergeCell ref="I9:L9"/>
    <mergeCell ref="I2:L2"/>
    <mergeCell ref="I5:L5"/>
    <mergeCell ref="I12:L12"/>
    <mergeCell ref="I13:L13"/>
    <mergeCell ref="H28:M28"/>
    <mergeCell ref="A28:F28"/>
    <mergeCell ref="F31:F4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X999"/>
  <sheetViews>
    <sheetView workbookViewId="0"/>
  </sheetViews>
  <sheetFormatPr defaultColWidth="14.42578125" defaultRowHeight="15.75" customHeight="1"/>
  <cols>
    <col min="1" max="1" width="26.28515625" customWidth="1"/>
    <col min="2" max="2" width="11.7109375" customWidth="1"/>
    <col min="3" max="3" width="11.5703125" customWidth="1"/>
    <col min="4" max="4" width="15.140625" customWidth="1"/>
    <col min="5" max="5" width="12.140625" customWidth="1"/>
    <col min="6" max="6" width="14.42578125" customWidth="1"/>
    <col min="7" max="7" width="2.42578125" customWidth="1"/>
    <col min="8" max="8" width="43.85546875" hidden="1" customWidth="1"/>
    <col min="12" max="12" width="14.5703125" customWidth="1"/>
    <col min="13" max="13" width="17" customWidth="1"/>
    <col min="14" max="14" width="6.5703125" customWidth="1"/>
    <col min="15" max="15" width="33.5703125" customWidth="1"/>
  </cols>
  <sheetData>
    <row r="1" spans="1:24" ht="12.75">
      <c r="A1" s="97" t="s">
        <v>148</v>
      </c>
      <c r="B1" s="91"/>
      <c r="C1" s="91"/>
      <c r="D1" s="91"/>
      <c r="E1" s="91"/>
      <c r="F1" s="9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25.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59" t="s">
        <v>6</v>
      </c>
      <c r="G2" s="1"/>
      <c r="H2" s="60" t="s">
        <v>71</v>
      </c>
      <c r="I2" s="92" t="s">
        <v>7</v>
      </c>
      <c r="J2" s="91"/>
      <c r="K2" s="91"/>
      <c r="L2" s="91"/>
      <c r="M2" s="94" t="s">
        <v>8</v>
      </c>
      <c r="N2" s="12"/>
      <c r="O2" s="12" t="s">
        <v>80</v>
      </c>
      <c r="P2" s="2"/>
      <c r="Q2" s="2"/>
      <c r="R2" s="2"/>
      <c r="S2" s="2"/>
      <c r="T2" s="2"/>
      <c r="U2" s="2"/>
      <c r="V2" s="2"/>
      <c r="W2" s="2"/>
      <c r="X2" s="2"/>
    </row>
    <row r="3" spans="1:24" ht="12.75">
      <c r="A3" s="4" t="s">
        <v>9</v>
      </c>
      <c r="B3" s="5">
        <v>1</v>
      </c>
      <c r="C3" s="5">
        <v>1000</v>
      </c>
      <c r="D3" s="5">
        <v>3</v>
      </c>
      <c r="E3" s="6">
        <f t="shared" ref="E3:E18" si="0">B3*C3</f>
        <v>1000</v>
      </c>
      <c r="F3" s="6">
        <f>D3*E3</f>
        <v>3000</v>
      </c>
      <c r="G3" s="1"/>
      <c r="H3" s="12">
        <v>800</v>
      </c>
      <c r="I3" s="7" t="s">
        <v>10</v>
      </c>
      <c r="J3" s="7" t="s">
        <v>11</v>
      </c>
      <c r="K3" s="7" t="s">
        <v>12</v>
      </c>
      <c r="L3" s="7" t="s">
        <v>13</v>
      </c>
      <c r="M3" s="91"/>
      <c r="N3" s="12"/>
      <c r="O3" s="12" t="s">
        <v>81</v>
      </c>
      <c r="P3" s="2"/>
      <c r="Q3" s="2"/>
      <c r="R3" s="2"/>
      <c r="S3" s="2"/>
      <c r="T3" s="2"/>
      <c r="U3" s="2"/>
      <c r="V3" s="2"/>
      <c r="W3" s="2"/>
      <c r="X3" s="2"/>
    </row>
    <row r="4" spans="1:24" ht="12.75">
      <c r="A4" s="4" t="s">
        <v>14</v>
      </c>
      <c r="B4" s="5">
        <v>0</v>
      </c>
      <c r="C4" s="5">
        <v>0</v>
      </c>
      <c r="D4" s="5">
        <v>2</v>
      </c>
      <c r="E4" s="6">
        <f t="shared" si="0"/>
        <v>0</v>
      </c>
      <c r="F4" s="6">
        <f>D3*E4</f>
        <v>0</v>
      </c>
      <c r="G4" s="1"/>
      <c r="H4" s="61" t="s">
        <v>82</v>
      </c>
      <c r="I4" s="9"/>
      <c r="J4" s="9"/>
      <c r="K4" s="10"/>
      <c r="L4" s="11"/>
      <c r="M4" s="12"/>
      <c r="N4" s="12"/>
      <c r="O4" s="12" t="s">
        <v>83</v>
      </c>
      <c r="P4" s="2"/>
      <c r="Q4" s="2"/>
      <c r="R4" s="2"/>
      <c r="S4" s="2"/>
      <c r="T4" s="2"/>
      <c r="U4" s="2"/>
      <c r="V4" s="2"/>
      <c r="W4" s="2"/>
      <c r="X4" s="2"/>
    </row>
    <row r="5" spans="1:24" ht="12.75">
      <c r="A5" s="13" t="s">
        <v>154</v>
      </c>
      <c r="B5" s="5">
        <v>0</v>
      </c>
      <c r="C5" s="5">
        <v>0</v>
      </c>
      <c r="D5" s="5">
        <v>0</v>
      </c>
      <c r="E5" s="6">
        <f t="shared" si="0"/>
        <v>0</v>
      </c>
      <c r="F5" s="6">
        <f t="shared" ref="F5:F18" si="1">D5*E5</f>
        <v>0</v>
      </c>
      <c r="G5" s="1"/>
      <c r="H5" s="62">
        <v>7500</v>
      </c>
      <c r="I5" s="90" t="s">
        <v>16</v>
      </c>
      <c r="J5" s="91"/>
      <c r="K5" s="91"/>
      <c r="L5" s="91"/>
      <c r="M5" s="63" t="s">
        <v>84</v>
      </c>
      <c r="N5" s="12"/>
      <c r="O5" s="12" t="s">
        <v>85</v>
      </c>
      <c r="P5" s="2"/>
      <c r="Q5" s="2"/>
      <c r="R5" s="2"/>
      <c r="S5" s="2"/>
      <c r="T5" s="2"/>
      <c r="U5" s="2"/>
      <c r="V5" s="2"/>
      <c r="W5" s="2"/>
      <c r="X5" s="2"/>
    </row>
    <row r="6" spans="1:24" ht="12.75">
      <c r="A6" s="13" t="s">
        <v>155</v>
      </c>
      <c r="B6" s="5">
        <v>0</v>
      </c>
      <c r="C6" s="5">
        <v>0</v>
      </c>
      <c r="D6" s="5">
        <v>0</v>
      </c>
      <c r="E6" s="6">
        <f t="shared" si="0"/>
        <v>0</v>
      </c>
      <c r="F6" s="6">
        <f t="shared" si="1"/>
        <v>0</v>
      </c>
      <c r="G6" s="1"/>
      <c r="H6" s="12" t="s">
        <v>86</v>
      </c>
      <c r="I6" s="95" t="e">
        <f>F25/(I4*J4*K4)</f>
        <v>#DIV/0!</v>
      </c>
      <c r="J6" s="91"/>
      <c r="K6" s="91"/>
      <c r="L6" s="91"/>
      <c r="M6" s="12"/>
      <c r="N6" s="62" t="s">
        <v>87</v>
      </c>
      <c r="O6" s="62" t="s">
        <v>88</v>
      </c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4" t="s">
        <v>18</v>
      </c>
      <c r="B7" s="5">
        <v>0</v>
      </c>
      <c r="C7" s="5">
        <v>0</v>
      </c>
      <c r="D7" s="5">
        <v>0</v>
      </c>
      <c r="E7" s="6">
        <f t="shared" si="0"/>
        <v>0</v>
      </c>
      <c r="F7" s="6">
        <f t="shared" si="1"/>
        <v>0</v>
      </c>
      <c r="G7" s="1"/>
      <c r="H7" s="12" t="s">
        <v>89</v>
      </c>
      <c r="I7" s="11"/>
      <c r="J7" s="11"/>
      <c r="K7" s="11"/>
      <c r="L7" s="11"/>
      <c r="M7" s="12"/>
      <c r="N7" s="62" t="s">
        <v>90</v>
      </c>
      <c r="O7" s="62" t="s">
        <v>91</v>
      </c>
      <c r="P7" s="2"/>
      <c r="Q7" s="2"/>
      <c r="R7" s="2"/>
      <c r="S7" s="2"/>
      <c r="T7" s="2"/>
      <c r="U7" s="2"/>
      <c r="V7" s="2"/>
      <c r="W7" s="2"/>
      <c r="X7" s="2"/>
    </row>
    <row r="8" spans="1:24" ht="12.75">
      <c r="A8" s="14" t="s">
        <v>19</v>
      </c>
      <c r="B8" s="5">
        <v>0</v>
      </c>
      <c r="C8" s="5">
        <v>0</v>
      </c>
      <c r="D8" s="5">
        <v>0</v>
      </c>
      <c r="E8" s="6">
        <f t="shared" si="0"/>
        <v>0</v>
      </c>
      <c r="F8" s="6">
        <f t="shared" si="1"/>
        <v>0</v>
      </c>
      <c r="G8" s="1"/>
      <c r="H8" s="12" t="s">
        <v>92</v>
      </c>
      <c r="I8" s="11"/>
      <c r="J8" s="11"/>
      <c r="K8" s="11"/>
      <c r="L8" s="11"/>
      <c r="M8" s="2"/>
      <c r="N8" s="62"/>
      <c r="O8" s="62" t="s">
        <v>93</v>
      </c>
      <c r="P8" s="2"/>
      <c r="Q8" s="2"/>
      <c r="R8" s="2"/>
      <c r="S8" s="2"/>
      <c r="T8" s="2"/>
      <c r="U8" s="2"/>
      <c r="V8" s="2"/>
      <c r="W8" s="2"/>
      <c r="X8" s="2"/>
    </row>
    <row r="9" spans="1:24" ht="12.75">
      <c r="A9" s="14" t="s">
        <v>20</v>
      </c>
      <c r="B9" s="5">
        <v>0</v>
      </c>
      <c r="C9" s="5">
        <v>0</v>
      </c>
      <c r="D9" s="5">
        <v>8</v>
      </c>
      <c r="E9" s="6">
        <f t="shared" si="0"/>
        <v>0</v>
      </c>
      <c r="F9" s="6">
        <f t="shared" si="1"/>
        <v>0</v>
      </c>
      <c r="G9" s="1"/>
      <c r="H9" s="12" t="s">
        <v>94</v>
      </c>
      <c r="I9" s="92" t="s">
        <v>21</v>
      </c>
      <c r="J9" s="91"/>
      <c r="K9" s="91"/>
      <c r="L9" s="91"/>
      <c r="M9" s="94" t="s">
        <v>22</v>
      </c>
      <c r="N9" s="12"/>
      <c r="O9" s="12" t="s">
        <v>95</v>
      </c>
      <c r="Q9" s="2"/>
      <c r="R9" s="2"/>
      <c r="S9" s="2"/>
      <c r="T9" s="2"/>
      <c r="U9" s="2"/>
      <c r="V9" s="2"/>
      <c r="W9" s="2"/>
      <c r="X9" s="2"/>
    </row>
    <row r="10" spans="1:24" ht="12.75">
      <c r="A10" s="14" t="s">
        <v>17</v>
      </c>
      <c r="B10" s="5">
        <v>0</v>
      </c>
      <c r="C10" s="5">
        <v>0</v>
      </c>
      <c r="D10" s="5">
        <v>8</v>
      </c>
      <c r="E10" s="6">
        <f t="shared" si="0"/>
        <v>0</v>
      </c>
      <c r="F10" s="6">
        <f t="shared" si="1"/>
        <v>0</v>
      </c>
      <c r="G10" s="1"/>
      <c r="H10" s="12" t="s">
        <v>96</v>
      </c>
      <c r="I10" s="7" t="s">
        <v>23</v>
      </c>
      <c r="J10" s="7" t="s">
        <v>24</v>
      </c>
      <c r="K10" s="7" t="s">
        <v>25</v>
      </c>
      <c r="L10" s="7" t="s">
        <v>12</v>
      </c>
      <c r="M10" s="91"/>
      <c r="N10" s="12"/>
      <c r="O10" s="12" t="s">
        <v>97</v>
      </c>
      <c r="Q10" s="2"/>
      <c r="R10" s="2"/>
      <c r="S10" s="2"/>
      <c r="T10" s="2"/>
      <c r="U10" s="2"/>
      <c r="V10" s="2"/>
      <c r="W10" s="2"/>
      <c r="X10" s="2"/>
    </row>
    <row r="11" spans="1:24" ht="12.75">
      <c r="A11" s="4" t="s">
        <v>26</v>
      </c>
      <c r="B11" s="5">
        <v>0</v>
      </c>
      <c r="C11" s="5">
        <v>0</v>
      </c>
      <c r="D11" s="5">
        <v>8</v>
      </c>
      <c r="E11" s="6">
        <f t="shared" si="0"/>
        <v>0</v>
      </c>
      <c r="F11" s="6">
        <f t="shared" si="1"/>
        <v>0</v>
      </c>
      <c r="G11" s="1"/>
      <c r="H11" s="12" t="s">
        <v>98</v>
      </c>
      <c r="I11" s="9">
        <v>12</v>
      </c>
      <c r="J11" s="9"/>
      <c r="K11" s="10"/>
      <c r="L11" s="10"/>
      <c r="M11" s="12">
        <v>2</v>
      </c>
      <c r="N11" s="12"/>
      <c r="O11" s="12" t="s">
        <v>99</v>
      </c>
      <c r="Q11" s="2"/>
      <c r="R11" s="2"/>
      <c r="S11" s="2"/>
      <c r="T11" s="2"/>
      <c r="U11" s="2"/>
      <c r="V11" s="2"/>
      <c r="W11" s="2"/>
      <c r="X11" s="2"/>
    </row>
    <row r="12" spans="1:24" ht="12.75">
      <c r="A12" s="4" t="s">
        <v>27</v>
      </c>
      <c r="B12" s="5">
        <v>0</v>
      </c>
      <c r="C12" s="5">
        <v>0</v>
      </c>
      <c r="D12" s="5">
        <v>8</v>
      </c>
      <c r="E12" s="6">
        <f t="shared" si="0"/>
        <v>0</v>
      </c>
      <c r="F12" s="6">
        <f t="shared" si="1"/>
        <v>0</v>
      </c>
      <c r="G12" s="1"/>
      <c r="H12" s="12" t="s">
        <v>100</v>
      </c>
      <c r="I12" s="90" t="s">
        <v>150</v>
      </c>
      <c r="J12" s="91"/>
      <c r="K12" s="91"/>
      <c r="L12" s="91"/>
      <c r="M12" s="63" t="s">
        <v>102</v>
      </c>
      <c r="N12" s="12"/>
      <c r="O12" s="12" t="s">
        <v>103</v>
      </c>
      <c r="Q12" s="2"/>
      <c r="R12" s="2"/>
      <c r="S12" s="2"/>
      <c r="T12" s="2"/>
      <c r="U12" s="2"/>
      <c r="V12" s="2"/>
      <c r="W12" s="2"/>
      <c r="X12" s="2"/>
    </row>
    <row r="13" spans="1:24" ht="12.75">
      <c r="A13" s="4" t="s">
        <v>29</v>
      </c>
      <c r="B13" s="5">
        <v>0</v>
      </c>
      <c r="C13" s="5">
        <v>0</v>
      </c>
      <c r="D13" s="8">
        <v>0</v>
      </c>
      <c r="E13" s="6">
        <f t="shared" si="0"/>
        <v>0</v>
      </c>
      <c r="F13" s="6">
        <f t="shared" si="1"/>
        <v>0</v>
      </c>
      <c r="G13" s="1"/>
      <c r="H13" s="12" t="s">
        <v>104</v>
      </c>
      <c r="I13" s="95"/>
      <c r="J13" s="91"/>
      <c r="K13" s="91"/>
      <c r="L13" s="91"/>
      <c r="M13" s="64">
        <f>30*J11*I13</f>
        <v>0</v>
      </c>
      <c r="N13" s="12"/>
      <c r="O13" s="12" t="s">
        <v>105</v>
      </c>
      <c r="Q13" s="2"/>
      <c r="R13" s="2"/>
      <c r="S13" s="2"/>
      <c r="T13" s="2"/>
      <c r="U13" s="2"/>
      <c r="V13" s="2"/>
      <c r="W13" s="2"/>
      <c r="X13" s="2"/>
    </row>
    <row r="14" spans="1:24" ht="15">
      <c r="A14" s="15"/>
      <c r="B14" s="5">
        <v>0</v>
      </c>
      <c r="C14" s="5">
        <v>0</v>
      </c>
      <c r="D14" s="8">
        <v>0</v>
      </c>
      <c r="E14" s="6">
        <f t="shared" si="0"/>
        <v>0</v>
      </c>
      <c r="F14" s="6">
        <f t="shared" si="1"/>
        <v>0</v>
      </c>
      <c r="G14" s="1"/>
      <c r="H14" s="12" t="s">
        <v>106</v>
      </c>
      <c r="I14" s="2"/>
      <c r="J14" s="2"/>
      <c r="K14" s="2"/>
      <c r="L14" s="2"/>
      <c r="M14" s="2" t="e">
        <f>F25/(K11*L11)</f>
        <v>#DIV/0!</v>
      </c>
      <c r="N14" s="12"/>
      <c r="O14" s="12" t="s">
        <v>107</v>
      </c>
      <c r="Q14" s="2"/>
      <c r="R14" s="2"/>
      <c r="S14" s="2"/>
      <c r="T14" s="2"/>
      <c r="U14" s="2"/>
      <c r="V14" s="2"/>
      <c r="W14" s="2"/>
      <c r="X14" s="2"/>
    </row>
    <row r="15" spans="1:24" ht="15">
      <c r="A15" s="16"/>
      <c r="B15" s="5">
        <v>0</v>
      </c>
      <c r="C15" s="8">
        <v>0</v>
      </c>
      <c r="D15" s="8">
        <v>0</v>
      </c>
      <c r="E15" s="6">
        <f t="shared" si="0"/>
        <v>0</v>
      </c>
      <c r="F15" s="6">
        <f t="shared" si="1"/>
        <v>0</v>
      </c>
      <c r="G15" s="1"/>
      <c r="H15" s="12" t="s">
        <v>108</v>
      </c>
      <c r="I15" s="2"/>
      <c r="J15" s="2"/>
      <c r="K15" s="2"/>
      <c r="L15" s="2"/>
      <c r="M15" s="2"/>
      <c r="N15" s="12"/>
      <c r="O15" s="12" t="s">
        <v>109</v>
      </c>
      <c r="Q15" s="2"/>
      <c r="R15" s="2"/>
      <c r="S15" s="2"/>
      <c r="T15" s="2"/>
      <c r="U15" s="2"/>
      <c r="V15" s="2"/>
      <c r="W15" s="2"/>
      <c r="X15" s="2"/>
    </row>
    <row r="16" spans="1:24" ht="15">
      <c r="A16" s="16"/>
      <c r="B16" s="5">
        <v>0</v>
      </c>
      <c r="C16" s="8">
        <v>0</v>
      </c>
      <c r="D16" s="8">
        <v>0</v>
      </c>
      <c r="E16" s="6">
        <f t="shared" si="0"/>
        <v>0</v>
      </c>
      <c r="F16" s="6">
        <f t="shared" si="1"/>
        <v>0</v>
      </c>
      <c r="G16" s="1"/>
      <c r="H16" s="12" t="s">
        <v>110</v>
      </c>
      <c r="I16" s="90" t="s">
        <v>30</v>
      </c>
      <c r="J16" s="91"/>
      <c r="K16" s="91"/>
      <c r="L16" s="91"/>
      <c r="M16" s="2"/>
      <c r="N16" s="12"/>
      <c r="O16" s="12" t="s">
        <v>111</v>
      </c>
      <c r="Q16" s="2"/>
      <c r="R16" s="2"/>
      <c r="S16" s="2"/>
      <c r="T16" s="2"/>
      <c r="U16" s="2"/>
      <c r="V16" s="2"/>
      <c r="W16" s="2"/>
      <c r="X16" s="2"/>
    </row>
    <row r="17" spans="1:24" ht="15">
      <c r="A17" s="16"/>
      <c r="B17" s="8">
        <v>0</v>
      </c>
      <c r="C17" s="8">
        <v>0</v>
      </c>
      <c r="D17" s="8">
        <v>0</v>
      </c>
      <c r="E17" s="6">
        <f t="shared" si="0"/>
        <v>0</v>
      </c>
      <c r="F17" s="6">
        <f t="shared" si="1"/>
        <v>0</v>
      </c>
      <c r="G17" s="1"/>
      <c r="I17" s="17" t="s">
        <v>31</v>
      </c>
      <c r="J17" s="18">
        <v>105</v>
      </c>
      <c r="K17" s="17" t="s">
        <v>32</v>
      </c>
      <c r="L17" s="18">
        <v>210</v>
      </c>
      <c r="M17" s="2"/>
      <c r="Q17" s="2"/>
      <c r="R17" s="2"/>
      <c r="S17" s="2"/>
      <c r="T17" s="2"/>
      <c r="U17" s="2"/>
      <c r="V17" s="2"/>
      <c r="W17" s="2"/>
      <c r="X17" s="2"/>
    </row>
    <row r="18" spans="1:24">
      <c r="A18" s="16"/>
      <c r="B18" s="8">
        <v>0</v>
      </c>
      <c r="C18" s="8">
        <v>0</v>
      </c>
      <c r="D18" s="8">
        <v>0</v>
      </c>
      <c r="E18" s="6">
        <f t="shared" si="0"/>
        <v>0</v>
      </c>
      <c r="F18" s="6">
        <f t="shared" si="1"/>
        <v>0</v>
      </c>
      <c r="G18" s="1"/>
      <c r="H18" s="61" t="s">
        <v>112</v>
      </c>
      <c r="I18" s="93"/>
      <c r="J18" s="91"/>
      <c r="K18" s="93"/>
      <c r="L18" s="91"/>
      <c r="M18" s="2"/>
      <c r="N18" s="12"/>
      <c r="O18" s="12" t="s">
        <v>114</v>
      </c>
      <c r="P18" s="12"/>
      <c r="Q18" s="2"/>
      <c r="R18" s="2"/>
      <c r="S18" s="2"/>
      <c r="T18" s="2"/>
      <c r="U18" s="2"/>
      <c r="V18" s="2"/>
      <c r="W18" s="2"/>
      <c r="X18" s="2"/>
    </row>
    <row r="19" spans="1:24" ht="12.75">
      <c r="A19" s="14"/>
      <c r="B19" s="14"/>
      <c r="C19" s="14"/>
      <c r="D19" s="5" t="s">
        <v>33</v>
      </c>
      <c r="E19" s="5" t="s">
        <v>33</v>
      </c>
      <c r="F19" s="6"/>
      <c r="G19" s="1"/>
      <c r="H19" s="12">
        <v>15000</v>
      </c>
      <c r="I19" s="2"/>
      <c r="J19" s="2"/>
      <c r="K19" s="2"/>
      <c r="L19" s="2"/>
      <c r="M19" s="2"/>
      <c r="N19" s="12"/>
      <c r="O19" s="12" t="s">
        <v>116</v>
      </c>
      <c r="P19" s="12"/>
      <c r="Q19" s="2"/>
      <c r="R19" s="2"/>
      <c r="S19" s="2"/>
      <c r="T19" s="2"/>
      <c r="U19" s="2"/>
      <c r="V19" s="2"/>
      <c r="W19" s="2"/>
      <c r="X19" s="2"/>
    </row>
    <row r="20" spans="1:24" ht="12.75">
      <c r="A20" s="19" t="s">
        <v>34</v>
      </c>
      <c r="B20" s="20"/>
      <c r="C20" s="20">
        <f>SUM(C3:C18)</f>
        <v>1000</v>
      </c>
      <c r="D20" s="21" t="s">
        <v>33</v>
      </c>
      <c r="E20" s="22">
        <f t="shared" ref="E20:F20" si="2">SUM(E3:E19)</f>
        <v>1000</v>
      </c>
      <c r="F20" s="22">
        <f t="shared" si="2"/>
        <v>3000</v>
      </c>
      <c r="G20" s="1"/>
      <c r="H20" s="62" t="s">
        <v>117</v>
      </c>
      <c r="I20" s="90" t="s">
        <v>35</v>
      </c>
      <c r="J20" s="91"/>
      <c r="K20" s="91"/>
      <c r="L20" s="91"/>
      <c r="M20" s="60" t="s">
        <v>113</v>
      </c>
      <c r="N20" s="12"/>
      <c r="O20" s="12" t="s">
        <v>119</v>
      </c>
      <c r="P20" s="12"/>
      <c r="Q20" s="2"/>
      <c r="R20" s="2"/>
      <c r="S20" s="2"/>
      <c r="T20" s="2"/>
      <c r="U20" s="2"/>
      <c r="V20" s="2"/>
      <c r="W20" s="2"/>
      <c r="X20" s="2"/>
    </row>
    <row r="21" spans="1:24" ht="12.75">
      <c r="A21" s="23"/>
      <c r="B21" s="2"/>
      <c r="C21" s="2"/>
      <c r="D21" s="2"/>
      <c r="E21" s="2"/>
      <c r="F21" s="2"/>
      <c r="G21" s="1"/>
      <c r="H21" s="62" t="s">
        <v>120</v>
      </c>
      <c r="I21" s="24" t="s">
        <v>36</v>
      </c>
      <c r="J21" s="24" t="s">
        <v>37</v>
      </c>
      <c r="K21" s="24" t="s">
        <v>36</v>
      </c>
      <c r="L21" s="24" t="s">
        <v>37</v>
      </c>
      <c r="M21" s="12" t="s">
        <v>115</v>
      </c>
      <c r="N21" s="12"/>
      <c r="O21" s="12" t="s">
        <v>122</v>
      </c>
      <c r="P21" s="12"/>
      <c r="Q21" s="2"/>
      <c r="R21" s="2"/>
      <c r="S21" s="2"/>
      <c r="T21" s="2"/>
      <c r="U21" s="2"/>
      <c r="V21" s="2"/>
      <c r="W21" s="2"/>
      <c r="X21" s="2"/>
    </row>
    <row r="22" spans="1:24" ht="12.75">
      <c r="A22" s="23"/>
      <c r="B22" s="2"/>
      <c r="C22" s="2"/>
      <c r="D22" s="2"/>
      <c r="E22" s="2"/>
      <c r="F22" s="2"/>
      <c r="G22" s="1"/>
      <c r="H22" s="62" t="s">
        <v>123</v>
      </c>
      <c r="I22" s="25" t="e">
        <f>I18/((M4/1000)*J4*J22*365)</f>
        <v>#DIV/0!</v>
      </c>
      <c r="J22" s="26">
        <v>12</v>
      </c>
      <c r="K22" s="25" t="e">
        <f>K18/((M4/1000)*L22*J4*365)</f>
        <v>#DIV/0!</v>
      </c>
      <c r="L22" s="26">
        <v>12</v>
      </c>
      <c r="M22" s="12" t="s">
        <v>118</v>
      </c>
      <c r="N22" s="12"/>
      <c r="O22" s="12" t="s">
        <v>125</v>
      </c>
      <c r="P22" s="12"/>
      <c r="Q22" s="2"/>
      <c r="R22" s="2"/>
      <c r="S22" s="2"/>
      <c r="T22" s="2"/>
      <c r="U22" s="2"/>
      <c r="V22" s="2"/>
      <c r="W22" s="2"/>
      <c r="X22" s="2"/>
    </row>
    <row r="23" spans="1:24" ht="12.75">
      <c r="A23" s="24" t="s">
        <v>38</v>
      </c>
      <c r="B23" s="27"/>
      <c r="C23" s="27"/>
      <c r="D23" s="27"/>
      <c r="E23" s="27"/>
      <c r="F23" s="24">
        <v>1.25</v>
      </c>
      <c r="G23" s="1"/>
      <c r="H23" s="62" t="s">
        <v>126</v>
      </c>
      <c r="I23" s="24" t="s">
        <v>39</v>
      </c>
      <c r="J23" s="24" t="s">
        <v>37</v>
      </c>
      <c r="K23" s="24" t="s">
        <v>39</v>
      </c>
      <c r="L23" s="24" t="s">
        <v>37</v>
      </c>
      <c r="M23" s="12" t="s">
        <v>121</v>
      </c>
      <c r="N23" s="12"/>
      <c r="O23" s="12" t="s">
        <v>128</v>
      </c>
      <c r="P23" s="12"/>
      <c r="Q23" s="2"/>
      <c r="R23" s="2"/>
      <c r="S23" s="2"/>
      <c r="T23" s="2"/>
      <c r="U23" s="2"/>
      <c r="V23" s="2"/>
      <c r="W23" s="2"/>
      <c r="X23" s="2"/>
    </row>
    <row r="24" spans="1:24" ht="12.75">
      <c r="A24" s="23"/>
      <c r="B24" s="2"/>
      <c r="C24" s="2"/>
      <c r="D24" s="2"/>
      <c r="E24" s="2"/>
      <c r="F24" s="2"/>
      <c r="G24" s="1"/>
      <c r="H24" s="62" t="s">
        <v>129</v>
      </c>
      <c r="I24" s="25" t="e">
        <f>I18/((M4/1000)*J4*J24*365)</f>
        <v>#DIV/0!</v>
      </c>
      <c r="J24" s="26">
        <v>14</v>
      </c>
      <c r="K24" s="25" t="e">
        <f>K18/((M4/1000)*L24*J4*365)</f>
        <v>#DIV/0!</v>
      </c>
      <c r="L24" s="26">
        <v>14</v>
      </c>
      <c r="M24" s="12" t="s">
        <v>124</v>
      </c>
      <c r="N24" s="12"/>
      <c r="O24" s="12" t="s">
        <v>130</v>
      </c>
      <c r="P24" s="12"/>
      <c r="Q24" s="2"/>
      <c r="R24" s="2"/>
      <c r="S24" s="2"/>
      <c r="T24" s="2"/>
      <c r="U24" s="2"/>
      <c r="V24" s="2"/>
      <c r="W24" s="2"/>
      <c r="X24" s="2"/>
    </row>
    <row r="25" spans="1:24" ht="12.75">
      <c r="A25" s="28" t="s">
        <v>40</v>
      </c>
      <c r="B25" s="29"/>
      <c r="C25" s="29"/>
      <c r="D25" s="29"/>
      <c r="E25" s="29"/>
      <c r="F25" s="30">
        <f>F20*F23</f>
        <v>3750</v>
      </c>
      <c r="G25" s="1"/>
      <c r="H25" s="62" t="s">
        <v>131</v>
      </c>
      <c r="I25" s="2"/>
      <c r="J25" s="2"/>
      <c r="K25" s="2"/>
      <c r="L25" s="2"/>
      <c r="M25" s="12" t="s">
        <v>127</v>
      </c>
      <c r="N25" s="12"/>
      <c r="O25" s="12" t="s">
        <v>132</v>
      </c>
      <c r="P25" s="12"/>
      <c r="Q25" s="2"/>
      <c r="R25" s="2"/>
      <c r="S25" s="2"/>
      <c r="T25" s="2"/>
      <c r="U25" s="2"/>
      <c r="V25" s="2"/>
      <c r="W25" s="2"/>
      <c r="X25" s="2"/>
    </row>
    <row r="26" spans="1:24" ht="12.75">
      <c r="A26" s="2"/>
      <c r="B26" s="2"/>
      <c r="C26" s="2"/>
      <c r="D26" s="2"/>
      <c r="E26" s="2"/>
      <c r="F26" s="2"/>
      <c r="G26" s="1"/>
      <c r="H26" s="12" t="s">
        <v>151</v>
      </c>
      <c r="I26" s="2"/>
      <c r="J26" s="2"/>
      <c r="K26" s="2"/>
      <c r="L26" s="2"/>
      <c r="M26" s="2"/>
      <c r="N26" s="12"/>
      <c r="O26" s="12" t="s">
        <v>133</v>
      </c>
      <c r="P26" s="12"/>
      <c r="Q26" s="2"/>
      <c r="R26" s="2"/>
      <c r="S26" s="2"/>
      <c r="T26" s="2"/>
      <c r="U26" s="2"/>
      <c r="V26" s="2"/>
      <c r="W26" s="2"/>
      <c r="X26" s="2"/>
    </row>
    <row r="27" spans="1:24" ht="12.75">
      <c r="A27" s="2"/>
      <c r="B27" s="2"/>
      <c r="C27" s="2"/>
      <c r="D27" s="2"/>
      <c r="E27" s="2"/>
      <c r="F27" s="2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2.75">
      <c r="A28" s="90" t="s">
        <v>41</v>
      </c>
      <c r="B28" s="91"/>
      <c r="C28" s="91"/>
      <c r="D28" s="91"/>
      <c r="E28" s="91"/>
      <c r="F28" s="91"/>
      <c r="G28" s="1"/>
      <c r="H28" s="90" t="s">
        <v>42</v>
      </c>
      <c r="I28" s="91"/>
      <c r="J28" s="91"/>
      <c r="K28" s="91"/>
      <c r="L28" s="91"/>
      <c r="M28" s="9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2.75">
      <c r="A29" s="31" t="s">
        <v>43</v>
      </c>
      <c r="B29" s="32"/>
      <c r="C29" s="32"/>
      <c r="D29" s="32"/>
      <c r="E29" s="32"/>
      <c r="F29" s="32"/>
      <c r="G29" s="1"/>
      <c r="H29" s="31" t="s">
        <v>43</v>
      </c>
      <c r="I29" s="32"/>
      <c r="J29" s="32"/>
      <c r="K29" s="32"/>
      <c r="L29" s="32"/>
      <c r="M29" s="3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2.75">
      <c r="A30" s="14"/>
      <c r="B30" s="14" t="s">
        <v>44</v>
      </c>
      <c r="C30" s="14" t="s">
        <v>2</v>
      </c>
      <c r="D30" s="14" t="s">
        <v>45</v>
      </c>
      <c r="E30" s="14"/>
      <c r="F30" s="14"/>
      <c r="G30" s="1"/>
      <c r="H30" s="33"/>
      <c r="I30" s="33" t="s">
        <v>44</v>
      </c>
      <c r="J30" s="33" t="s">
        <v>2</v>
      </c>
      <c r="K30" s="33" t="s">
        <v>45</v>
      </c>
      <c r="L30" s="33"/>
      <c r="M30" s="1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2.75">
      <c r="A31" s="72" t="s">
        <v>141</v>
      </c>
      <c r="B31" s="73">
        <v>38</v>
      </c>
      <c r="C31" s="74">
        <f>L4</f>
        <v>0</v>
      </c>
      <c r="D31" s="75">
        <f t="shared" ref="D31:D42" si="3">B31*C31</f>
        <v>0</v>
      </c>
      <c r="E31" s="14"/>
      <c r="F31" s="98">
        <f>B47</f>
        <v>844200</v>
      </c>
      <c r="G31" s="1"/>
      <c r="H31" s="36" t="s">
        <v>46</v>
      </c>
      <c r="I31" s="65">
        <v>37</v>
      </c>
      <c r="J31" s="66">
        <f>M4</f>
        <v>0</v>
      </c>
      <c r="K31" s="67">
        <f t="shared" ref="K31:K41" si="4">I31*J31</f>
        <v>0</v>
      </c>
      <c r="L31" s="33">
        <f>I31*I46</f>
        <v>7.4</v>
      </c>
      <c r="M31" s="96">
        <f>I47</f>
        <v>19320</v>
      </c>
      <c r="N31" s="2"/>
      <c r="O31" s="2">
        <f>I31+L31</f>
        <v>44.4</v>
      </c>
      <c r="P31" s="2"/>
      <c r="Q31" s="2"/>
      <c r="R31" s="2"/>
      <c r="S31" s="2"/>
      <c r="T31" s="2"/>
      <c r="U31" s="2"/>
      <c r="V31" s="2"/>
      <c r="W31" s="2"/>
      <c r="X31" s="2"/>
    </row>
    <row r="32" spans="1:24" ht="12.75">
      <c r="A32" s="37" t="s">
        <v>47</v>
      </c>
      <c r="B32" s="77">
        <v>6500</v>
      </c>
      <c r="C32" s="5">
        <v>3</v>
      </c>
      <c r="D32" s="78">
        <f t="shared" si="3"/>
        <v>19500</v>
      </c>
      <c r="E32" s="14"/>
      <c r="F32" s="91"/>
      <c r="G32" s="1"/>
      <c r="H32" s="46" t="s">
        <v>47</v>
      </c>
      <c r="I32" s="65">
        <v>4000</v>
      </c>
      <c r="J32" s="65">
        <v>1</v>
      </c>
      <c r="K32" s="67">
        <f t="shared" si="4"/>
        <v>4000</v>
      </c>
      <c r="L32" s="33"/>
      <c r="M32" s="9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4.25">
      <c r="A33" s="38" t="s">
        <v>48</v>
      </c>
      <c r="B33" s="77">
        <v>3500</v>
      </c>
      <c r="C33" s="5">
        <v>3</v>
      </c>
      <c r="D33" s="78">
        <f t="shared" si="3"/>
        <v>10500</v>
      </c>
      <c r="E33" s="14"/>
      <c r="F33" s="91"/>
      <c r="G33" s="1"/>
      <c r="H33" s="38" t="s">
        <v>48</v>
      </c>
      <c r="I33" s="65">
        <v>2000</v>
      </c>
      <c r="J33" s="65">
        <v>1</v>
      </c>
      <c r="K33" s="67">
        <f t="shared" si="4"/>
        <v>2000</v>
      </c>
      <c r="L33" s="33"/>
      <c r="M33" s="9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2.75">
      <c r="A34" s="79" t="s">
        <v>49</v>
      </c>
      <c r="B34" s="73">
        <v>7</v>
      </c>
      <c r="C34" s="74">
        <f>C31</f>
        <v>0</v>
      </c>
      <c r="D34" s="75">
        <f t="shared" si="3"/>
        <v>0</v>
      </c>
      <c r="E34" s="14"/>
      <c r="F34" s="91"/>
      <c r="G34" s="1"/>
      <c r="H34" s="36" t="s">
        <v>49</v>
      </c>
      <c r="I34" s="68">
        <v>10</v>
      </c>
      <c r="J34" s="69">
        <f>J31</f>
        <v>0</v>
      </c>
      <c r="K34" s="67">
        <f t="shared" si="4"/>
        <v>0</v>
      </c>
      <c r="L34" s="33"/>
      <c r="M34" s="91"/>
      <c r="P34" s="2"/>
      <c r="Q34" s="2"/>
      <c r="R34" s="2"/>
      <c r="S34" s="2"/>
      <c r="T34" s="2"/>
      <c r="U34" s="2"/>
      <c r="V34" s="2"/>
      <c r="W34" s="2"/>
      <c r="X34" s="2"/>
    </row>
    <row r="35" spans="1:24" ht="12.75">
      <c r="A35" s="33" t="s">
        <v>50</v>
      </c>
      <c r="B35" s="77">
        <v>0</v>
      </c>
      <c r="C35" s="5">
        <v>0</v>
      </c>
      <c r="D35" s="78">
        <f t="shared" si="3"/>
        <v>0</v>
      </c>
      <c r="E35" s="14"/>
      <c r="F35" s="91"/>
      <c r="G35" s="1"/>
      <c r="H35" s="36" t="s">
        <v>50</v>
      </c>
      <c r="I35" s="68">
        <v>0</v>
      </c>
      <c r="J35" s="65">
        <v>0</v>
      </c>
      <c r="K35" s="67">
        <f t="shared" si="4"/>
        <v>0</v>
      </c>
      <c r="L35" s="33"/>
      <c r="M35" s="91"/>
      <c r="P35" s="2"/>
      <c r="Q35" s="2"/>
      <c r="R35" s="2"/>
      <c r="S35" s="2"/>
      <c r="T35" s="2"/>
      <c r="U35" s="2"/>
      <c r="V35" s="2"/>
      <c r="W35" s="2"/>
      <c r="X35" s="2"/>
    </row>
    <row r="36" spans="1:24" ht="12.75">
      <c r="A36" s="70" t="s">
        <v>134</v>
      </c>
      <c r="B36" s="77">
        <v>6000</v>
      </c>
      <c r="C36" s="5">
        <v>0</v>
      </c>
      <c r="D36" s="78">
        <f t="shared" si="3"/>
        <v>0</v>
      </c>
      <c r="E36" s="14"/>
      <c r="F36" s="91"/>
      <c r="G36" s="1"/>
      <c r="H36" s="70" t="s">
        <v>134</v>
      </c>
      <c r="I36" s="68">
        <f>M7</f>
        <v>0</v>
      </c>
      <c r="J36" s="65">
        <v>1</v>
      </c>
      <c r="K36" s="67">
        <f t="shared" si="4"/>
        <v>0</v>
      </c>
      <c r="L36" s="33"/>
      <c r="M36" s="91"/>
      <c r="P36" s="2"/>
      <c r="Q36" s="2"/>
      <c r="R36" s="2"/>
      <c r="S36" s="2"/>
      <c r="T36" s="2"/>
      <c r="U36" s="2"/>
      <c r="V36" s="2"/>
      <c r="W36" s="2"/>
      <c r="X36" s="2"/>
    </row>
    <row r="37" spans="1:24" ht="12.75">
      <c r="A37" s="80" t="s">
        <v>53</v>
      </c>
      <c r="B37" s="81">
        <v>12000</v>
      </c>
      <c r="C37" s="82">
        <v>24</v>
      </c>
      <c r="D37" s="83">
        <f t="shared" si="3"/>
        <v>288000</v>
      </c>
      <c r="E37" s="14"/>
      <c r="F37" s="91"/>
      <c r="G37" s="1"/>
      <c r="H37" s="36" t="s">
        <v>53</v>
      </c>
      <c r="I37" s="68">
        <f>M13</f>
        <v>0</v>
      </c>
      <c r="J37" s="65">
        <f>M11</f>
        <v>2</v>
      </c>
      <c r="K37" s="67">
        <f t="shared" si="4"/>
        <v>0</v>
      </c>
      <c r="L37" s="33"/>
      <c r="M37" s="91"/>
      <c r="P37" s="2"/>
      <c r="Q37" s="2"/>
      <c r="R37" s="2"/>
      <c r="S37" s="2"/>
      <c r="T37" s="2"/>
      <c r="U37" s="2"/>
      <c r="V37" s="2"/>
      <c r="W37" s="2"/>
      <c r="X37" s="2"/>
    </row>
    <row r="38" spans="1:24" ht="12.75">
      <c r="A38" s="33" t="s">
        <v>54</v>
      </c>
      <c r="B38" s="77">
        <v>0</v>
      </c>
      <c r="C38" s="6">
        <f>C37*2</f>
        <v>48</v>
      </c>
      <c r="D38" s="78">
        <f t="shared" si="3"/>
        <v>0</v>
      </c>
      <c r="E38" s="14"/>
      <c r="F38" s="91"/>
      <c r="G38" s="1"/>
      <c r="H38" s="46" t="s">
        <v>135</v>
      </c>
      <c r="I38" s="68">
        <v>150</v>
      </c>
      <c r="J38" s="65">
        <f>J37*2</f>
        <v>4</v>
      </c>
      <c r="K38" s="67">
        <f t="shared" si="4"/>
        <v>600</v>
      </c>
      <c r="L38" s="33"/>
      <c r="M38" s="91"/>
      <c r="P38" s="2"/>
      <c r="Q38" s="2"/>
      <c r="R38" s="2"/>
      <c r="S38" s="2"/>
      <c r="T38" s="2"/>
      <c r="U38" s="2"/>
      <c r="V38" s="2"/>
      <c r="W38" s="2"/>
      <c r="X38" s="2"/>
    </row>
    <row r="39" spans="1:24" ht="12.75">
      <c r="A39" s="84" t="s">
        <v>152</v>
      </c>
      <c r="B39" s="81">
        <v>185000</v>
      </c>
      <c r="C39" s="82">
        <v>2</v>
      </c>
      <c r="D39" s="83">
        <f t="shared" si="3"/>
        <v>370000</v>
      </c>
      <c r="E39" s="14"/>
      <c r="F39" s="91"/>
      <c r="G39" s="1"/>
      <c r="H39" s="46" t="s">
        <v>137</v>
      </c>
      <c r="I39" s="68">
        <f>H5</f>
        <v>7500</v>
      </c>
      <c r="J39" s="65">
        <v>1</v>
      </c>
      <c r="K39" s="67">
        <f t="shared" si="4"/>
        <v>7500</v>
      </c>
      <c r="L39" s="33"/>
      <c r="M39" s="91"/>
      <c r="P39" s="2"/>
      <c r="Q39" s="2"/>
      <c r="R39" s="2"/>
      <c r="S39" s="2"/>
      <c r="T39" s="2"/>
      <c r="U39" s="2"/>
      <c r="V39" s="2"/>
      <c r="W39" s="2"/>
      <c r="X39" s="2"/>
    </row>
    <row r="40" spans="1:24" ht="12.75">
      <c r="A40" s="33" t="s">
        <v>57</v>
      </c>
      <c r="B40" s="77">
        <v>1500</v>
      </c>
      <c r="C40" s="5">
        <v>1</v>
      </c>
      <c r="D40" s="78">
        <f t="shared" si="3"/>
        <v>1500</v>
      </c>
      <c r="E40" s="14"/>
      <c r="F40" s="91"/>
      <c r="G40" s="1"/>
      <c r="H40" s="36" t="s">
        <v>57</v>
      </c>
      <c r="I40" s="68">
        <v>1000</v>
      </c>
      <c r="J40" s="65">
        <v>1</v>
      </c>
      <c r="K40" s="67">
        <f t="shared" si="4"/>
        <v>1000</v>
      </c>
      <c r="L40" s="33"/>
      <c r="M40" s="91"/>
      <c r="P40" s="2"/>
      <c r="Q40" s="2"/>
      <c r="R40" s="2"/>
      <c r="S40" s="2"/>
      <c r="T40" s="2"/>
      <c r="U40" s="2"/>
      <c r="V40" s="2"/>
      <c r="W40" s="2"/>
      <c r="X40" s="2"/>
    </row>
    <row r="41" spans="1:24" ht="12.75">
      <c r="A41" s="14" t="s">
        <v>58</v>
      </c>
      <c r="B41" s="77">
        <v>2000</v>
      </c>
      <c r="C41" s="5">
        <v>2</v>
      </c>
      <c r="D41" s="78">
        <f t="shared" si="3"/>
        <v>4000</v>
      </c>
      <c r="E41" s="14"/>
      <c r="F41" s="91"/>
      <c r="G41" s="1"/>
      <c r="H41" s="36" t="s">
        <v>58</v>
      </c>
      <c r="I41" s="68">
        <v>1000</v>
      </c>
      <c r="J41" s="65">
        <v>1</v>
      </c>
      <c r="K41" s="67">
        <f t="shared" si="4"/>
        <v>1000</v>
      </c>
      <c r="L41" s="33"/>
      <c r="M41" s="91"/>
      <c r="P41" s="2"/>
      <c r="Q41" s="2"/>
      <c r="R41" s="2"/>
      <c r="S41" s="2"/>
      <c r="T41" s="2"/>
      <c r="U41" s="2"/>
      <c r="V41" s="2"/>
      <c r="W41" s="2"/>
      <c r="X41" s="2"/>
    </row>
    <row r="42" spans="1:24" ht="12.75">
      <c r="A42" s="13" t="s">
        <v>153</v>
      </c>
      <c r="B42" s="77">
        <v>10000</v>
      </c>
      <c r="C42" s="5">
        <v>1</v>
      </c>
      <c r="D42" s="78">
        <f t="shared" si="3"/>
        <v>10000</v>
      </c>
      <c r="E42" s="14"/>
      <c r="F42" s="76"/>
      <c r="G42" s="1"/>
      <c r="H42" s="36"/>
      <c r="I42" s="68"/>
      <c r="J42" s="65"/>
      <c r="K42" s="67"/>
      <c r="L42" s="33"/>
      <c r="M42" s="35"/>
      <c r="P42" s="2"/>
      <c r="Q42" s="2"/>
      <c r="R42" s="2"/>
      <c r="S42" s="2"/>
      <c r="T42" s="2"/>
      <c r="U42" s="2"/>
      <c r="V42" s="2"/>
      <c r="W42" s="2"/>
      <c r="X42" s="2"/>
    </row>
    <row r="43" spans="1:24" ht="12.75">
      <c r="A43" s="33" t="s">
        <v>59</v>
      </c>
      <c r="B43" s="14"/>
      <c r="C43" s="14"/>
      <c r="D43" s="85">
        <f>SUM(D31:D42)</f>
        <v>703500</v>
      </c>
      <c r="E43" s="14"/>
      <c r="F43" s="14"/>
      <c r="G43" s="1"/>
      <c r="H43" s="36" t="s">
        <v>59</v>
      </c>
      <c r="I43" s="33"/>
      <c r="J43" s="33"/>
      <c r="K43" s="67">
        <f>SUM(K31:K41)</f>
        <v>16100</v>
      </c>
      <c r="L43" s="33"/>
      <c r="M43" s="14"/>
      <c r="P43" s="2"/>
      <c r="Q43" s="2"/>
      <c r="R43" s="2"/>
      <c r="S43" s="2"/>
      <c r="T43" s="2"/>
      <c r="U43" s="2"/>
      <c r="V43" s="2"/>
      <c r="W43" s="2"/>
      <c r="X43" s="2"/>
    </row>
    <row r="44" spans="1:24" ht="12.75">
      <c r="A44" s="13" t="s">
        <v>63</v>
      </c>
      <c r="B44" s="14"/>
      <c r="C44" s="14"/>
      <c r="D44" s="86" t="e">
        <f>D43/L4</f>
        <v>#DIV/0!</v>
      </c>
      <c r="E44" s="14"/>
      <c r="F44" s="14"/>
      <c r="G44" s="1"/>
      <c r="H44" s="14"/>
      <c r="I44" s="14"/>
      <c r="J44" s="14"/>
      <c r="K44" s="14"/>
      <c r="L44" s="14"/>
      <c r="M44" s="1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2.75">
      <c r="A45" s="31" t="s">
        <v>60</v>
      </c>
      <c r="B45" s="32"/>
      <c r="C45" s="32"/>
      <c r="D45" s="32"/>
      <c r="E45" s="32"/>
      <c r="F45" s="32"/>
      <c r="G45" s="1"/>
      <c r="H45" s="31" t="s">
        <v>60</v>
      </c>
      <c r="I45" s="32"/>
      <c r="J45" s="32"/>
      <c r="K45" s="32"/>
      <c r="L45" s="32"/>
      <c r="M45" s="32"/>
      <c r="P45" s="2"/>
      <c r="Q45" s="2"/>
      <c r="R45" s="2"/>
      <c r="S45" s="2"/>
      <c r="T45" s="2"/>
      <c r="U45" s="2"/>
      <c r="V45" s="2"/>
      <c r="W45" s="2"/>
      <c r="X45" s="2"/>
    </row>
    <row r="46" spans="1:24" ht="12.75">
      <c r="A46" s="14" t="s">
        <v>61</v>
      </c>
      <c r="B46" s="49">
        <v>0.2</v>
      </c>
      <c r="C46" s="14"/>
      <c r="D46" s="14"/>
      <c r="E46" s="14"/>
      <c r="F46" s="14"/>
      <c r="G46" s="1"/>
      <c r="H46" s="14" t="s">
        <v>61</v>
      </c>
      <c r="I46" s="49">
        <v>0.2</v>
      </c>
      <c r="J46" s="14"/>
      <c r="K46" s="14"/>
      <c r="L46" s="14"/>
      <c r="M46" s="1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2.75">
      <c r="A47" s="50" t="s">
        <v>62</v>
      </c>
      <c r="B47" s="51">
        <f>(D43*B46)+D43</f>
        <v>844200</v>
      </c>
      <c r="C47" s="14"/>
      <c r="D47" s="52">
        <f>B47+D55</f>
        <v>857200</v>
      </c>
      <c r="E47" s="14"/>
      <c r="F47" s="14"/>
      <c r="G47" s="1"/>
      <c r="H47" s="50" t="s">
        <v>62</v>
      </c>
      <c r="I47" s="51">
        <f>(K43*I46)+K43</f>
        <v>19320</v>
      </c>
      <c r="J47" s="14"/>
      <c r="K47" s="52">
        <f>I47+K55</f>
        <v>32320</v>
      </c>
      <c r="L47" s="14"/>
      <c r="M47" s="14"/>
      <c r="P47" s="2"/>
      <c r="Q47" s="2"/>
      <c r="R47" s="2"/>
      <c r="S47" s="2"/>
      <c r="T47" s="2"/>
      <c r="U47" s="2"/>
      <c r="V47" s="2"/>
      <c r="W47" s="2"/>
      <c r="X47" s="2"/>
    </row>
    <row r="48" spans="1:24" ht="12.75">
      <c r="A48" s="14" t="s">
        <v>63</v>
      </c>
      <c r="B48" s="34"/>
      <c r="C48" s="14"/>
      <c r="D48" s="52" t="e">
        <f>D47/M4</f>
        <v>#DIV/0!</v>
      </c>
      <c r="E48" s="14"/>
      <c r="F48" s="14"/>
      <c r="G48" s="1"/>
      <c r="H48" s="14" t="s">
        <v>63</v>
      </c>
      <c r="I48" s="34" t="e">
        <f>K47/J31</f>
        <v>#DIV/0!</v>
      </c>
      <c r="J48" s="14"/>
      <c r="K48" s="52" t="e">
        <f>K47/J31</f>
        <v>#DIV/0!</v>
      </c>
      <c r="L48" s="14"/>
      <c r="M48" s="14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2.75">
      <c r="A49" s="31" t="s">
        <v>64</v>
      </c>
      <c r="B49" s="32"/>
      <c r="C49" s="32"/>
      <c r="D49" s="32"/>
      <c r="E49" s="32"/>
      <c r="F49" s="32"/>
      <c r="G49" s="1"/>
      <c r="H49" s="31" t="s">
        <v>64</v>
      </c>
      <c r="I49" s="32"/>
      <c r="J49" s="32"/>
      <c r="K49" s="32"/>
      <c r="L49" s="32"/>
      <c r="M49" s="32"/>
      <c r="P49" s="2"/>
      <c r="Q49" s="2"/>
      <c r="R49" s="2"/>
      <c r="S49" s="2"/>
      <c r="T49" s="2"/>
      <c r="U49" s="2"/>
      <c r="V49" s="2"/>
      <c r="W49" s="2"/>
      <c r="X49" s="2"/>
    </row>
    <row r="50" spans="1:24" ht="12.75">
      <c r="A50" s="14" t="s">
        <v>65</v>
      </c>
      <c r="B50" s="34">
        <f>D43*B46</f>
        <v>140700</v>
      </c>
      <c r="C50" s="14"/>
      <c r="D50" s="52">
        <f>B50+D53+D54</f>
        <v>148700</v>
      </c>
      <c r="E50" s="14"/>
      <c r="F50" s="14"/>
      <c r="G50" s="1"/>
      <c r="H50" s="14" t="s">
        <v>65</v>
      </c>
      <c r="I50" s="34">
        <f>K43*I46</f>
        <v>3220</v>
      </c>
      <c r="J50" s="14"/>
      <c r="K50" s="52">
        <f>I50+K53+K54</f>
        <v>11220</v>
      </c>
      <c r="L50" s="14"/>
      <c r="M50" s="14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2.75">
      <c r="A51" s="2"/>
      <c r="B51" s="2"/>
      <c r="C51" s="2"/>
      <c r="D51" s="2"/>
      <c r="E51" s="2"/>
      <c r="F51" s="2"/>
      <c r="G51" s="1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2.75">
      <c r="A52" s="33" t="s">
        <v>66</v>
      </c>
      <c r="B52" s="39">
        <v>5000</v>
      </c>
      <c r="C52" s="8">
        <v>1</v>
      </c>
      <c r="D52" s="34">
        <f t="shared" ref="D52:D54" si="5">B52*C52</f>
        <v>5000</v>
      </c>
      <c r="E52" s="2"/>
      <c r="F52" s="2"/>
      <c r="G52" s="1"/>
      <c r="H52" s="33" t="s">
        <v>66</v>
      </c>
      <c r="I52" s="34"/>
      <c r="J52" s="8"/>
      <c r="K52" s="39">
        <v>5000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2.75">
      <c r="A53" s="14" t="s">
        <v>67</v>
      </c>
      <c r="B53" s="39">
        <v>5000</v>
      </c>
      <c r="C53" s="8">
        <v>1</v>
      </c>
      <c r="D53" s="34">
        <f t="shared" si="5"/>
        <v>5000</v>
      </c>
      <c r="E53" s="2"/>
      <c r="F53" s="2"/>
      <c r="G53" s="1"/>
      <c r="H53" s="13" t="s">
        <v>67</v>
      </c>
      <c r="I53" s="34"/>
      <c r="J53" s="8"/>
      <c r="K53" s="39">
        <v>5000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2.75">
      <c r="A54" s="53" t="s">
        <v>68</v>
      </c>
      <c r="B54" s="39">
        <v>3000</v>
      </c>
      <c r="C54" s="8">
        <v>1</v>
      </c>
      <c r="D54" s="34">
        <f t="shared" si="5"/>
        <v>3000</v>
      </c>
      <c r="E54" s="2"/>
      <c r="F54" s="2"/>
      <c r="G54" s="1"/>
      <c r="H54" s="53" t="s">
        <v>68</v>
      </c>
      <c r="I54" s="34"/>
      <c r="J54" s="8"/>
      <c r="K54" s="39">
        <v>3000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2.75">
      <c r="A55" s="2"/>
      <c r="B55" s="2"/>
      <c r="C55" s="2"/>
      <c r="D55" s="54">
        <f>SUM(D52:D54)</f>
        <v>13000</v>
      </c>
      <c r="E55" s="2"/>
      <c r="F55" s="2"/>
      <c r="G55" s="1"/>
      <c r="H55" s="2"/>
      <c r="I55" s="2"/>
      <c r="J55" s="2"/>
      <c r="K55" s="54">
        <f>SUM(K52:K54)</f>
        <v>13000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2.75">
      <c r="A56" s="12" t="s">
        <v>138</v>
      </c>
      <c r="B56" s="2"/>
      <c r="C56" s="2"/>
      <c r="D56" s="2"/>
      <c r="E56" s="2"/>
      <c r="F56" s="2"/>
      <c r="G56" s="1"/>
      <c r="H56" s="12" t="s">
        <v>138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2.75">
      <c r="A57" s="90" t="s">
        <v>139</v>
      </c>
      <c r="B57" s="91"/>
      <c r="C57" s="91"/>
      <c r="D57" s="91"/>
      <c r="E57" s="2"/>
      <c r="F57" s="2"/>
      <c r="G57" s="1"/>
      <c r="H57" s="90" t="s">
        <v>140</v>
      </c>
      <c r="I57" s="91"/>
      <c r="J57" s="91"/>
      <c r="K57" s="9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2.75">
      <c r="A58" s="71" t="s">
        <v>141</v>
      </c>
      <c r="B58" s="87">
        <f t="shared" ref="B58:D58" si="6">B31</f>
        <v>38</v>
      </c>
      <c r="C58" s="2">
        <f t="shared" si="6"/>
        <v>0</v>
      </c>
      <c r="D58" s="88">
        <f t="shared" si="6"/>
        <v>0</v>
      </c>
      <c r="E58" s="2"/>
      <c r="F58" s="2"/>
      <c r="G58" s="1"/>
      <c r="H58" s="71" t="s">
        <v>141</v>
      </c>
      <c r="I58" s="2">
        <f t="shared" ref="I58:K58" si="7">I31</f>
        <v>37</v>
      </c>
      <c r="J58" s="2">
        <f t="shared" si="7"/>
        <v>0</v>
      </c>
      <c r="K58" s="54">
        <f t="shared" si="7"/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2.75">
      <c r="A59" s="71" t="s">
        <v>53</v>
      </c>
      <c r="B59" s="87">
        <f t="shared" ref="B59:D59" si="8">B37</f>
        <v>12000</v>
      </c>
      <c r="C59" s="2">
        <f t="shared" si="8"/>
        <v>24</v>
      </c>
      <c r="D59" s="88">
        <f t="shared" si="8"/>
        <v>288000</v>
      </c>
      <c r="E59" s="2"/>
      <c r="F59" s="2"/>
      <c r="G59" s="1"/>
      <c r="H59" s="71" t="s">
        <v>53</v>
      </c>
      <c r="I59" s="54">
        <f t="shared" ref="I59:K59" si="9">I37</f>
        <v>0</v>
      </c>
      <c r="J59" s="2">
        <f t="shared" si="9"/>
        <v>2</v>
      </c>
      <c r="K59" s="54">
        <f t="shared" si="9"/>
        <v>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2.75">
      <c r="A60" s="71" t="s">
        <v>142</v>
      </c>
      <c r="B60" s="2"/>
      <c r="C60" s="2">
        <f t="shared" ref="C60:D60" si="10">C39</f>
        <v>2</v>
      </c>
      <c r="D60" s="88">
        <f t="shared" si="10"/>
        <v>370000</v>
      </c>
      <c r="E60" s="2"/>
      <c r="F60" s="2"/>
      <c r="G60" s="1"/>
      <c r="H60" s="71" t="s">
        <v>142</v>
      </c>
      <c r="I60" s="2"/>
      <c r="J60" s="2">
        <f t="shared" ref="J60:K60" si="11">J39</f>
        <v>1</v>
      </c>
      <c r="K60" s="54">
        <f t="shared" si="11"/>
        <v>7500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2.75">
      <c r="A61" s="12" t="s">
        <v>134</v>
      </c>
      <c r="B61" s="2"/>
      <c r="C61" s="2"/>
      <c r="D61" s="88">
        <f>D36</f>
        <v>0</v>
      </c>
      <c r="E61" s="2"/>
      <c r="F61" s="2"/>
      <c r="G61" s="1"/>
      <c r="H61" s="12" t="s">
        <v>134</v>
      </c>
      <c r="I61" s="2"/>
      <c r="J61" s="2"/>
      <c r="K61" s="54">
        <f>K36</f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2.75">
      <c r="A62" s="71" t="s">
        <v>143</v>
      </c>
      <c r="B62" s="2"/>
      <c r="C62" s="2"/>
      <c r="D62" s="88">
        <f>D41+D40+D32+D33</f>
        <v>35500</v>
      </c>
      <c r="E62" s="2"/>
      <c r="F62" s="2"/>
      <c r="G62" s="1"/>
      <c r="H62" s="71" t="s">
        <v>143</v>
      </c>
      <c r="I62" s="2"/>
      <c r="J62" s="2"/>
      <c r="K62" s="54">
        <f>K41+K40+K32+K33</f>
        <v>8000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2.75">
      <c r="A63" s="71" t="s">
        <v>144</v>
      </c>
      <c r="B63" s="2"/>
      <c r="C63" s="2"/>
      <c r="D63" s="88">
        <f>D34</f>
        <v>0</v>
      </c>
      <c r="E63" s="2"/>
      <c r="F63" s="2"/>
      <c r="G63" s="1"/>
      <c r="H63" s="71" t="s">
        <v>144</v>
      </c>
      <c r="I63" s="2"/>
      <c r="J63" s="2"/>
      <c r="K63" s="54">
        <f>K34</f>
        <v>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2.75">
      <c r="A64" s="71" t="s">
        <v>145</v>
      </c>
      <c r="B64" s="2"/>
      <c r="C64" s="2"/>
      <c r="D64" s="54">
        <f>D52</f>
        <v>5000</v>
      </c>
      <c r="E64" s="2"/>
      <c r="F64" s="2"/>
      <c r="G64" s="1"/>
      <c r="H64" s="71" t="s">
        <v>145</v>
      </c>
      <c r="I64" s="2"/>
      <c r="J64" s="2"/>
      <c r="K64" s="54">
        <f>K52</f>
        <v>5000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2.75">
      <c r="A65" s="71" t="s">
        <v>146</v>
      </c>
      <c r="B65" s="2"/>
      <c r="C65" s="2"/>
      <c r="D65" s="54">
        <f>D53+D54</f>
        <v>8000</v>
      </c>
      <c r="E65" s="2"/>
      <c r="F65" s="2"/>
      <c r="G65" s="1"/>
      <c r="H65" s="71" t="s">
        <v>146</v>
      </c>
      <c r="I65" s="2"/>
      <c r="J65" s="2"/>
      <c r="K65" s="54">
        <f>K53+K54</f>
        <v>8000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2.75">
      <c r="A66" s="12" t="s">
        <v>30</v>
      </c>
      <c r="B66" s="2"/>
      <c r="C66" s="2"/>
      <c r="D66" s="88">
        <f>SUM(D58:D65)</f>
        <v>706500</v>
      </c>
      <c r="E66" s="2"/>
      <c r="F66" s="2"/>
      <c r="G66" s="1"/>
      <c r="H66" s="12" t="s">
        <v>30</v>
      </c>
      <c r="I66" s="2"/>
      <c r="J66" s="2"/>
      <c r="K66" s="54">
        <f>SUM(K58:K65)</f>
        <v>28500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2.75">
      <c r="A67" s="2"/>
      <c r="B67" s="2"/>
      <c r="C67" s="2"/>
      <c r="D67" s="2"/>
      <c r="E67" s="2"/>
      <c r="F67" s="2"/>
      <c r="G67" s="1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2.75">
      <c r="A68" s="12" t="s">
        <v>147</v>
      </c>
      <c r="B68" s="2"/>
      <c r="C68" s="2"/>
      <c r="D68" s="88" t="e">
        <f>D66/M4</f>
        <v>#DIV/0!</v>
      </c>
      <c r="E68" s="2"/>
      <c r="F68" s="2"/>
      <c r="G68" s="1"/>
      <c r="H68" s="12" t="s">
        <v>147</v>
      </c>
      <c r="I68" s="2"/>
      <c r="J68" s="2"/>
      <c r="K68" s="54" t="e">
        <f>K66/M4</f>
        <v>#DIV/0!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2.75">
      <c r="A69" s="2"/>
      <c r="B69" s="2"/>
      <c r="C69" s="2"/>
      <c r="D69" s="2"/>
      <c r="E69" s="2"/>
      <c r="F69" s="2"/>
      <c r="G69" s="1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2.75">
      <c r="A70" s="2"/>
      <c r="B70" s="2"/>
      <c r="C70" s="2"/>
      <c r="D70" s="2"/>
      <c r="E70" s="2"/>
      <c r="F70" s="2"/>
      <c r="G70" s="1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2.75">
      <c r="A71" s="2"/>
      <c r="B71" s="2"/>
      <c r="C71" s="2"/>
      <c r="D71" s="2"/>
      <c r="E71" s="2"/>
      <c r="F71" s="2"/>
      <c r="G71" s="1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2.75">
      <c r="A72" s="2"/>
      <c r="B72" s="2"/>
      <c r="C72" s="2"/>
      <c r="D72" s="2"/>
      <c r="E72" s="2"/>
      <c r="F72" s="2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2.75">
      <c r="A73" s="2"/>
      <c r="B73" s="2"/>
      <c r="C73" s="2"/>
      <c r="D73" s="2"/>
      <c r="E73" s="2"/>
      <c r="F73" s="2"/>
      <c r="G73" s="1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2.75">
      <c r="A74" s="2"/>
      <c r="B74" s="2"/>
      <c r="C74" s="2"/>
      <c r="D74" s="2"/>
      <c r="E74" s="2"/>
      <c r="F74" s="2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2.75">
      <c r="A75" s="2"/>
      <c r="B75" s="2"/>
      <c r="C75" s="2"/>
      <c r="D75" s="2"/>
      <c r="E75" s="2"/>
      <c r="F75" s="2"/>
      <c r="G75" s="1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2.75">
      <c r="A76" s="2"/>
      <c r="B76" s="2"/>
      <c r="C76" s="2"/>
      <c r="D76" s="2"/>
      <c r="E76" s="2"/>
      <c r="F76" s="2"/>
      <c r="G76" s="1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2.75">
      <c r="A77" s="2"/>
      <c r="B77" s="2"/>
      <c r="C77" s="2"/>
      <c r="D77" s="2"/>
      <c r="E77" s="2"/>
      <c r="F77" s="2"/>
      <c r="G77" s="1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2.75">
      <c r="A78" s="2"/>
      <c r="B78" s="2"/>
      <c r="C78" s="2"/>
      <c r="D78" s="2"/>
      <c r="E78" s="2"/>
      <c r="F78" s="2"/>
      <c r="G78" s="1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2.75">
      <c r="A79" s="2"/>
      <c r="B79" s="2"/>
      <c r="C79" s="2"/>
      <c r="D79" s="2"/>
      <c r="E79" s="2"/>
      <c r="F79" s="2"/>
      <c r="G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2.75">
      <c r="A80" s="2"/>
      <c r="B80" s="2"/>
      <c r="C80" s="2"/>
      <c r="D80" s="2"/>
      <c r="E80" s="2"/>
      <c r="F80" s="2"/>
      <c r="G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2.75">
      <c r="A81" s="2"/>
      <c r="B81" s="2"/>
      <c r="C81" s="2"/>
      <c r="D81" s="2"/>
      <c r="E81" s="2"/>
      <c r="F81" s="2"/>
      <c r="G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2.75">
      <c r="A82" s="2"/>
      <c r="B82" s="2"/>
      <c r="C82" s="2"/>
      <c r="D82" s="2"/>
      <c r="E82" s="2"/>
      <c r="F82" s="2"/>
      <c r="G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2.75">
      <c r="A83" s="2"/>
      <c r="B83" s="2"/>
      <c r="C83" s="2"/>
      <c r="D83" s="2"/>
      <c r="E83" s="2"/>
      <c r="F83" s="2"/>
      <c r="G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2.75">
      <c r="A84" s="2"/>
      <c r="B84" s="2"/>
      <c r="C84" s="2"/>
      <c r="D84" s="2"/>
      <c r="E84" s="2"/>
      <c r="F84" s="2"/>
      <c r="G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2.75">
      <c r="A85" s="2"/>
      <c r="B85" s="2"/>
      <c r="C85" s="2"/>
      <c r="D85" s="2"/>
      <c r="E85" s="2"/>
      <c r="F85" s="2"/>
      <c r="G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2.75">
      <c r="A86" s="2"/>
      <c r="B86" s="2"/>
      <c r="C86" s="2"/>
      <c r="D86" s="2"/>
      <c r="E86" s="2"/>
      <c r="F86" s="2"/>
      <c r="G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2.75">
      <c r="A87" s="2"/>
      <c r="B87" s="2"/>
      <c r="C87" s="2"/>
      <c r="D87" s="2"/>
      <c r="E87" s="2"/>
      <c r="F87" s="2"/>
      <c r="G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2.75">
      <c r="A88" s="2"/>
      <c r="B88" s="2"/>
      <c r="C88" s="2"/>
      <c r="D88" s="2"/>
      <c r="E88" s="2"/>
      <c r="F88" s="2"/>
      <c r="G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2.75">
      <c r="A89" s="2"/>
      <c r="B89" s="2"/>
      <c r="C89" s="2"/>
      <c r="D89" s="2"/>
      <c r="E89" s="2"/>
      <c r="F89" s="2"/>
      <c r="G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2.75">
      <c r="A90" s="2"/>
      <c r="B90" s="2"/>
      <c r="C90" s="2"/>
      <c r="D90" s="2"/>
      <c r="E90" s="2"/>
      <c r="F90" s="2"/>
      <c r="G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2.75">
      <c r="A91" s="2"/>
      <c r="B91" s="2"/>
      <c r="C91" s="2"/>
      <c r="D91" s="2"/>
      <c r="E91" s="2"/>
      <c r="F91" s="2"/>
      <c r="G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2.75">
      <c r="A92" s="2"/>
      <c r="B92" s="2"/>
      <c r="C92" s="2"/>
      <c r="D92" s="2"/>
      <c r="E92" s="2"/>
      <c r="F92" s="2"/>
      <c r="G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2.75">
      <c r="A93" s="2"/>
      <c r="B93" s="2"/>
      <c r="C93" s="2"/>
      <c r="D93" s="2"/>
      <c r="E93" s="2"/>
      <c r="F93" s="2"/>
      <c r="G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2.75">
      <c r="A94" s="2"/>
      <c r="B94" s="2"/>
      <c r="C94" s="2"/>
      <c r="D94" s="2"/>
      <c r="E94" s="2"/>
      <c r="F94" s="2"/>
      <c r="G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2.75">
      <c r="A95" s="2"/>
      <c r="B95" s="2"/>
      <c r="C95" s="2"/>
      <c r="D95" s="2"/>
      <c r="E95" s="2"/>
      <c r="F95" s="2"/>
      <c r="G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2.75">
      <c r="A96" s="2"/>
      <c r="B96" s="2"/>
      <c r="C96" s="2"/>
      <c r="D96" s="2"/>
      <c r="E96" s="2"/>
      <c r="F96" s="2"/>
      <c r="G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2.75">
      <c r="A97" s="2"/>
      <c r="B97" s="2"/>
      <c r="C97" s="2"/>
      <c r="D97" s="2"/>
      <c r="E97" s="2"/>
      <c r="F97" s="2"/>
      <c r="G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2.75">
      <c r="A98" s="2"/>
      <c r="B98" s="2"/>
      <c r="C98" s="2"/>
      <c r="D98" s="2"/>
      <c r="E98" s="2"/>
      <c r="F98" s="2"/>
      <c r="G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2.75">
      <c r="A99" s="2"/>
      <c r="B99" s="2"/>
      <c r="C99" s="2"/>
      <c r="D99" s="2"/>
      <c r="E99" s="2"/>
      <c r="F99" s="2"/>
      <c r="G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2.75">
      <c r="A100" s="2"/>
      <c r="B100" s="2"/>
      <c r="C100" s="2"/>
      <c r="D100" s="2"/>
      <c r="E100" s="2"/>
      <c r="F100" s="2"/>
      <c r="G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2.75">
      <c r="A101" s="2"/>
      <c r="B101" s="2"/>
      <c r="C101" s="2"/>
      <c r="D101" s="2"/>
      <c r="E101" s="2"/>
      <c r="F101" s="2"/>
      <c r="G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2.75">
      <c r="A102" s="2"/>
      <c r="B102" s="2"/>
      <c r="C102" s="2"/>
      <c r="D102" s="2"/>
      <c r="E102" s="2"/>
      <c r="F102" s="2"/>
      <c r="G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2.75">
      <c r="A103" s="2"/>
      <c r="B103" s="2"/>
      <c r="C103" s="2"/>
      <c r="D103" s="2"/>
      <c r="E103" s="2"/>
      <c r="F103" s="2"/>
      <c r="G103" s="55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2.75">
      <c r="A104" s="2"/>
      <c r="B104" s="2"/>
      <c r="C104" s="2"/>
      <c r="D104" s="2"/>
      <c r="E104" s="2"/>
      <c r="F104" s="2"/>
      <c r="G104" s="55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2.75">
      <c r="A105" s="2"/>
      <c r="B105" s="2"/>
      <c r="C105" s="2"/>
      <c r="D105" s="2"/>
      <c r="E105" s="2"/>
      <c r="F105" s="2"/>
      <c r="G105" s="55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2.75">
      <c r="A106" s="2"/>
      <c r="B106" s="2"/>
      <c r="C106" s="2"/>
      <c r="D106" s="2"/>
      <c r="E106" s="2"/>
      <c r="F106" s="2"/>
      <c r="G106" s="55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2.75">
      <c r="A107" s="2"/>
      <c r="B107" s="2"/>
      <c r="C107" s="2"/>
      <c r="D107" s="2"/>
      <c r="E107" s="2"/>
      <c r="F107" s="2"/>
      <c r="G107" s="55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2.75">
      <c r="A108" s="2"/>
      <c r="B108" s="2"/>
      <c r="C108" s="2"/>
      <c r="D108" s="2"/>
      <c r="E108" s="2"/>
      <c r="F108" s="2"/>
      <c r="G108" s="55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2.75">
      <c r="A109" s="2"/>
      <c r="B109" s="2"/>
      <c r="C109" s="2"/>
      <c r="D109" s="2"/>
      <c r="E109" s="2"/>
      <c r="F109" s="2"/>
      <c r="G109" s="55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2.75">
      <c r="A110" s="2"/>
      <c r="B110" s="2"/>
      <c r="C110" s="2"/>
      <c r="D110" s="2"/>
      <c r="E110" s="2"/>
      <c r="F110" s="2"/>
      <c r="G110" s="55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2.75">
      <c r="A111" s="2"/>
      <c r="B111" s="2"/>
      <c r="C111" s="2"/>
      <c r="D111" s="2"/>
      <c r="E111" s="2"/>
      <c r="F111" s="2"/>
      <c r="G111" s="55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2.75">
      <c r="A112" s="2"/>
      <c r="B112" s="2"/>
      <c r="C112" s="2"/>
      <c r="D112" s="2"/>
      <c r="E112" s="2"/>
      <c r="F112" s="2"/>
      <c r="G112" s="55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2.75">
      <c r="A113" s="2"/>
      <c r="B113" s="2"/>
      <c r="C113" s="2"/>
      <c r="D113" s="2"/>
      <c r="E113" s="2"/>
      <c r="F113" s="2"/>
      <c r="G113" s="55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2.75">
      <c r="A114" s="2"/>
      <c r="B114" s="2"/>
      <c r="C114" s="2"/>
      <c r="D114" s="2"/>
      <c r="E114" s="2"/>
      <c r="F114" s="2"/>
      <c r="G114" s="55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2.75">
      <c r="A115" s="2"/>
      <c r="B115" s="2"/>
      <c r="C115" s="2"/>
      <c r="D115" s="2"/>
      <c r="E115" s="2"/>
      <c r="F115" s="2"/>
      <c r="G115" s="55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2.75">
      <c r="A116" s="2"/>
      <c r="B116" s="2"/>
      <c r="C116" s="2"/>
      <c r="D116" s="2"/>
      <c r="E116" s="2"/>
      <c r="F116" s="2"/>
      <c r="G116" s="55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2.75">
      <c r="A117" s="2"/>
      <c r="B117" s="2"/>
      <c r="C117" s="2"/>
      <c r="D117" s="2"/>
      <c r="E117" s="2"/>
      <c r="F117" s="2"/>
      <c r="G117" s="5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2.75">
      <c r="A118" s="2"/>
      <c r="B118" s="2"/>
      <c r="C118" s="2"/>
      <c r="D118" s="2"/>
      <c r="E118" s="2"/>
      <c r="F118" s="2"/>
      <c r="G118" s="55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2.75">
      <c r="A119" s="2"/>
      <c r="B119" s="2"/>
      <c r="C119" s="2"/>
      <c r="D119" s="2"/>
      <c r="E119" s="2"/>
      <c r="F119" s="2"/>
      <c r="G119" s="55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2.75">
      <c r="A120" s="2"/>
      <c r="B120" s="2"/>
      <c r="C120" s="2"/>
      <c r="D120" s="2"/>
      <c r="E120" s="2"/>
      <c r="F120" s="2"/>
      <c r="G120" s="55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2.75">
      <c r="A121" s="2"/>
      <c r="B121" s="2"/>
      <c r="C121" s="2"/>
      <c r="D121" s="2"/>
      <c r="E121" s="2"/>
      <c r="F121" s="2"/>
      <c r="G121" s="55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2.75">
      <c r="A122" s="2"/>
      <c r="B122" s="2"/>
      <c r="C122" s="2"/>
      <c r="D122" s="2"/>
      <c r="E122" s="2"/>
      <c r="F122" s="2"/>
      <c r="G122" s="55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2.75">
      <c r="A123" s="2"/>
      <c r="B123" s="2"/>
      <c r="C123" s="2"/>
      <c r="D123" s="2"/>
      <c r="E123" s="2"/>
      <c r="F123" s="2"/>
      <c r="G123" s="55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2.75">
      <c r="A124" s="2"/>
      <c r="B124" s="2"/>
      <c r="C124" s="2"/>
      <c r="D124" s="2"/>
      <c r="E124" s="2"/>
      <c r="F124" s="2"/>
      <c r="G124" s="55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2.75">
      <c r="A125" s="2"/>
      <c r="B125" s="2"/>
      <c r="C125" s="2"/>
      <c r="D125" s="2"/>
      <c r="E125" s="2"/>
      <c r="F125" s="2"/>
      <c r="G125" s="55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2.75">
      <c r="A126" s="2"/>
      <c r="B126" s="2"/>
      <c r="C126" s="2"/>
      <c r="D126" s="2"/>
      <c r="E126" s="2"/>
      <c r="F126" s="2"/>
      <c r="G126" s="55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2.75">
      <c r="A127" s="2"/>
      <c r="B127" s="2"/>
      <c r="C127" s="2"/>
      <c r="D127" s="2"/>
      <c r="E127" s="2"/>
      <c r="F127" s="2"/>
      <c r="G127" s="55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2.75">
      <c r="A128" s="2"/>
      <c r="B128" s="2"/>
      <c r="C128" s="2"/>
      <c r="D128" s="2"/>
      <c r="E128" s="2"/>
      <c r="F128" s="2"/>
      <c r="G128" s="5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2.75">
      <c r="A129" s="2"/>
      <c r="B129" s="2"/>
      <c r="C129" s="2"/>
      <c r="D129" s="2"/>
      <c r="E129" s="2"/>
      <c r="F129" s="2"/>
      <c r="G129" s="5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2.75">
      <c r="A130" s="2"/>
      <c r="B130" s="2"/>
      <c r="C130" s="2"/>
      <c r="D130" s="2"/>
      <c r="E130" s="2"/>
      <c r="F130" s="2"/>
      <c r="G130" s="55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2.75">
      <c r="A131" s="2"/>
      <c r="B131" s="2"/>
      <c r="C131" s="2"/>
      <c r="D131" s="2"/>
      <c r="E131" s="2"/>
      <c r="F131" s="2"/>
      <c r="G131" s="5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2.75">
      <c r="A132" s="2"/>
      <c r="B132" s="2"/>
      <c r="C132" s="2"/>
      <c r="D132" s="2"/>
      <c r="E132" s="2"/>
      <c r="F132" s="2"/>
      <c r="G132" s="5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2.75">
      <c r="A133" s="2"/>
      <c r="B133" s="2"/>
      <c r="C133" s="2"/>
      <c r="D133" s="2"/>
      <c r="E133" s="2"/>
      <c r="F133" s="2"/>
      <c r="G133" s="5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2.75">
      <c r="A134" s="2"/>
      <c r="B134" s="2"/>
      <c r="C134" s="2"/>
      <c r="D134" s="2"/>
      <c r="E134" s="2"/>
      <c r="F134" s="2"/>
      <c r="G134" s="55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2.75">
      <c r="A135" s="2"/>
      <c r="B135" s="2"/>
      <c r="C135" s="2"/>
      <c r="D135" s="2"/>
      <c r="E135" s="2"/>
      <c r="F135" s="2"/>
      <c r="G135" s="55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2.75">
      <c r="A136" s="2"/>
      <c r="B136" s="2"/>
      <c r="C136" s="2"/>
      <c r="D136" s="2"/>
      <c r="E136" s="2"/>
      <c r="F136" s="2"/>
      <c r="G136" s="55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2.75">
      <c r="A137" s="2"/>
      <c r="B137" s="2"/>
      <c r="C137" s="2"/>
      <c r="D137" s="2"/>
      <c r="E137" s="2"/>
      <c r="F137" s="2"/>
      <c r="G137" s="5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2.75">
      <c r="A138" s="2"/>
      <c r="B138" s="2"/>
      <c r="C138" s="2"/>
      <c r="D138" s="2"/>
      <c r="E138" s="2"/>
      <c r="F138" s="2"/>
      <c r="G138" s="5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2.75">
      <c r="A139" s="2"/>
      <c r="B139" s="2"/>
      <c r="C139" s="2"/>
      <c r="D139" s="2"/>
      <c r="E139" s="2"/>
      <c r="F139" s="2"/>
      <c r="G139" s="5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2.75">
      <c r="A140" s="2"/>
      <c r="B140" s="2"/>
      <c r="C140" s="2"/>
      <c r="D140" s="2"/>
      <c r="E140" s="2"/>
      <c r="F140" s="2"/>
      <c r="G140" s="5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2.75">
      <c r="A141" s="2"/>
      <c r="B141" s="2"/>
      <c r="C141" s="2"/>
      <c r="D141" s="2"/>
      <c r="E141" s="2"/>
      <c r="F141" s="2"/>
      <c r="G141" s="5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2.75">
      <c r="A142" s="2"/>
      <c r="B142" s="2"/>
      <c r="C142" s="2"/>
      <c r="D142" s="2"/>
      <c r="E142" s="2"/>
      <c r="F142" s="2"/>
      <c r="G142" s="5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2.75">
      <c r="A143" s="2"/>
      <c r="B143" s="2"/>
      <c r="C143" s="2"/>
      <c r="D143" s="2"/>
      <c r="E143" s="2"/>
      <c r="F143" s="2"/>
      <c r="G143" s="5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2.75">
      <c r="A144" s="2"/>
      <c r="B144" s="2"/>
      <c r="C144" s="2"/>
      <c r="D144" s="2"/>
      <c r="E144" s="2"/>
      <c r="F144" s="2"/>
      <c r="G144" s="5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2.75">
      <c r="A145" s="2"/>
      <c r="B145" s="2"/>
      <c r="C145" s="2"/>
      <c r="D145" s="2"/>
      <c r="E145" s="2"/>
      <c r="F145" s="2"/>
      <c r="G145" s="5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2.75">
      <c r="A146" s="2"/>
      <c r="B146" s="2"/>
      <c r="C146" s="2"/>
      <c r="D146" s="2"/>
      <c r="E146" s="2"/>
      <c r="F146" s="2"/>
      <c r="G146" s="5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2.75">
      <c r="A147" s="2"/>
      <c r="B147" s="2"/>
      <c r="C147" s="2"/>
      <c r="D147" s="2"/>
      <c r="E147" s="2"/>
      <c r="F147" s="2"/>
      <c r="G147" s="5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2.75">
      <c r="A148" s="2"/>
      <c r="B148" s="2"/>
      <c r="C148" s="2"/>
      <c r="D148" s="2"/>
      <c r="E148" s="2"/>
      <c r="F148" s="2"/>
      <c r="G148" s="5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2.75">
      <c r="A149" s="2"/>
      <c r="B149" s="2"/>
      <c r="C149" s="2"/>
      <c r="D149" s="2"/>
      <c r="E149" s="2"/>
      <c r="F149" s="2"/>
      <c r="G149" s="5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2.75">
      <c r="A150" s="2"/>
      <c r="B150" s="2"/>
      <c r="C150" s="2"/>
      <c r="D150" s="2"/>
      <c r="E150" s="2"/>
      <c r="F150" s="2"/>
      <c r="G150" s="5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2.75">
      <c r="A151" s="2"/>
      <c r="B151" s="2"/>
      <c r="C151" s="2"/>
      <c r="D151" s="2"/>
      <c r="E151" s="2"/>
      <c r="F151" s="2"/>
      <c r="G151" s="5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2.75">
      <c r="A152" s="2"/>
      <c r="B152" s="2"/>
      <c r="C152" s="2"/>
      <c r="D152" s="2"/>
      <c r="E152" s="2"/>
      <c r="F152" s="2"/>
      <c r="G152" s="5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2.75">
      <c r="A153" s="2"/>
      <c r="B153" s="2"/>
      <c r="C153" s="2"/>
      <c r="D153" s="2"/>
      <c r="E153" s="2"/>
      <c r="F153" s="2"/>
      <c r="G153" s="5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2.75">
      <c r="A154" s="2"/>
      <c r="B154" s="2"/>
      <c r="C154" s="2"/>
      <c r="D154" s="2"/>
      <c r="E154" s="2"/>
      <c r="F154" s="2"/>
      <c r="G154" s="5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2.75">
      <c r="A155" s="2"/>
      <c r="B155" s="2"/>
      <c r="C155" s="2"/>
      <c r="D155" s="2"/>
      <c r="E155" s="2"/>
      <c r="F155" s="2"/>
      <c r="G155" s="5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2.75">
      <c r="A156" s="2"/>
      <c r="B156" s="2"/>
      <c r="C156" s="2"/>
      <c r="D156" s="2"/>
      <c r="E156" s="2"/>
      <c r="F156" s="2"/>
      <c r="G156" s="5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2.75">
      <c r="A157" s="2"/>
      <c r="B157" s="2"/>
      <c r="C157" s="2"/>
      <c r="D157" s="2"/>
      <c r="E157" s="2"/>
      <c r="F157" s="2"/>
      <c r="G157" s="5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2.75">
      <c r="A158" s="2"/>
      <c r="B158" s="2"/>
      <c r="C158" s="2"/>
      <c r="D158" s="2"/>
      <c r="E158" s="2"/>
      <c r="F158" s="2"/>
      <c r="G158" s="5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2.75">
      <c r="A159" s="2"/>
      <c r="B159" s="2"/>
      <c r="C159" s="2"/>
      <c r="D159" s="2"/>
      <c r="E159" s="2"/>
      <c r="F159" s="2"/>
      <c r="G159" s="5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2.75">
      <c r="A160" s="2"/>
      <c r="B160" s="2"/>
      <c r="C160" s="2"/>
      <c r="D160" s="2"/>
      <c r="E160" s="2"/>
      <c r="F160" s="2"/>
      <c r="G160" s="5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2.75">
      <c r="A161" s="2"/>
      <c r="B161" s="2"/>
      <c r="C161" s="2"/>
      <c r="D161" s="2"/>
      <c r="E161" s="2"/>
      <c r="F161" s="2"/>
      <c r="G161" s="5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2.75">
      <c r="A162" s="2"/>
      <c r="B162" s="2"/>
      <c r="C162" s="2"/>
      <c r="D162" s="2"/>
      <c r="E162" s="2"/>
      <c r="F162" s="2"/>
      <c r="G162" s="5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2.75">
      <c r="A163" s="2"/>
      <c r="B163" s="2"/>
      <c r="C163" s="2"/>
      <c r="D163" s="2"/>
      <c r="E163" s="2"/>
      <c r="F163" s="2"/>
      <c r="G163" s="5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2.75">
      <c r="A164" s="2"/>
      <c r="B164" s="2"/>
      <c r="C164" s="2"/>
      <c r="D164" s="2"/>
      <c r="E164" s="2"/>
      <c r="F164" s="2"/>
      <c r="G164" s="5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2.75">
      <c r="A165" s="2"/>
      <c r="B165" s="2"/>
      <c r="C165" s="2"/>
      <c r="D165" s="2"/>
      <c r="E165" s="2"/>
      <c r="F165" s="2"/>
      <c r="G165" s="5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2.75">
      <c r="A166" s="2"/>
      <c r="B166" s="2"/>
      <c r="C166" s="2"/>
      <c r="D166" s="2"/>
      <c r="E166" s="2"/>
      <c r="F166" s="2"/>
      <c r="G166" s="5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2.75">
      <c r="A167" s="2"/>
      <c r="B167" s="2"/>
      <c r="C167" s="2"/>
      <c r="D167" s="2"/>
      <c r="E167" s="2"/>
      <c r="F167" s="2"/>
      <c r="G167" s="5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2.75">
      <c r="A168" s="2"/>
      <c r="B168" s="2"/>
      <c r="C168" s="2"/>
      <c r="D168" s="2"/>
      <c r="E168" s="2"/>
      <c r="F168" s="2"/>
      <c r="G168" s="5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2.75">
      <c r="A169" s="2"/>
      <c r="B169" s="2"/>
      <c r="C169" s="2"/>
      <c r="D169" s="2"/>
      <c r="E169" s="2"/>
      <c r="F169" s="2"/>
      <c r="G169" s="5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2.75">
      <c r="A170" s="2"/>
      <c r="B170" s="2"/>
      <c r="C170" s="2"/>
      <c r="D170" s="2"/>
      <c r="E170" s="2"/>
      <c r="F170" s="2"/>
      <c r="G170" s="5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2.75">
      <c r="A171" s="2"/>
      <c r="B171" s="2"/>
      <c r="C171" s="2"/>
      <c r="D171" s="2"/>
      <c r="E171" s="2"/>
      <c r="F171" s="2"/>
      <c r="G171" s="5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2.75">
      <c r="A172" s="2"/>
      <c r="B172" s="2"/>
      <c r="C172" s="2"/>
      <c r="D172" s="2"/>
      <c r="E172" s="2"/>
      <c r="F172" s="2"/>
      <c r="G172" s="5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2.75">
      <c r="A173" s="2"/>
      <c r="B173" s="2"/>
      <c r="C173" s="2"/>
      <c r="D173" s="2"/>
      <c r="E173" s="2"/>
      <c r="F173" s="2"/>
      <c r="G173" s="5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2.75">
      <c r="A174" s="2"/>
      <c r="B174" s="2"/>
      <c r="C174" s="2"/>
      <c r="D174" s="2"/>
      <c r="E174" s="2"/>
      <c r="F174" s="2"/>
      <c r="G174" s="5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2.75">
      <c r="A175" s="2"/>
      <c r="B175" s="2"/>
      <c r="C175" s="2"/>
      <c r="D175" s="2"/>
      <c r="E175" s="2"/>
      <c r="F175" s="2"/>
      <c r="G175" s="5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2.75">
      <c r="A176" s="2"/>
      <c r="B176" s="2"/>
      <c r="C176" s="2"/>
      <c r="D176" s="2"/>
      <c r="E176" s="2"/>
      <c r="F176" s="2"/>
      <c r="G176" s="5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2.75">
      <c r="A177" s="2"/>
      <c r="B177" s="2"/>
      <c r="C177" s="2"/>
      <c r="D177" s="2"/>
      <c r="E177" s="2"/>
      <c r="F177" s="2"/>
      <c r="G177" s="5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2.75">
      <c r="A178" s="2"/>
      <c r="B178" s="2"/>
      <c r="C178" s="2"/>
      <c r="D178" s="2"/>
      <c r="E178" s="2"/>
      <c r="F178" s="2"/>
      <c r="G178" s="5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2.75">
      <c r="A179" s="2"/>
      <c r="B179" s="2"/>
      <c r="C179" s="2"/>
      <c r="D179" s="2"/>
      <c r="E179" s="2"/>
      <c r="F179" s="2"/>
      <c r="G179" s="5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2.75">
      <c r="A180" s="2"/>
      <c r="B180" s="2"/>
      <c r="C180" s="2"/>
      <c r="D180" s="2"/>
      <c r="E180" s="2"/>
      <c r="F180" s="2"/>
      <c r="G180" s="5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2.75">
      <c r="A181" s="2"/>
      <c r="B181" s="2"/>
      <c r="C181" s="2"/>
      <c r="D181" s="2"/>
      <c r="E181" s="2"/>
      <c r="F181" s="2"/>
      <c r="G181" s="5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2.75">
      <c r="A182" s="2"/>
      <c r="B182" s="2"/>
      <c r="C182" s="2"/>
      <c r="D182" s="2"/>
      <c r="E182" s="2"/>
      <c r="F182" s="2"/>
      <c r="G182" s="5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2.75">
      <c r="A183" s="2"/>
      <c r="B183" s="2"/>
      <c r="C183" s="2"/>
      <c r="D183" s="2"/>
      <c r="E183" s="2"/>
      <c r="F183" s="2"/>
      <c r="G183" s="5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2.75">
      <c r="A184" s="2"/>
      <c r="B184" s="2"/>
      <c r="C184" s="2"/>
      <c r="D184" s="2"/>
      <c r="E184" s="2"/>
      <c r="F184" s="2"/>
      <c r="G184" s="5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2.75">
      <c r="A185" s="2"/>
      <c r="B185" s="2"/>
      <c r="C185" s="2"/>
      <c r="D185" s="2"/>
      <c r="E185" s="2"/>
      <c r="F185" s="2"/>
      <c r="G185" s="5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2.75">
      <c r="A186" s="2"/>
      <c r="B186" s="2"/>
      <c r="C186" s="2"/>
      <c r="D186" s="2"/>
      <c r="E186" s="2"/>
      <c r="F186" s="2"/>
      <c r="G186" s="5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2.75">
      <c r="A187" s="2"/>
      <c r="B187" s="2"/>
      <c r="C187" s="2"/>
      <c r="D187" s="2"/>
      <c r="E187" s="2"/>
      <c r="F187" s="2"/>
      <c r="G187" s="5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2.75">
      <c r="A188" s="2"/>
      <c r="B188" s="2"/>
      <c r="C188" s="2"/>
      <c r="D188" s="2"/>
      <c r="E188" s="2"/>
      <c r="F188" s="2"/>
      <c r="G188" s="5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2.75">
      <c r="A189" s="2"/>
      <c r="B189" s="2"/>
      <c r="C189" s="2"/>
      <c r="D189" s="2"/>
      <c r="E189" s="2"/>
      <c r="F189" s="2"/>
      <c r="G189" s="5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2.75">
      <c r="A190" s="2"/>
      <c r="B190" s="2"/>
      <c r="C190" s="2"/>
      <c r="D190" s="2"/>
      <c r="E190" s="2"/>
      <c r="F190" s="2"/>
      <c r="G190" s="5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2.75">
      <c r="A191" s="2"/>
      <c r="B191" s="2"/>
      <c r="C191" s="2"/>
      <c r="D191" s="2"/>
      <c r="E191" s="2"/>
      <c r="F191" s="2"/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2.75">
      <c r="A192" s="2"/>
      <c r="B192" s="2"/>
      <c r="C192" s="2"/>
      <c r="D192" s="2"/>
      <c r="E192" s="2"/>
      <c r="F192" s="2"/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2.75">
      <c r="A193" s="2"/>
      <c r="B193" s="2"/>
      <c r="C193" s="2"/>
      <c r="D193" s="2"/>
      <c r="E193" s="2"/>
      <c r="F193" s="2"/>
      <c r="G193" s="5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2.75">
      <c r="A194" s="2"/>
      <c r="B194" s="2"/>
      <c r="C194" s="2"/>
      <c r="D194" s="2"/>
      <c r="E194" s="2"/>
      <c r="F194" s="2"/>
      <c r="G194" s="5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2.75">
      <c r="A195" s="2"/>
      <c r="B195" s="2"/>
      <c r="C195" s="2"/>
      <c r="D195" s="2"/>
      <c r="E195" s="2"/>
      <c r="F195" s="2"/>
      <c r="G195" s="5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2.75">
      <c r="A196" s="2"/>
      <c r="B196" s="2"/>
      <c r="C196" s="2"/>
      <c r="D196" s="2"/>
      <c r="E196" s="2"/>
      <c r="F196" s="2"/>
      <c r="G196" s="5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2.75">
      <c r="A197" s="2"/>
      <c r="B197" s="2"/>
      <c r="C197" s="2"/>
      <c r="D197" s="2"/>
      <c r="E197" s="2"/>
      <c r="F197" s="2"/>
      <c r="G197" s="5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2.75">
      <c r="A198" s="2"/>
      <c r="B198" s="2"/>
      <c r="C198" s="2"/>
      <c r="D198" s="2"/>
      <c r="E198" s="2"/>
      <c r="F198" s="2"/>
      <c r="G198" s="5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2.75">
      <c r="A199" s="2"/>
      <c r="B199" s="2"/>
      <c r="C199" s="2"/>
      <c r="D199" s="2"/>
      <c r="E199" s="2"/>
      <c r="F199" s="2"/>
      <c r="G199" s="5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2.75">
      <c r="A200" s="2"/>
      <c r="B200" s="2"/>
      <c r="C200" s="2"/>
      <c r="D200" s="2"/>
      <c r="E200" s="2"/>
      <c r="F200" s="2"/>
      <c r="G200" s="5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2.75">
      <c r="A201" s="2"/>
      <c r="B201" s="2"/>
      <c r="C201" s="2"/>
      <c r="D201" s="2"/>
      <c r="E201" s="2"/>
      <c r="F201" s="2"/>
      <c r="G201" s="5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2.75">
      <c r="A202" s="2"/>
      <c r="B202" s="2"/>
      <c r="C202" s="2"/>
      <c r="D202" s="2"/>
      <c r="E202" s="2"/>
      <c r="F202" s="2"/>
      <c r="G202" s="5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2.75">
      <c r="A203" s="2"/>
      <c r="B203" s="2"/>
      <c r="C203" s="2"/>
      <c r="D203" s="2"/>
      <c r="E203" s="2"/>
      <c r="F203" s="2"/>
      <c r="G203" s="5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2.75">
      <c r="A204" s="2"/>
      <c r="B204" s="2"/>
      <c r="C204" s="2"/>
      <c r="D204" s="2"/>
      <c r="E204" s="2"/>
      <c r="F204" s="2"/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2.75">
      <c r="A205" s="2"/>
      <c r="B205" s="2"/>
      <c r="C205" s="2"/>
      <c r="D205" s="2"/>
      <c r="E205" s="2"/>
      <c r="F205" s="2"/>
      <c r="G205" s="5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2.75">
      <c r="A206" s="2"/>
      <c r="B206" s="2"/>
      <c r="C206" s="2"/>
      <c r="D206" s="2"/>
      <c r="E206" s="2"/>
      <c r="F206" s="2"/>
      <c r="G206" s="5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2.75">
      <c r="A207" s="2"/>
      <c r="B207" s="2"/>
      <c r="C207" s="2"/>
      <c r="D207" s="2"/>
      <c r="E207" s="2"/>
      <c r="F207" s="2"/>
      <c r="G207" s="5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2.75">
      <c r="A208" s="2"/>
      <c r="B208" s="2"/>
      <c r="C208" s="2"/>
      <c r="D208" s="2"/>
      <c r="E208" s="2"/>
      <c r="F208" s="2"/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2.75">
      <c r="A209" s="2"/>
      <c r="B209" s="2"/>
      <c r="C209" s="2"/>
      <c r="D209" s="2"/>
      <c r="E209" s="2"/>
      <c r="F209" s="2"/>
      <c r="G209" s="5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2.75">
      <c r="A210" s="2"/>
      <c r="B210" s="2"/>
      <c r="C210" s="2"/>
      <c r="D210" s="2"/>
      <c r="E210" s="2"/>
      <c r="F210" s="2"/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2.75">
      <c r="A211" s="2"/>
      <c r="B211" s="2"/>
      <c r="C211" s="2"/>
      <c r="D211" s="2"/>
      <c r="E211" s="2"/>
      <c r="F211" s="2"/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2.75">
      <c r="A212" s="2"/>
      <c r="B212" s="2"/>
      <c r="C212" s="2"/>
      <c r="D212" s="2"/>
      <c r="E212" s="2"/>
      <c r="F212" s="2"/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2.75">
      <c r="A213" s="2"/>
      <c r="B213" s="2"/>
      <c r="C213" s="2"/>
      <c r="D213" s="2"/>
      <c r="E213" s="2"/>
      <c r="F213" s="2"/>
      <c r="G213" s="5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2.75">
      <c r="A214" s="2"/>
      <c r="B214" s="2"/>
      <c r="C214" s="2"/>
      <c r="D214" s="2"/>
      <c r="E214" s="2"/>
      <c r="F214" s="2"/>
      <c r="G214" s="5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2.75">
      <c r="A215" s="2"/>
      <c r="B215" s="2"/>
      <c r="C215" s="2"/>
      <c r="D215" s="2"/>
      <c r="E215" s="2"/>
      <c r="F215" s="2"/>
      <c r="G215" s="5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2.75">
      <c r="A216" s="2"/>
      <c r="B216" s="2"/>
      <c r="C216" s="2"/>
      <c r="D216" s="2"/>
      <c r="E216" s="2"/>
      <c r="F216" s="2"/>
      <c r="G216" s="5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2.75">
      <c r="A217" s="2"/>
      <c r="B217" s="2"/>
      <c r="C217" s="2"/>
      <c r="D217" s="2"/>
      <c r="E217" s="2"/>
      <c r="F217" s="2"/>
      <c r="G217" s="5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2.75">
      <c r="A218" s="2"/>
      <c r="B218" s="2"/>
      <c r="C218" s="2"/>
      <c r="D218" s="2"/>
      <c r="E218" s="2"/>
      <c r="F218" s="2"/>
      <c r="G218" s="5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2.75">
      <c r="A219" s="2"/>
      <c r="B219" s="2"/>
      <c r="C219" s="2"/>
      <c r="D219" s="2"/>
      <c r="E219" s="2"/>
      <c r="F219" s="2"/>
      <c r="G219" s="5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2.75">
      <c r="A220" s="2"/>
      <c r="B220" s="2"/>
      <c r="C220" s="2"/>
      <c r="D220" s="2"/>
      <c r="E220" s="2"/>
      <c r="F220" s="2"/>
      <c r="G220" s="5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2.75">
      <c r="A221" s="2"/>
      <c r="B221" s="2"/>
      <c r="C221" s="2"/>
      <c r="D221" s="2"/>
      <c r="E221" s="2"/>
      <c r="F221" s="2"/>
      <c r="G221" s="5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2.75">
      <c r="A222" s="2"/>
      <c r="B222" s="2"/>
      <c r="C222" s="2"/>
      <c r="D222" s="2"/>
      <c r="E222" s="2"/>
      <c r="F222" s="2"/>
      <c r="G222" s="5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2.75">
      <c r="A223" s="2"/>
      <c r="B223" s="2"/>
      <c r="C223" s="2"/>
      <c r="D223" s="2"/>
      <c r="E223" s="2"/>
      <c r="F223" s="2"/>
      <c r="G223" s="5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2.75">
      <c r="A224" s="2"/>
      <c r="B224" s="2"/>
      <c r="C224" s="2"/>
      <c r="D224" s="2"/>
      <c r="E224" s="2"/>
      <c r="F224" s="2"/>
      <c r="G224" s="5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ht="12.75">
      <c r="A225" s="2"/>
      <c r="B225" s="2"/>
      <c r="C225" s="2"/>
      <c r="D225" s="2"/>
      <c r="E225" s="2"/>
      <c r="F225" s="2"/>
      <c r="G225" s="5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ht="12.75">
      <c r="A226" s="2"/>
      <c r="B226" s="2"/>
      <c r="C226" s="2"/>
      <c r="D226" s="2"/>
      <c r="E226" s="2"/>
      <c r="F226" s="2"/>
      <c r="G226" s="5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ht="12.75">
      <c r="A227" s="2"/>
      <c r="B227" s="2"/>
      <c r="C227" s="2"/>
      <c r="D227" s="2"/>
      <c r="E227" s="2"/>
      <c r="F227" s="2"/>
      <c r="G227" s="5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ht="12.75">
      <c r="A228" s="2"/>
      <c r="B228" s="2"/>
      <c r="C228" s="2"/>
      <c r="D228" s="2"/>
      <c r="E228" s="2"/>
      <c r="F228" s="2"/>
      <c r="G228" s="5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ht="12.75">
      <c r="A229" s="2"/>
      <c r="B229" s="2"/>
      <c r="C229" s="2"/>
      <c r="D229" s="2"/>
      <c r="E229" s="2"/>
      <c r="F229" s="2"/>
      <c r="G229" s="5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ht="12.75">
      <c r="A230" s="2"/>
      <c r="B230" s="2"/>
      <c r="C230" s="2"/>
      <c r="D230" s="2"/>
      <c r="E230" s="2"/>
      <c r="F230" s="2"/>
      <c r="G230" s="5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ht="12.75">
      <c r="A231" s="2"/>
      <c r="B231" s="2"/>
      <c r="C231" s="2"/>
      <c r="D231" s="2"/>
      <c r="E231" s="2"/>
      <c r="F231" s="2"/>
      <c r="G231" s="5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ht="12.75">
      <c r="A232" s="2"/>
      <c r="B232" s="2"/>
      <c r="C232" s="2"/>
      <c r="D232" s="2"/>
      <c r="E232" s="2"/>
      <c r="F232" s="2"/>
      <c r="G232" s="5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ht="12.75">
      <c r="A233" s="2"/>
      <c r="B233" s="2"/>
      <c r="C233" s="2"/>
      <c r="D233" s="2"/>
      <c r="E233" s="2"/>
      <c r="F233" s="2"/>
      <c r="G233" s="5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ht="12.75">
      <c r="A234" s="2"/>
      <c r="B234" s="2"/>
      <c r="C234" s="2"/>
      <c r="D234" s="2"/>
      <c r="E234" s="2"/>
      <c r="F234" s="2"/>
      <c r="G234" s="5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ht="12.75">
      <c r="A235" s="2"/>
      <c r="B235" s="2"/>
      <c r="C235" s="2"/>
      <c r="D235" s="2"/>
      <c r="E235" s="2"/>
      <c r="F235" s="2"/>
      <c r="G235" s="5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ht="12.75">
      <c r="A236" s="2"/>
      <c r="B236" s="2"/>
      <c r="C236" s="2"/>
      <c r="D236" s="2"/>
      <c r="E236" s="2"/>
      <c r="F236" s="2"/>
      <c r="G236" s="5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ht="12.75">
      <c r="A237" s="2"/>
      <c r="B237" s="2"/>
      <c r="C237" s="2"/>
      <c r="D237" s="2"/>
      <c r="E237" s="2"/>
      <c r="F237" s="2"/>
      <c r="G237" s="5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ht="12.75">
      <c r="A238" s="2"/>
      <c r="B238" s="2"/>
      <c r="C238" s="2"/>
      <c r="D238" s="2"/>
      <c r="E238" s="2"/>
      <c r="F238" s="2"/>
      <c r="G238" s="5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ht="12.75">
      <c r="A239" s="2"/>
      <c r="B239" s="2"/>
      <c r="C239" s="2"/>
      <c r="D239" s="2"/>
      <c r="E239" s="2"/>
      <c r="F239" s="2"/>
      <c r="G239" s="5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ht="12.75">
      <c r="A240" s="2"/>
      <c r="B240" s="2"/>
      <c r="C240" s="2"/>
      <c r="D240" s="2"/>
      <c r="E240" s="2"/>
      <c r="F240" s="2"/>
      <c r="G240" s="5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ht="12.75">
      <c r="A241" s="2"/>
      <c r="B241" s="2"/>
      <c r="C241" s="2"/>
      <c r="D241" s="2"/>
      <c r="E241" s="2"/>
      <c r="F241" s="2"/>
      <c r="G241" s="5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ht="12.75">
      <c r="A242" s="2"/>
      <c r="B242" s="2"/>
      <c r="C242" s="2"/>
      <c r="D242" s="2"/>
      <c r="E242" s="2"/>
      <c r="F242" s="2"/>
      <c r="G242" s="5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ht="12.75">
      <c r="A243" s="2"/>
      <c r="B243" s="2"/>
      <c r="C243" s="2"/>
      <c r="D243" s="2"/>
      <c r="E243" s="2"/>
      <c r="F243" s="2"/>
      <c r="G243" s="5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ht="12.75">
      <c r="A244" s="2"/>
      <c r="B244" s="2"/>
      <c r="C244" s="2"/>
      <c r="D244" s="2"/>
      <c r="E244" s="2"/>
      <c r="F244" s="2"/>
      <c r="G244" s="5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ht="12.75">
      <c r="A245" s="2"/>
      <c r="B245" s="2"/>
      <c r="C245" s="2"/>
      <c r="D245" s="2"/>
      <c r="E245" s="2"/>
      <c r="F245" s="2"/>
      <c r="G245" s="5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ht="12.75">
      <c r="A246" s="2"/>
      <c r="B246" s="2"/>
      <c r="C246" s="2"/>
      <c r="D246" s="2"/>
      <c r="E246" s="2"/>
      <c r="F246" s="2"/>
      <c r="G246" s="5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ht="12.75">
      <c r="A247" s="2"/>
      <c r="B247" s="2"/>
      <c r="C247" s="2"/>
      <c r="D247" s="2"/>
      <c r="E247" s="2"/>
      <c r="F247" s="2"/>
      <c r="G247" s="5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ht="12.75">
      <c r="A248" s="2"/>
      <c r="B248" s="2"/>
      <c r="C248" s="2"/>
      <c r="D248" s="2"/>
      <c r="E248" s="2"/>
      <c r="F248" s="2"/>
      <c r="G248" s="5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ht="12.75">
      <c r="A249" s="2"/>
      <c r="B249" s="2"/>
      <c r="C249" s="2"/>
      <c r="D249" s="2"/>
      <c r="E249" s="2"/>
      <c r="F249" s="2"/>
      <c r="G249" s="5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ht="12.75">
      <c r="A250" s="2"/>
      <c r="B250" s="2"/>
      <c r="C250" s="2"/>
      <c r="D250" s="2"/>
      <c r="E250" s="2"/>
      <c r="F250" s="2"/>
      <c r="G250" s="5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ht="12.75">
      <c r="A251" s="2"/>
      <c r="B251" s="2"/>
      <c r="C251" s="2"/>
      <c r="D251" s="2"/>
      <c r="E251" s="2"/>
      <c r="F251" s="2"/>
      <c r="G251" s="5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ht="12.75">
      <c r="A252" s="2"/>
      <c r="B252" s="2"/>
      <c r="C252" s="2"/>
      <c r="D252" s="2"/>
      <c r="E252" s="2"/>
      <c r="F252" s="2"/>
      <c r="G252" s="5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ht="12.75">
      <c r="A253" s="2"/>
      <c r="B253" s="2"/>
      <c r="C253" s="2"/>
      <c r="D253" s="2"/>
      <c r="E253" s="2"/>
      <c r="F253" s="2"/>
      <c r="G253" s="5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ht="12.75">
      <c r="A254" s="2"/>
      <c r="B254" s="2"/>
      <c r="C254" s="2"/>
      <c r="D254" s="2"/>
      <c r="E254" s="2"/>
      <c r="F254" s="2"/>
      <c r="G254" s="5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ht="12.75">
      <c r="A255" s="2"/>
      <c r="B255" s="2"/>
      <c r="C255" s="2"/>
      <c r="D255" s="2"/>
      <c r="E255" s="2"/>
      <c r="F255" s="2"/>
      <c r="G255" s="5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ht="12.75">
      <c r="A256" s="2"/>
      <c r="B256" s="2"/>
      <c r="C256" s="2"/>
      <c r="D256" s="2"/>
      <c r="E256" s="2"/>
      <c r="F256" s="2"/>
      <c r="G256" s="5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ht="12.75">
      <c r="A257" s="2"/>
      <c r="B257" s="2"/>
      <c r="C257" s="2"/>
      <c r="D257" s="2"/>
      <c r="E257" s="2"/>
      <c r="F257" s="2"/>
      <c r="G257" s="5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ht="12.75">
      <c r="A258" s="2"/>
      <c r="B258" s="2"/>
      <c r="C258" s="2"/>
      <c r="D258" s="2"/>
      <c r="E258" s="2"/>
      <c r="F258" s="2"/>
      <c r="G258" s="5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ht="12.75">
      <c r="A259" s="2"/>
      <c r="B259" s="2"/>
      <c r="C259" s="2"/>
      <c r="D259" s="2"/>
      <c r="E259" s="2"/>
      <c r="F259" s="2"/>
      <c r="G259" s="5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ht="12.75">
      <c r="A260" s="2"/>
      <c r="B260" s="2"/>
      <c r="C260" s="2"/>
      <c r="D260" s="2"/>
      <c r="E260" s="2"/>
      <c r="F260" s="2"/>
      <c r="G260" s="5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ht="12.75">
      <c r="A261" s="2"/>
      <c r="B261" s="2"/>
      <c r="C261" s="2"/>
      <c r="D261" s="2"/>
      <c r="E261" s="2"/>
      <c r="F261" s="2"/>
      <c r="G261" s="5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ht="12.75">
      <c r="A262" s="2"/>
      <c r="B262" s="2"/>
      <c r="C262" s="2"/>
      <c r="D262" s="2"/>
      <c r="E262" s="2"/>
      <c r="F262" s="2"/>
      <c r="G262" s="5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ht="12.75">
      <c r="A263" s="2"/>
      <c r="B263" s="2"/>
      <c r="C263" s="2"/>
      <c r="D263" s="2"/>
      <c r="E263" s="2"/>
      <c r="F263" s="2"/>
      <c r="G263" s="5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ht="12.75">
      <c r="A264" s="2"/>
      <c r="B264" s="2"/>
      <c r="C264" s="2"/>
      <c r="D264" s="2"/>
      <c r="E264" s="2"/>
      <c r="F264" s="2"/>
      <c r="G264" s="5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ht="12.75">
      <c r="A265" s="2"/>
      <c r="B265" s="2"/>
      <c r="C265" s="2"/>
      <c r="D265" s="2"/>
      <c r="E265" s="2"/>
      <c r="F265" s="2"/>
      <c r="G265" s="5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ht="12.75">
      <c r="A266" s="2"/>
      <c r="B266" s="2"/>
      <c r="C266" s="2"/>
      <c r="D266" s="2"/>
      <c r="E266" s="2"/>
      <c r="F266" s="2"/>
      <c r="G266" s="5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ht="12.75">
      <c r="A267" s="2"/>
      <c r="B267" s="2"/>
      <c r="C267" s="2"/>
      <c r="D267" s="2"/>
      <c r="E267" s="2"/>
      <c r="F267" s="2"/>
      <c r="G267" s="5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ht="12.75">
      <c r="A268" s="2"/>
      <c r="B268" s="2"/>
      <c r="C268" s="2"/>
      <c r="D268" s="2"/>
      <c r="E268" s="2"/>
      <c r="F268" s="2"/>
      <c r="G268" s="5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ht="12.75">
      <c r="A269" s="2"/>
      <c r="B269" s="2"/>
      <c r="C269" s="2"/>
      <c r="D269" s="2"/>
      <c r="E269" s="2"/>
      <c r="F269" s="2"/>
      <c r="G269" s="5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ht="12.75">
      <c r="A270" s="2"/>
      <c r="B270" s="2"/>
      <c r="C270" s="2"/>
      <c r="D270" s="2"/>
      <c r="E270" s="2"/>
      <c r="F270" s="2"/>
      <c r="G270" s="5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ht="12.75">
      <c r="A271" s="2"/>
      <c r="B271" s="2"/>
      <c r="C271" s="2"/>
      <c r="D271" s="2"/>
      <c r="E271" s="2"/>
      <c r="F271" s="2"/>
      <c r="G271" s="5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ht="12.75">
      <c r="A272" s="2"/>
      <c r="B272" s="2"/>
      <c r="C272" s="2"/>
      <c r="D272" s="2"/>
      <c r="E272" s="2"/>
      <c r="F272" s="2"/>
      <c r="G272" s="5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ht="12.75">
      <c r="A273" s="2"/>
      <c r="B273" s="2"/>
      <c r="C273" s="2"/>
      <c r="D273" s="2"/>
      <c r="E273" s="2"/>
      <c r="F273" s="2"/>
      <c r="G273" s="5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ht="12.75">
      <c r="A274" s="2"/>
      <c r="B274" s="2"/>
      <c r="C274" s="2"/>
      <c r="D274" s="2"/>
      <c r="E274" s="2"/>
      <c r="F274" s="2"/>
      <c r="G274" s="5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ht="12.75">
      <c r="A275" s="2"/>
      <c r="B275" s="2"/>
      <c r="C275" s="2"/>
      <c r="D275" s="2"/>
      <c r="E275" s="2"/>
      <c r="F275" s="2"/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ht="12.75">
      <c r="A276" s="2"/>
      <c r="B276" s="2"/>
      <c r="C276" s="2"/>
      <c r="D276" s="2"/>
      <c r="E276" s="2"/>
      <c r="F276" s="2"/>
      <c r="G276" s="5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ht="12.75">
      <c r="A277" s="2"/>
      <c r="B277" s="2"/>
      <c r="C277" s="2"/>
      <c r="D277" s="2"/>
      <c r="E277" s="2"/>
      <c r="F277" s="2"/>
      <c r="G277" s="5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ht="12.75">
      <c r="A278" s="2"/>
      <c r="B278" s="2"/>
      <c r="C278" s="2"/>
      <c r="D278" s="2"/>
      <c r="E278" s="2"/>
      <c r="F278" s="2"/>
      <c r="G278" s="5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ht="12.75">
      <c r="A279" s="2"/>
      <c r="B279" s="2"/>
      <c r="C279" s="2"/>
      <c r="D279" s="2"/>
      <c r="E279" s="2"/>
      <c r="F279" s="2"/>
      <c r="G279" s="5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ht="12.75">
      <c r="A280" s="2"/>
      <c r="B280" s="2"/>
      <c r="C280" s="2"/>
      <c r="D280" s="2"/>
      <c r="E280" s="2"/>
      <c r="F280" s="2"/>
      <c r="G280" s="5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ht="12.75">
      <c r="A281" s="2"/>
      <c r="B281" s="2"/>
      <c r="C281" s="2"/>
      <c r="D281" s="2"/>
      <c r="E281" s="2"/>
      <c r="F281" s="2"/>
      <c r="G281" s="5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ht="12.75">
      <c r="A282" s="2"/>
      <c r="B282" s="2"/>
      <c r="C282" s="2"/>
      <c r="D282" s="2"/>
      <c r="E282" s="2"/>
      <c r="F282" s="2"/>
      <c r="G282" s="5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ht="12.75">
      <c r="A283" s="2"/>
      <c r="B283" s="2"/>
      <c r="C283" s="2"/>
      <c r="D283" s="2"/>
      <c r="E283" s="2"/>
      <c r="F283" s="2"/>
      <c r="G283" s="5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ht="12.75">
      <c r="A284" s="2"/>
      <c r="B284" s="2"/>
      <c r="C284" s="2"/>
      <c r="D284" s="2"/>
      <c r="E284" s="2"/>
      <c r="F284" s="2"/>
      <c r="G284" s="5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ht="12.75">
      <c r="A285" s="2"/>
      <c r="B285" s="2"/>
      <c r="C285" s="2"/>
      <c r="D285" s="2"/>
      <c r="E285" s="2"/>
      <c r="F285" s="2"/>
      <c r="G285" s="5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ht="12.75">
      <c r="A286" s="2"/>
      <c r="B286" s="2"/>
      <c r="C286" s="2"/>
      <c r="D286" s="2"/>
      <c r="E286" s="2"/>
      <c r="F286" s="2"/>
      <c r="G286" s="5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ht="12.75">
      <c r="A287" s="2"/>
      <c r="B287" s="2"/>
      <c r="C287" s="2"/>
      <c r="D287" s="2"/>
      <c r="E287" s="2"/>
      <c r="F287" s="2"/>
      <c r="G287" s="5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ht="12.75">
      <c r="A288" s="2"/>
      <c r="B288" s="2"/>
      <c r="C288" s="2"/>
      <c r="D288" s="2"/>
      <c r="E288" s="2"/>
      <c r="F288" s="2"/>
      <c r="G288" s="5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ht="12.75">
      <c r="A289" s="2"/>
      <c r="B289" s="2"/>
      <c r="C289" s="2"/>
      <c r="D289" s="2"/>
      <c r="E289" s="2"/>
      <c r="F289" s="2"/>
      <c r="G289" s="5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ht="12.75">
      <c r="A290" s="2"/>
      <c r="B290" s="2"/>
      <c r="C290" s="2"/>
      <c r="D290" s="2"/>
      <c r="E290" s="2"/>
      <c r="F290" s="2"/>
      <c r="G290" s="5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ht="12.75">
      <c r="A291" s="2"/>
      <c r="B291" s="2"/>
      <c r="C291" s="2"/>
      <c r="D291" s="2"/>
      <c r="E291" s="2"/>
      <c r="F291" s="2"/>
      <c r="G291" s="5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ht="12.75">
      <c r="A292" s="2"/>
      <c r="B292" s="2"/>
      <c r="C292" s="2"/>
      <c r="D292" s="2"/>
      <c r="E292" s="2"/>
      <c r="F292" s="2"/>
      <c r="G292" s="5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ht="12.75">
      <c r="A293" s="2"/>
      <c r="B293" s="2"/>
      <c r="C293" s="2"/>
      <c r="D293" s="2"/>
      <c r="E293" s="2"/>
      <c r="F293" s="2"/>
      <c r="G293" s="5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ht="12.75">
      <c r="A294" s="2"/>
      <c r="B294" s="2"/>
      <c r="C294" s="2"/>
      <c r="D294" s="2"/>
      <c r="E294" s="2"/>
      <c r="F294" s="2"/>
      <c r="G294" s="5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ht="12.75">
      <c r="A295" s="2"/>
      <c r="B295" s="2"/>
      <c r="C295" s="2"/>
      <c r="D295" s="2"/>
      <c r="E295" s="2"/>
      <c r="F295" s="2"/>
      <c r="G295" s="5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ht="12.75">
      <c r="A296" s="2"/>
      <c r="B296" s="2"/>
      <c r="C296" s="2"/>
      <c r="D296" s="2"/>
      <c r="E296" s="2"/>
      <c r="F296" s="2"/>
      <c r="G296" s="5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ht="12.75">
      <c r="A297" s="2"/>
      <c r="B297" s="2"/>
      <c r="C297" s="2"/>
      <c r="D297" s="2"/>
      <c r="E297" s="2"/>
      <c r="F297" s="2"/>
      <c r="G297" s="5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ht="12.75">
      <c r="A298" s="2"/>
      <c r="B298" s="2"/>
      <c r="C298" s="2"/>
      <c r="D298" s="2"/>
      <c r="E298" s="2"/>
      <c r="F298" s="2"/>
      <c r="G298" s="5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ht="12.75">
      <c r="A299" s="2"/>
      <c r="B299" s="2"/>
      <c r="C299" s="2"/>
      <c r="D299" s="2"/>
      <c r="E299" s="2"/>
      <c r="F299" s="2"/>
      <c r="G299" s="5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ht="12.75">
      <c r="A300" s="2"/>
      <c r="B300" s="2"/>
      <c r="C300" s="2"/>
      <c r="D300" s="2"/>
      <c r="E300" s="2"/>
      <c r="F300" s="2"/>
      <c r="G300" s="5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ht="12.75">
      <c r="A301" s="2"/>
      <c r="B301" s="2"/>
      <c r="C301" s="2"/>
      <c r="D301" s="2"/>
      <c r="E301" s="2"/>
      <c r="F301" s="2"/>
      <c r="G301" s="5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ht="12.75">
      <c r="A302" s="2"/>
      <c r="B302" s="2"/>
      <c r="C302" s="2"/>
      <c r="D302" s="2"/>
      <c r="E302" s="2"/>
      <c r="F302" s="2"/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ht="12.75">
      <c r="A303" s="2"/>
      <c r="B303" s="2"/>
      <c r="C303" s="2"/>
      <c r="D303" s="2"/>
      <c r="E303" s="2"/>
      <c r="F303" s="2"/>
      <c r="G303" s="5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ht="12.75">
      <c r="A304" s="2"/>
      <c r="B304" s="2"/>
      <c r="C304" s="2"/>
      <c r="D304" s="2"/>
      <c r="E304" s="2"/>
      <c r="F304" s="2"/>
      <c r="G304" s="5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ht="12.75">
      <c r="A305" s="2"/>
      <c r="B305" s="2"/>
      <c r="C305" s="2"/>
      <c r="D305" s="2"/>
      <c r="E305" s="2"/>
      <c r="F305" s="2"/>
      <c r="G305" s="5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ht="12.75">
      <c r="A306" s="2"/>
      <c r="B306" s="2"/>
      <c r="C306" s="2"/>
      <c r="D306" s="2"/>
      <c r="E306" s="2"/>
      <c r="F306" s="2"/>
      <c r="G306" s="5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ht="12.75">
      <c r="A307" s="2"/>
      <c r="B307" s="2"/>
      <c r="C307" s="2"/>
      <c r="D307" s="2"/>
      <c r="E307" s="2"/>
      <c r="F307" s="2"/>
      <c r="G307" s="5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ht="12.75">
      <c r="A308" s="2"/>
      <c r="B308" s="2"/>
      <c r="C308" s="2"/>
      <c r="D308" s="2"/>
      <c r="E308" s="2"/>
      <c r="F308" s="2"/>
      <c r="G308" s="5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ht="12.75">
      <c r="A309" s="2"/>
      <c r="B309" s="2"/>
      <c r="C309" s="2"/>
      <c r="D309" s="2"/>
      <c r="E309" s="2"/>
      <c r="F309" s="2"/>
      <c r="G309" s="5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ht="12.75">
      <c r="A310" s="2"/>
      <c r="B310" s="2"/>
      <c r="C310" s="2"/>
      <c r="D310" s="2"/>
      <c r="E310" s="2"/>
      <c r="F310" s="2"/>
      <c r="G310" s="5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ht="12.75">
      <c r="A311" s="2"/>
      <c r="B311" s="2"/>
      <c r="C311" s="2"/>
      <c r="D311" s="2"/>
      <c r="E311" s="2"/>
      <c r="F311" s="2"/>
      <c r="G311" s="5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ht="12.75">
      <c r="A312" s="2"/>
      <c r="B312" s="2"/>
      <c r="C312" s="2"/>
      <c r="D312" s="2"/>
      <c r="E312" s="2"/>
      <c r="F312" s="2"/>
      <c r="G312" s="5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ht="12.75">
      <c r="A313" s="2"/>
      <c r="B313" s="2"/>
      <c r="C313" s="2"/>
      <c r="D313" s="2"/>
      <c r="E313" s="2"/>
      <c r="F313" s="2"/>
      <c r="G313" s="5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ht="12.75">
      <c r="A314" s="2"/>
      <c r="B314" s="2"/>
      <c r="C314" s="2"/>
      <c r="D314" s="2"/>
      <c r="E314" s="2"/>
      <c r="F314" s="2"/>
      <c r="G314" s="5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ht="12.75">
      <c r="A315" s="2"/>
      <c r="B315" s="2"/>
      <c r="C315" s="2"/>
      <c r="D315" s="2"/>
      <c r="E315" s="2"/>
      <c r="F315" s="2"/>
      <c r="G315" s="5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ht="12.75">
      <c r="A316" s="2"/>
      <c r="B316" s="2"/>
      <c r="C316" s="2"/>
      <c r="D316" s="2"/>
      <c r="E316" s="2"/>
      <c r="F316" s="2"/>
      <c r="G316" s="5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ht="12.75">
      <c r="A317" s="2"/>
      <c r="B317" s="2"/>
      <c r="C317" s="2"/>
      <c r="D317" s="2"/>
      <c r="E317" s="2"/>
      <c r="F317" s="2"/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ht="12.75">
      <c r="A318" s="2"/>
      <c r="B318" s="2"/>
      <c r="C318" s="2"/>
      <c r="D318" s="2"/>
      <c r="E318" s="2"/>
      <c r="F318" s="2"/>
      <c r="G318" s="5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ht="12.75">
      <c r="A319" s="2"/>
      <c r="B319" s="2"/>
      <c r="C319" s="2"/>
      <c r="D319" s="2"/>
      <c r="E319" s="2"/>
      <c r="F319" s="2"/>
      <c r="G319" s="5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ht="12.75">
      <c r="A320" s="2"/>
      <c r="B320" s="2"/>
      <c r="C320" s="2"/>
      <c r="D320" s="2"/>
      <c r="E320" s="2"/>
      <c r="F320" s="2"/>
      <c r="G320" s="5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ht="12.75">
      <c r="A321" s="2"/>
      <c r="B321" s="2"/>
      <c r="C321" s="2"/>
      <c r="D321" s="2"/>
      <c r="E321" s="2"/>
      <c r="F321" s="2"/>
      <c r="G321" s="5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ht="12.75">
      <c r="A322" s="2"/>
      <c r="B322" s="2"/>
      <c r="C322" s="2"/>
      <c r="D322" s="2"/>
      <c r="E322" s="2"/>
      <c r="F322" s="2"/>
      <c r="G322" s="5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ht="12.75">
      <c r="A323" s="2"/>
      <c r="B323" s="2"/>
      <c r="C323" s="2"/>
      <c r="D323" s="2"/>
      <c r="E323" s="2"/>
      <c r="F323" s="2"/>
      <c r="G323" s="5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ht="12.75">
      <c r="A324" s="2"/>
      <c r="B324" s="2"/>
      <c r="C324" s="2"/>
      <c r="D324" s="2"/>
      <c r="E324" s="2"/>
      <c r="F324" s="2"/>
      <c r="G324" s="5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ht="12.75">
      <c r="A325" s="2"/>
      <c r="B325" s="2"/>
      <c r="C325" s="2"/>
      <c r="D325" s="2"/>
      <c r="E325" s="2"/>
      <c r="F325" s="2"/>
      <c r="G325" s="5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ht="12.75">
      <c r="A326" s="2"/>
      <c r="B326" s="2"/>
      <c r="C326" s="2"/>
      <c r="D326" s="2"/>
      <c r="E326" s="2"/>
      <c r="F326" s="2"/>
      <c r="G326" s="5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ht="12.75">
      <c r="A327" s="2"/>
      <c r="B327" s="2"/>
      <c r="C327" s="2"/>
      <c r="D327" s="2"/>
      <c r="E327" s="2"/>
      <c r="F327" s="2"/>
      <c r="G327" s="5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ht="12.75">
      <c r="A328" s="2"/>
      <c r="B328" s="2"/>
      <c r="C328" s="2"/>
      <c r="D328" s="2"/>
      <c r="E328" s="2"/>
      <c r="F328" s="2"/>
      <c r="G328" s="5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ht="12.75">
      <c r="A329" s="2"/>
      <c r="B329" s="2"/>
      <c r="C329" s="2"/>
      <c r="D329" s="2"/>
      <c r="E329" s="2"/>
      <c r="F329" s="2"/>
      <c r="G329" s="5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ht="12.75">
      <c r="A330" s="2"/>
      <c r="B330" s="2"/>
      <c r="C330" s="2"/>
      <c r="D330" s="2"/>
      <c r="E330" s="2"/>
      <c r="F330" s="2"/>
      <c r="G330" s="5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ht="12.75">
      <c r="A331" s="2"/>
      <c r="B331" s="2"/>
      <c r="C331" s="2"/>
      <c r="D331" s="2"/>
      <c r="E331" s="2"/>
      <c r="F331" s="2"/>
      <c r="G331" s="5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ht="12.75">
      <c r="A332" s="2"/>
      <c r="B332" s="2"/>
      <c r="C332" s="2"/>
      <c r="D332" s="2"/>
      <c r="E332" s="2"/>
      <c r="F332" s="2"/>
      <c r="G332" s="5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ht="12.75">
      <c r="A333" s="2"/>
      <c r="B333" s="2"/>
      <c r="C333" s="2"/>
      <c r="D333" s="2"/>
      <c r="E333" s="2"/>
      <c r="F333" s="2"/>
      <c r="G333" s="5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ht="12.75">
      <c r="A334" s="2"/>
      <c r="B334" s="2"/>
      <c r="C334" s="2"/>
      <c r="D334" s="2"/>
      <c r="E334" s="2"/>
      <c r="F334" s="2"/>
      <c r="G334" s="5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ht="12.75">
      <c r="A335" s="2"/>
      <c r="B335" s="2"/>
      <c r="C335" s="2"/>
      <c r="D335" s="2"/>
      <c r="E335" s="2"/>
      <c r="F335" s="2"/>
      <c r="G335" s="5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ht="12.75">
      <c r="A336" s="2"/>
      <c r="B336" s="2"/>
      <c r="C336" s="2"/>
      <c r="D336" s="2"/>
      <c r="E336" s="2"/>
      <c r="F336" s="2"/>
      <c r="G336" s="5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ht="12.75">
      <c r="A337" s="2"/>
      <c r="B337" s="2"/>
      <c r="C337" s="2"/>
      <c r="D337" s="2"/>
      <c r="E337" s="2"/>
      <c r="F337" s="2"/>
      <c r="G337" s="5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ht="12.75">
      <c r="A338" s="2"/>
      <c r="B338" s="2"/>
      <c r="C338" s="2"/>
      <c r="D338" s="2"/>
      <c r="E338" s="2"/>
      <c r="F338" s="2"/>
      <c r="G338" s="5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ht="12.75">
      <c r="A339" s="2"/>
      <c r="B339" s="2"/>
      <c r="C339" s="2"/>
      <c r="D339" s="2"/>
      <c r="E339" s="2"/>
      <c r="F339" s="2"/>
      <c r="G339" s="5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ht="12.75">
      <c r="A340" s="2"/>
      <c r="B340" s="2"/>
      <c r="C340" s="2"/>
      <c r="D340" s="2"/>
      <c r="E340" s="2"/>
      <c r="F340" s="2"/>
      <c r="G340" s="5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ht="12.75">
      <c r="A341" s="2"/>
      <c r="B341" s="2"/>
      <c r="C341" s="2"/>
      <c r="D341" s="2"/>
      <c r="E341" s="2"/>
      <c r="F341" s="2"/>
      <c r="G341" s="5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ht="12.75">
      <c r="A342" s="2"/>
      <c r="B342" s="2"/>
      <c r="C342" s="2"/>
      <c r="D342" s="2"/>
      <c r="E342" s="2"/>
      <c r="F342" s="2"/>
      <c r="G342" s="5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ht="12.75">
      <c r="A343" s="2"/>
      <c r="B343" s="2"/>
      <c r="C343" s="2"/>
      <c r="D343" s="2"/>
      <c r="E343" s="2"/>
      <c r="F343" s="2"/>
      <c r="G343" s="5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ht="12.75">
      <c r="A344" s="2"/>
      <c r="B344" s="2"/>
      <c r="C344" s="2"/>
      <c r="D344" s="2"/>
      <c r="E344" s="2"/>
      <c r="F344" s="2"/>
      <c r="G344" s="5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ht="12.75">
      <c r="A345" s="2"/>
      <c r="B345" s="2"/>
      <c r="C345" s="2"/>
      <c r="D345" s="2"/>
      <c r="E345" s="2"/>
      <c r="F345" s="2"/>
      <c r="G345" s="5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ht="12.75">
      <c r="A346" s="2"/>
      <c r="B346" s="2"/>
      <c r="C346" s="2"/>
      <c r="D346" s="2"/>
      <c r="E346" s="2"/>
      <c r="F346" s="2"/>
      <c r="G346" s="5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ht="12.75">
      <c r="A347" s="2"/>
      <c r="B347" s="2"/>
      <c r="C347" s="2"/>
      <c r="D347" s="2"/>
      <c r="E347" s="2"/>
      <c r="F347" s="2"/>
      <c r="G347" s="5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ht="12.75">
      <c r="A348" s="2"/>
      <c r="B348" s="2"/>
      <c r="C348" s="2"/>
      <c r="D348" s="2"/>
      <c r="E348" s="2"/>
      <c r="F348" s="2"/>
      <c r="G348" s="5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ht="12.75">
      <c r="A349" s="2"/>
      <c r="B349" s="2"/>
      <c r="C349" s="2"/>
      <c r="D349" s="2"/>
      <c r="E349" s="2"/>
      <c r="F349" s="2"/>
      <c r="G349" s="5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ht="12.75">
      <c r="A350" s="2"/>
      <c r="B350" s="2"/>
      <c r="C350" s="2"/>
      <c r="D350" s="2"/>
      <c r="E350" s="2"/>
      <c r="F350" s="2"/>
      <c r="G350" s="5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ht="12.75">
      <c r="A351" s="2"/>
      <c r="B351" s="2"/>
      <c r="C351" s="2"/>
      <c r="D351" s="2"/>
      <c r="E351" s="2"/>
      <c r="F351" s="2"/>
      <c r="G351" s="5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ht="12.75">
      <c r="A352" s="2"/>
      <c r="B352" s="2"/>
      <c r="C352" s="2"/>
      <c r="D352" s="2"/>
      <c r="E352" s="2"/>
      <c r="F352" s="2"/>
      <c r="G352" s="5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ht="12.75">
      <c r="A353" s="2"/>
      <c r="B353" s="2"/>
      <c r="C353" s="2"/>
      <c r="D353" s="2"/>
      <c r="E353" s="2"/>
      <c r="F353" s="2"/>
      <c r="G353" s="5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ht="12.75">
      <c r="A354" s="2"/>
      <c r="B354" s="2"/>
      <c r="C354" s="2"/>
      <c r="D354" s="2"/>
      <c r="E354" s="2"/>
      <c r="F354" s="2"/>
      <c r="G354" s="5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ht="12.75">
      <c r="A355" s="2"/>
      <c r="B355" s="2"/>
      <c r="C355" s="2"/>
      <c r="D355" s="2"/>
      <c r="E355" s="2"/>
      <c r="F355" s="2"/>
      <c r="G355" s="5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ht="12.75">
      <c r="A356" s="2"/>
      <c r="B356" s="2"/>
      <c r="C356" s="2"/>
      <c r="D356" s="2"/>
      <c r="E356" s="2"/>
      <c r="F356" s="2"/>
      <c r="G356" s="5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ht="12.75">
      <c r="A357" s="2"/>
      <c r="B357" s="2"/>
      <c r="C357" s="2"/>
      <c r="D357" s="2"/>
      <c r="E357" s="2"/>
      <c r="F357" s="2"/>
      <c r="G357" s="5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ht="12.75">
      <c r="A358" s="2"/>
      <c r="B358" s="2"/>
      <c r="C358" s="2"/>
      <c r="D358" s="2"/>
      <c r="E358" s="2"/>
      <c r="F358" s="2"/>
      <c r="G358" s="5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ht="12.75">
      <c r="A359" s="2"/>
      <c r="B359" s="2"/>
      <c r="C359" s="2"/>
      <c r="D359" s="2"/>
      <c r="E359" s="2"/>
      <c r="F359" s="2"/>
      <c r="G359" s="5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ht="12.75">
      <c r="A360" s="2"/>
      <c r="B360" s="2"/>
      <c r="C360" s="2"/>
      <c r="D360" s="2"/>
      <c r="E360" s="2"/>
      <c r="F360" s="2"/>
      <c r="G360" s="5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ht="12.75">
      <c r="A361" s="2"/>
      <c r="B361" s="2"/>
      <c r="C361" s="2"/>
      <c r="D361" s="2"/>
      <c r="E361" s="2"/>
      <c r="F361" s="2"/>
      <c r="G361" s="5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ht="12.75">
      <c r="A362" s="2"/>
      <c r="B362" s="2"/>
      <c r="C362" s="2"/>
      <c r="D362" s="2"/>
      <c r="E362" s="2"/>
      <c r="F362" s="2"/>
      <c r="G362" s="5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ht="12.75">
      <c r="A363" s="2"/>
      <c r="B363" s="2"/>
      <c r="C363" s="2"/>
      <c r="D363" s="2"/>
      <c r="E363" s="2"/>
      <c r="F363" s="2"/>
      <c r="G363" s="5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ht="12.75">
      <c r="A364" s="2"/>
      <c r="B364" s="2"/>
      <c r="C364" s="2"/>
      <c r="D364" s="2"/>
      <c r="E364" s="2"/>
      <c r="F364" s="2"/>
      <c r="G364" s="5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ht="12.75">
      <c r="A365" s="2"/>
      <c r="B365" s="2"/>
      <c r="C365" s="2"/>
      <c r="D365" s="2"/>
      <c r="E365" s="2"/>
      <c r="F365" s="2"/>
      <c r="G365" s="5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ht="12.75">
      <c r="A366" s="2"/>
      <c r="B366" s="2"/>
      <c r="C366" s="2"/>
      <c r="D366" s="2"/>
      <c r="E366" s="2"/>
      <c r="F366" s="2"/>
      <c r="G366" s="5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ht="12.75">
      <c r="A367" s="2"/>
      <c r="B367" s="2"/>
      <c r="C367" s="2"/>
      <c r="D367" s="2"/>
      <c r="E367" s="2"/>
      <c r="F367" s="2"/>
      <c r="G367" s="5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ht="12.75">
      <c r="A368" s="2"/>
      <c r="B368" s="2"/>
      <c r="C368" s="2"/>
      <c r="D368" s="2"/>
      <c r="E368" s="2"/>
      <c r="F368" s="2"/>
      <c r="G368" s="5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ht="12.75">
      <c r="A369" s="2"/>
      <c r="B369" s="2"/>
      <c r="C369" s="2"/>
      <c r="D369" s="2"/>
      <c r="E369" s="2"/>
      <c r="F369" s="2"/>
      <c r="G369" s="5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ht="12.75">
      <c r="A370" s="2"/>
      <c r="B370" s="2"/>
      <c r="C370" s="2"/>
      <c r="D370" s="2"/>
      <c r="E370" s="2"/>
      <c r="F370" s="2"/>
      <c r="G370" s="5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ht="12.75">
      <c r="A371" s="2"/>
      <c r="B371" s="2"/>
      <c r="C371" s="2"/>
      <c r="D371" s="2"/>
      <c r="E371" s="2"/>
      <c r="F371" s="2"/>
      <c r="G371" s="5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ht="12.75">
      <c r="A372" s="2"/>
      <c r="B372" s="2"/>
      <c r="C372" s="2"/>
      <c r="D372" s="2"/>
      <c r="E372" s="2"/>
      <c r="F372" s="2"/>
      <c r="G372" s="5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ht="12.75">
      <c r="A373" s="2"/>
      <c r="B373" s="2"/>
      <c r="C373" s="2"/>
      <c r="D373" s="2"/>
      <c r="E373" s="2"/>
      <c r="F373" s="2"/>
      <c r="G373" s="5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ht="12.75">
      <c r="A374" s="2"/>
      <c r="B374" s="2"/>
      <c r="C374" s="2"/>
      <c r="D374" s="2"/>
      <c r="E374" s="2"/>
      <c r="F374" s="2"/>
      <c r="G374" s="5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ht="12.75">
      <c r="A375" s="2"/>
      <c r="B375" s="2"/>
      <c r="C375" s="2"/>
      <c r="D375" s="2"/>
      <c r="E375" s="2"/>
      <c r="F375" s="2"/>
      <c r="G375" s="5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ht="12.75">
      <c r="A376" s="2"/>
      <c r="B376" s="2"/>
      <c r="C376" s="2"/>
      <c r="D376" s="2"/>
      <c r="E376" s="2"/>
      <c r="F376" s="2"/>
      <c r="G376" s="5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ht="12.75">
      <c r="A377" s="2"/>
      <c r="B377" s="2"/>
      <c r="C377" s="2"/>
      <c r="D377" s="2"/>
      <c r="E377" s="2"/>
      <c r="F377" s="2"/>
      <c r="G377" s="5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ht="12.75">
      <c r="A378" s="2"/>
      <c r="B378" s="2"/>
      <c r="C378" s="2"/>
      <c r="D378" s="2"/>
      <c r="E378" s="2"/>
      <c r="F378" s="2"/>
      <c r="G378" s="5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ht="12.75">
      <c r="A379" s="2"/>
      <c r="B379" s="2"/>
      <c r="C379" s="2"/>
      <c r="D379" s="2"/>
      <c r="E379" s="2"/>
      <c r="F379" s="2"/>
      <c r="G379" s="5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ht="12.75">
      <c r="A380" s="2"/>
      <c r="B380" s="2"/>
      <c r="C380" s="2"/>
      <c r="D380" s="2"/>
      <c r="E380" s="2"/>
      <c r="F380" s="2"/>
      <c r="G380" s="5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ht="12.75">
      <c r="A381" s="2"/>
      <c r="B381" s="2"/>
      <c r="C381" s="2"/>
      <c r="D381" s="2"/>
      <c r="E381" s="2"/>
      <c r="F381" s="2"/>
      <c r="G381" s="5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ht="12.75">
      <c r="A382" s="2"/>
      <c r="B382" s="2"/>
      <c r="C382" s="2"/>
      <c r="D382" s="2"/>
      <c r="E382" s="2"/>
      <c r="F382" s="2"/>
      <c r="G382" s="5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ht="12.75">
      <c r="A383" s="2"/>
      <c r="B383" s="2"/>
      <c r="C383" s="2"/>
      <c r="D383" s="2"/>
      <c r="E383" s="2"/>
      <c r="F383" s="2"/>
      <c r="G383" s="5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ht="12.75">
      <c r="A384" s="2"/>
      <c r="B384" s="2"/>
      <c r="C384" s="2"/>
      <c r="D384" s="2"/>
      <c r="E384" s="2"/>
      <c r="F384" s="2"/>
      <c r="G384" s="5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ht="12.75">
      <c r="A385" s="2"/>
      <c r="B385" s="2"/>
      <c r="C385" s="2"/>
      <c r="D385" s="2"/>
      <c r="E385" s="2"/>
      <c r="F385" s="2"/>
      <c r="G385" s="5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ht="12.75">
      <c r="A386" s="2"/>
      <c r="B386" s="2"/>
      <c r="C386" s="2"/>
      <c r="D386" s="2"/>
      <c r="E386" s="2"/>
      <c r="F386" s="2"/>
      <c r="G386" s="5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ht="12.75">
      <c r="A387" s="2"/>
      <c r="B387" s="2"/>
      <c r="C387" s="2"/>
      <c r="D387" s="2"/>
      <c r="E387" s="2"/>
      <c r="F387" s="2"/>
      <c r="G387" s="5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ht="12.75">
      <c r="A388" s="2"/>
      <c r="B388" s="2"/>
      <c r="C388" s="2"/>
      <c r="D388" s="2"/>
      <c r="E388" s="2"/>
      <c r="F388" s="2"/>
      <c r="G388" s="5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ht="12.75">
      <c r="A389" s="2"/>
      <c r="B389" s="2"/>
      <c r="C389" s="2"/>
      <c r="D389" s="2"/>
      <c r="E389" s="2"/>
      <c r="F389" s="2"/>
      <c r="G389" s="5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ht="12.75">
      <c r="A390" s="2"/>
      <c r="B390" s="2"/>
      <c r="C390" s="2"/>
      <c r="D390" s="2"/>
      <c r="E390" s="2"/>
      <c r="F390" s="2"/>
      <c r="G390" s="5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ht="12.75">
      <c r="A391" s="2"/>
      <c r="B391" s="2"/>
      <c r="C391" s="2"/>
      <c r="D391" s="2"/>
      <c r="E391" s="2"/>
      <c r="F391" s="2"/>
      <c r="G391" s="5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ht="12.75">
      <c r="A392" s="2"/>
      <c r="B392" s="2"/>
      <c r="C392" s="2"/>
      <c r="D392" s="2"/>
      <c r="E392" s="2"/>
      <c r="F392" s="2"/>
      <c r="G392" s="5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ht="12.75">
      <c r="A393" s="2"/>
      <c r="B393" s="2"/>
      <c r="C393" s="2"/>
      <c r="D393" s="2"/>
      <c r="E393" s="2"/>
      <c r="F393" s="2"/>
      <c r="G393" s="5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ht="12.75">
      <c r="A394" s="2"/>
      <c r="B394" s="2"/>
      <c r="C394" s="2"/>
      <c r="D394" s="2"/>
      <c r="E394" s="2"/>
      <c r="F394" s="2"/>
      <c r="G394" s="5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ht="12.75">
      <c r="A395" s="2"/>
      <c r="B395" s="2"/>
      <c r="C395" s="2"/>
      <c r="D395" s="2"/>
      <c r="E395" s="2"/>
      <c r="F395" s="2"/>
      <c r="G395" s="5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ht="12.75">
      <c r="A396" s="2"/>
      <c r="B396" s="2"/>
      <c r="C396" s="2"/>
      <c r="D396" s="2"/>
      <c r="E396" s="2"/>
      <c r="F396" s="2"/>
      <c r="G396" s="5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ht="12.75">
      <c r="A397" s="2"/>
      <c r="B397" s="2"/>
      <c r="C397" s="2"/>
      <c r="D397" s="2"/>
      <c r="E397" s="2"/>
      <c r="F397" s="2"/>
      <c r="G397" s="5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ht="12.75">
      <c r="A398" s="2"/>
      <c r="B398" s="2"/>
      <c r="C398" s="2"/>
      <c r="D398" s="2"/>
      <c r="E398" s="2"/>
      <c r="F398" s="2"/>
      <c r="G398" s="5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ht="12.75">
      <c r="A399" s="2"/>
      <c r="B399" s="2"/>
      <c r="C399" s="2"/>
      <c r="D399" s="2"/>
      <c r="E399" s="2"/>
      <c r="F399" s="2"/>
      <c r="G399" s="5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ht="12.75">
      <c r="A400" s="2"/>
      <c r="B400" s="2"/>
      <c r="C400" s="2"/>
      <c r="D400" s="2"/>
      <c r="E400" s="2"/>
      <c r="F400" s="2"/>
      <c r="G400" s="5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ht="12.75">
      <c r="A401" s="2"/>
      <c r="B401" s="2"/>
      <c r="C401" s="2"/>
      <c r="D401" s="2"/>
      <c r="E401" s="2"/>
      <c r="F401" s="2"/>
      <c r="G401" s="5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ht="12.75">
      <c r="A402" s="2"/>
      <c r="B402" s="2"/>
      <c r="C402" s="2"/>
      <c r="D402" s="2"/>
      <c r="E402" s="2"/>
      <c r="F402" s="2"/>
      <c r="G402" s="5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ht="12.75">
      <c r="A403" s="2"/>
      <c r="B403" s="2"/>
      <c r="C403" s="2"/>
      <c r="D403" s="2"/>
      <c r="E403" s="2"/>
      <c r="F403" s="2"/>
      <c r="G403" s="5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ht="12.75">
      <c r="A404" s="2"/>
      <c r="B404" s="2"/>
      <c r="C404" s="2"/>
      <c r="D404" s="2"/>
      <c r="E404" s="2"/>
      <c r="F404" s="2"/>
      <c r="G404" s="5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ht="12.75">
      <c r="A405" s="2"/>
      <c r="B405" s="2"/>
      <c r="C405" s="2"/>
      <c r="D405" s="2"/>
      <c r="E405" s="2"/>
      <c r="F405" s="2"/>
      <c r="G405" s="5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ht="12.75">
      <c r="A406" s="2"/>
      <c r="B406" s="2"/>
      <c r="C406" s="2"/>
      <c r="D406" s="2"/>
      <c r="E406" s="2"/>
      <c r="F406" s="2"/>
      <c r="G406" s="5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ht="12.75">
      <c r="A407" s="2"/>
      <c r="B407" s="2"/>
      <c r="C407" s="2"/>
      <c r="D407" s="2"/>
      <c r="E407" s="2"/>
      <c r="F407" s="2"/>
      <c r="G407" s="5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ht="12.75">
      <c r="A408" s="2"/>
      <c r="B408" s="2"/>
      <c r="C408" s="2"/>
      <c r="D408" s="2"/>
      <c r="E408" s="2"/>
      <c r="F408" s="2"/>
      <c r="G408" s="5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ht="12.75">
      <c r="A409" s="2"/>
      <c r="B409" s="2"/>
      <c r="C409" s="2"/>
      <c r="D409" s="2"/>
      <c r="E409" s="2"/>
      <c r="F409" s="2"/>
      <c r="G409" s="5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ht="12.75">
      <c r="A410" s="2"/>
      <c r="B410" s="2"/>
      <c r="C410" s="2"/>
      <c r="D410" s="2"/>
      <c r="E410" s="2"/>
      <c r="F410" s="2"/>
      <c r="G410" s="5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ht="12.75">
      <c r="A411" s="2"/>
      <c r="B411" s="2"/>
      <c r="C411" s="2"/>
      <c r="D411" s="2"/>
      <c r="E411" s="2"/>
      <c r="F411" s="2"/>
      <c r="G411" s="5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ht="12.75">
      <c r="A412" s="2"/>
      <c r="B412" s="2"/>
      <c r="C412" s="2"/>
      <c r="D412" s="2"/>
      <c r="E412" s="2"/>
      <c r="F412" s="2"/>
      <c r="G412" s="5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ht="12.75">
      <c r="A413" s="2"/>
      <c r="B413" s="2"/>
      <c r="C413" s="2"/>
      <c r="D413" s="2"/>
      <c r="E413" s="2"/>
      <c r="F413" s="2"/>
      <c r="G413" s="5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ht="12.75">
      <c r="A414" s="2"/>
      <c r="B414" s="2"/>
      <c r="C414" s="2"/>
      <c r="D414" s="2"/>
      <c r="E414" s="2"/>
      <c r="F414" s="2"/>
      <c r="G414" s="5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ht="12.75">
      <c r="A415" s="2"/>
      <c r="B415" s="2"/>
      <c r="C415" s="2"/>
      <c r="D415" s="2"/>
      <c r="E415" s="2"/>
      <c r="F415" s="2"/>
      <c r="G415" s="5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ht="12.75">
      <c r="A416" s="2"/>
      <c r="B416" s="2"/>
      <c r="C416" s="2"/>
      <c r="D416" s="2"/>
      <c r="E416" s="2"/>
      <c r="F416" s="2"/>
      <c r="G416" s="5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ht="12.75">
      <c r="A417" s="2"/>
      <c r="B417" s="2"/>
      <c r="C417" s="2"/>
      <c r="D417" s="2"/>
      <c r="E417" s="2"/>
      <c r="F417" s="2"/>
      <c r="G417" s="5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ht="12.75">
      <c r="A418" s="2"/>
      <c r="B418" s="2"/>
      <c r="C418" s="2"/>
      <c r="D418" s="2"/>
      <c r="E418" s="2"/>
      <c r="F418" s="2"/>
      <c r="G418" s="5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ht="12.75">
      <c r="A419" s="2"/>
      <c r="B419" s="2"/>
      <c r="C419" s="2"/>
      <c r="D419" s="2"/>
      <c r="E419" s="2"/>
      <c r="F419" s="2"/>
      <c r="G419" s="5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ht="12.75">
      <c r="A420" s="2"/>
      <c r="B420" s="2"/>
      <c r="C420" s="2"/>
      <c r="D420" s="2"/>
      <c r="E420" s="2"/>
      <c r="F420" s="2"/>
      <c r="G420" s="5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ht="12.75">
      <c r="A421" s="2"/>
      <c r="B421" s="2"/>
      <c r="C421" s="2"/>
      <c r="D421" s="2"/>
      <c r="E421" s="2"/>
      <c r="F421" s="2"/>
      <c r="G421" s="5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ht="12.75">
      <c r="A422" s="2"/>
      <c r="B422" s="2"/>
      <c r="C422" s="2"/>
      <c r="D422" s="2"/>
      <c r="E422" s="2"/>
      <c r="F422" s="2"/>
      <c r="G422" s="5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ht="12.75">
      <c r="A423" s="2"/>
      <c r="B423" s="2"/>
      <c r="C423" s="2"/>
      <c r="D423" s="2"/>
      <c r="E423" s="2"/>
      <c r="F423" s="2"/>
      <c r="G423" s="5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ht="12.75">
      <c r="A424" s="2"/>
      <c r="B424" s="2"/>
      <c r="C424" s="2"/>
      <c r="D424" s="2"/>
      <c r="E424" s="2"/>
      <c r="F424" s="2"/>
      <c r="G424" s="5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ht="12.75">
      <c r="A425" s="2"/>
      <c r="B425" s="2"/>
      <c r="C425" s="2"/>
      <c r="D425" s="2"/>
      <c r="E425" s="2"/>
      <c r="F425" s="2"/>
      <c r="G425" s="5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ht="12.75">
      <c r="A426" s="2"/>
      <c r="B426" s="2"/>
      <c r="C426" s="2"/>
      <c r="D426" s="2"/>
      <c r="E426" s="2"/>
      <c r="F426" s="2"/>
      <c r="G426" s="5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ht="12.75">
      <c r="A427" s="2"/>
      <c r="B427" s="2"/>
      <c r="C427" s="2"/>
      <c r="D427" s="2"/>
      <c r="E427" s="2"/>
      <c r="F427" s="2"/>
      <c r="G427" s="5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ht="12.75">
      <c r="A428" s="2"/>
      <c r="B428" s="2"/>
      <c r="C428" s="2"/>
      <c r="D428" s="2"/>
      <c r="E428" s="2"/>
      <c r="F428" s="2"/>
      <c r="G428" s="5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ht="12.75">
      <c r="A429" s="2"/>
      <c r="B429" s="2"/>
      <c r="C429" s="2"/>
      <c r="D429" s="2"/>
      <c r="E429" s="2"/>
      <c r="F429" s="2"/>
      <c r="G429" s="5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ht="12.75">
      <c r="A430" s="2"/>
      <c r="B430" s="2"/>
      <c r="C430" s="2"/>
      <c r="D430" s="2"/>
      <c r="E430" s="2"/>
      <c r="F430" s="2"/>
      <c r="G430" s="5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ht="12.75">
      <c r="A431" s="2"/>
      <c r="B431" s="2"/>
      <c r="C431" s="2"/>
      <c r="D431" s="2"/>
      <c r="E431" s="2"/>
      <c r="F431" s="2"/>
      <c r="G431" s="5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ht="12.75">
      <c r="A432" s="2"/>
      <c r="B432" s="2"/>
      <c r="C432" s="2"/>
      <c r="D432" s="2"/>
      <c r="E432" s="2"/>
      <c r="F432" s="2"/>
      <c r="G432" s="5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ht="12.75">
      <c r="A433" s="2"/>
      <c r="B433" s="2"/>
      <c r="C433" s="2"/>
      <c r="D433" s="2"/>
      <c r="E433" s="2"/>
      <c r="F433" s="2"/>
      <c r="G433" s="5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ht="12.75">
      <c r="A434" s="2"/>
      <c r="B434" s="2"/>
      <c r="C434" s="2"/>
      <c r="D434" s="2"/>
      <c r="E434" s="2"/>
      <c r="F434" s="2"/>
      <c r="G434" s="5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ht="12.75">
      <c r="A435" s="2"/>
      <c r="B435" s="2"/>
      <c r="C435" s="2"/>
      <c r="D435" s="2"/>
      <c r="E435" s="2"/>
      <c r="F435" s="2"/>
      <c r="G435" s="5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ht="12.75">
      <c r="A436" s="2"/>
      <c r="B436" s="2"/>
      <c r="C436" s="2"/>
      <c r="D436" s="2"/>
      <c r="E436" s="2"/>
      <c r="F436" s="2"/>
      <c r="G436" s="5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ht="12.75">
      <c r="A437" s="2"/>
      <c r="B437" s="2"/>
      <c r="C437" s="2"/>
      <c r="D437" s="2"/>
      <c r="E437" s="2"/>
      <c r="F437" s="2"/>
      <c r="G437" s="5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ht="12.75">
      <c r="A438" s="2"/>
      <c r="B438" s="2"/>
      <c r="C438" s="2"/>
      <c r="D438" s="2"/>
      <c r="E438" s="2"/>
      <c r="F438" s="2"/>
      <c r="G438" s="5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ht="12.75">
      <c r="A439" s="2"/>
      <c r="B439" s="2"/>
      <c r="C439" s="2"/>
      <c r="D439" s="2"/>
      <c r="E439" s="2"/>
      <c r="F439" s="2"/>
      <c r="G439" s="5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ht="12.75">
      <c r="A440" s="2"/>
      <c r="B440" s="2"/>
      <c r="C440" s="2"/>
      <c r="D440" s="2"/>
      <c r="E440" s="2"/>
      <c r="F440" s="2"/>
      <c r="G440" s="5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ht="12.75">
      <c r="A441" s="2"/>
      <c r="B441" s="2"/>
      <c r="C441" s="2"/>
      <c r="D441" s="2"/>
      <c r="E441" s="2"/>
      <c r="F441" s="2"/>
      <c r="G441" s="5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ht="12.75">
      <c r="A442" s="2"/>
      <c r="B442" s="2"/>
      <c r="C442" s="2"/>
      <c r="D442" s="2"/>
      <c r="E442" s="2"/>
      <c r="F442" s="2"/>
      <c r="G442" s="5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ht="12.75">
      <c r="A443" s="2"/>
      <c r="B443" s="2"/>
      <c r="C443" s="2"/>
      <c r="D443" s="2"/>
      <c r="E443" s="2"/>
      <c r="F443" s="2"/>
      <c r="G443" s="5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ht="12.75">
      <c r="A444" s="2"/>
      <c r="B444" s="2"/>
      <c r="C444" s="2"/>
      <c r="D444" s="2"/>
      <c r="E444" s="2"/>
      <c r="F444" s="2"/>
      <c r="G444" s="5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ht="12.75">
      <c r="A445" s="2"/>
      <c r="B445" s="2"/>
      <c r="C445" s="2"/>
      <c r="D445" s="2"/>
      <c r="E445" s="2"/>
      <c r="F445" s="2"/>
      <c r="G445" s="5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ht="12.75">
      <c r="A446" s="2"/>
      <c r="B446" s="2"/>
      <c r="C446" s="2"/>
      <c r="D446" s="2"/>
      <c r="E446" s="2"/>
      <c r="F446" s="2"/>
      <c r="G446" s="5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ht="12.75">
      <c r="A447" s="2"/>
      <c r="B447" s="2"/>
      <c r="C447" s="2"/>
      <c r="D447" s="2"/>
      <c r="E447" s="2"/>
      <c r="F447" s="2"/>
      <c r="G447" s="5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ht="12.75">
      <c r="A448" s="2"/>
      <c r="B448" s="2"/>
      <c r="C448" s="2"/>
      <c r="D448" s="2"/>
      <c r="E448" s="2"/>
      <c r="F448" s="2"/>
      <c r="G448" s="5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ht="12.75">
      <c r="A449" s="2"/>
      <c r="B449" s="2"/>
      <c r="C449" s="2"/>
      <c r="D449" s="2"/>
      <c r="E449" s="2"/>
      <c r="F449" s="2"/>
      <c r="G449" s="5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ht="12.75">
      <c r="A450" s="2"/>
      <c r="B450" s="2"/>
      <c r="C450" s="2"/>
      <c r="D450" s="2"/>
      <c r="E450" s="2"/>
      <c r="F450" s="2"/>
      <c r="G450" s="5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ht="12.75">
      <c r="A451" s="2"/>
      <c r="B451" s="2"/>
      <c r="C451" s="2"/>
      <c r="D451" s="2"/>
      <c r="E451" s="2"/>
      <c r="F451" s="2"/>
      <c r="G451" s="5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ht="12.75">
      <c r="A452" s="2"/>
      <c r="B452" s="2"/>
      <c r="C452" s="2"/>
      <c r="D452" s="2"/>
      <c r="E452" s="2"/>
      <c r="F452" s="2"/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ht="12.75">
      <c r="A453" s="2"/>
      <c r="B453" s="2"/>
      <c r="C453" s="2"/>
      <c r="D453" s="2"/>
      <c r="E453" s="2"/>
      <c r="F453" s="2"/>
      <c r="G453" s="5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ht="12.75">
      <c r="A454" s="2"/>
      <c r="B454" s="2"/>
      <c r="C454" s="2"/>
      <c r="D454" s="2"/>
      <c r="E454" s="2"/>
      <c r="F454" s="2"/>
      <c r="G454" s="5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ht="12.75">
      <c r="A455" s="2"/>
      <c r="B455" s="2"/>
      <c r="C455" s="2"/>
      <c r="D455" s="2"/>
      <c r="E455" s="2"/>
      <c r="F455" s="2"/>
      <c r="G455" s="5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ht="12.75">
      <c r="A456" s="2"/>
      <c r="B456" s="2"/>
      <c r="C456" s="2"/>
      <c r="D456" s="2"/>
      <c r="E456" s="2"/>
      <c r="F456" s="2"/>
      <c r="G456" s="5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ht="12.75">
      <c r="A457" s="2"/>
      <c r="B457" s="2"/>
      <c r="C457" s="2"/>
      <c r="D457" s="2"/>
      <c r="E457" s="2"/>
      <c r="F457" s="2"/>
      <c r="G457" s="5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ht="12.75">
      <c r="A458" s="2"/>
      <c r="B458" s="2"/>
      <c r="C458" s="2"/>
      <c r="D458" s="2"/>
      <c r="E458" s="2"/>
      <c r="F458" s="2"/>
      <c r="G458" s="5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ht="12.75">
      <c r="A459" s="2"/>
      <c r="B459" s="2"/>
      <c r="C459" s="2"/>
      <c r="D459" s="2"/>
      <c r="E459" s="2"/>
      <c r="F459" s="2"/>
      <c r="G459" s="5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ht="12.75">
      <c r="A460" s="2"/>
      <c r="B460" s="2"/>
      <c r="C460" s="2"/>
      <c r="D460" s="2"/>
      <c r="E460" s="2"/>
      <c r="F460" s="2"/>
      <c r="G460" s="5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ht="12.75">
      <c r="A461" s="2"/>
      <c r="B461" s="2"/>
      <c r="C461" s="2"/>
      <c r="D461" s="2"/>
      <c r="E461" s="2"/>
      <c r="F461" s="2"/>
      <c r="G461" s="5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ht="12.75">
      <c r="A462" s="2"/>
      <c r="B462" s="2"/>
      <c r="C462" s="2"/>
      <c r="D462" s="2"/>
      <c r="E462" s="2"/>
      <c r="F462" s="2"/>
      <c r="G462" s="5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ht="12.75">
      <c r="A463" s="2"/>
      <c r="B463" s="2"/>
      <c r="C463" s="2"/>
      <c r="D463" s="2"/>
      <c r="E463" s="2"/>
      <c r="F463" s="2"/>
      <c r="G463" s="5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ht="12.75">
      <c r="A464" s="2"/>
      <c r="B464" s="2"/>
      <c r="C464" s="2"/>
      <c r="D464" s="2"/>
      <c r="E464" s="2"/>
      <c r="F464" s="2"/>
      <c r="G464" s="5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ht="12.75">
      <c r="A465" s="2"/>
      <c r="B465" s="2"/>
      <c r="C465" s="2"/>
      <c r="D465" s="2"/>
      <c r="E465" s="2"/>
      <c r="F465" s="2"/>
      <c r="G465" s="5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ht="12.75">
      <c r="A466" s="2"/>
      <c r="B466" s="2"/>
      <c r="C466" s="2"/>
      <c r="D466" s="2"/>
      <c r="E466" s="2"/>
      <c r="F466" s="2"/>
      <c r="G466" s="5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ht="12.75">
      <c r="A467" s="2"/>
      <c r="B467" s="2"/>
      <c r="C467" s="2"/>
      <c r="D467" s="2"/>
      <c r="E467" s="2"/>
      <c r="F467" s="2"/>
      <c r="G467" s="5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ht="12.75">
      <c r="A468" s="2"/>
      <c r="B468" s="2"/>
      <c r="C468" s="2"/>
      <c r="D468" s="2"/>
      <c r="E468" s="2"/>
      <c r="F468" s="2"/>
      <c r="G468" s="5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ht="12.75">
      <c r="A469" s="2"/>
      <c r="B469" s="2"/>
      <c r="C469" s="2"/>
      <c r="D469" s="2"/>
      <c r="E469" s="2"/>
      <c r="F469" s="2"/>
      <c r="G469" s="5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ht="12.75">
      <c r="A470" s="2"/>
      <c r="B470" s="2"/>
      <c r="C470" s="2"/>
      <c r="D470" s="2"/>
      <c r="E470" s="2"/>
      <c r="F470" s="2"/>
      <c r="G470" s="5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ht="12.75">
      <c r="A471" s="2"/>
      <c r="B471" s="2"/>
      <c r="C471" s="2"/>
      <c r="D471" s="2"/>
      <c r="E471" s="2"/>
      <c r="F471" s="2"/>
      <c r="G471" s="5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ht="12.75">
      <c r="A472" s="2"/>
      <c r="B472" s="2"/>
      <c r="C472" s="2"/>
      <c r="D472" s="2"/>
      <c r="E472" s="2"/>
      <c r="F472" s="2"/>
      <c r="G472" s="5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ht="12.75">
      <c r="A473" s="2"/>
      <c r="B473" s="2"/>
      <c r="C473" s="2"/>
      <c r="D473" s="2"/>
      <c r="E473" s="2"/>
      <c r="F473" s="2"/>
      <c r="G473" s="5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ht="12.75">
      <c r="A474" s="2"/>
      <c r="B474" s="2"/>
      <c r="C474" s="2"/>
      <c r="D474" s="2"/>
      <c r="E474" s="2"/>
      <c r="F474" s="2"/>
      <c r="G474" s="5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ht="12.75">
      <c r="A475" s="2"/>
      <c r="B475" s="2"/>
      <c r="C475" s="2"/>
      <c r="D475" s="2"/>
      <c r="E475" s="2"/>
      <c r="F475" s="2"/>
      <c r="G475" s="5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ht="12.75">
      <c r="A476" s="2"/>
      <c r="B476" s="2"/>
      <c r="C476" s="2"/>
      <c r="D476" s="2"/>
      <c r="E476" s="2"/>
      <c r="F476" s="2"/>
      <c r="G476" s="5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ht="12.75">
      <c r="A477" s="2"/>
      <c r="B477" s="2"/>
      <c r="C477" s="2"/>
      <c r="D477" s="2"/>
      <c r="E477" s="2"/>
      <c r="F477" s="2"/>
      <c r="G477" s="5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ht="12.75">
      <c r="A478" s="2"/>
      <c r="B478" s="2"/>
      <c r="C478" s="2"/>
      <c r="D478" s="2"/>
      <c r="E478" s="2"/>
      <c r="F478" s="2"/>
      <c r="G478" s="5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ht="12.75">
      <c r="A479" s="2"/>
      <c r="B479" s="2"/>
      <c r="C479" s="2"/>
      <c r="D479" s="2"/>
      <c r="E479" s="2"/>
      <c r="F479" s="2"/>
      <c r="G479" s="5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ht="12.75">
      <c r="A480" s="2"/>
      <c r="B480" s="2"/>
      <c r="C480" s="2"/>
      <c r="D480" s="2"/>
      <c r="E480" s="2"/>
      <c r="F480" s="2"/>
      <c r="G480" s="5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ht="12.75">
      <c r="A481" s="2"/>
      <c r="B481" s="2"/>
      <c r="C481" s="2"/>
      <c r="D481" s="2"/>
      <c r="E481" s="2"/>
      <c r="F481" s="2"/>
      <c r="G481" s="5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ht="12.75">
      <c r="A482" s="2"/>
      <c r="B482" s="2"/>
      <c r="C482" s="2"/>
      <c r="D482" s="2"/>
      <c r="E482" s="2"/>
      <c r="F482" s="2"/>
      <c r="G482" s="5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ht="12.75">
      <c r="A483" s="2"/>
      <c r="B483" s="2"/>
      <c r="C483" s="2"/>
      <c r="D483" s="2"/>
      <c r="E483" s="2"/>
      <c r="F483" s="2"/>
      <c r="G483" s="5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ht="12.75">
      <c r="A484" s="2"/>
      <c r="B484" s="2"/>
      <c r="C484" s="2"/>
      <c r="D484" s="2"/>
      <c r="E484" s="2"/>
      <c r="F484" s="2"/>
      <c r="G484" s="5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ht="12.75">
      <c r="A485" s="2"/>
      <c r="B485" s="2"/>
      <c r="C485" s="2"/>
      <c r="D485" s="2"/>
      <c r="E485" s="2"/>
      <c r="F485" s="2"/>
      <c r="G485" s="5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ht="12.75">
      <c r="A486" s="2"/>
      <c r="B486" s="2"/>
      <c r="C486" s="2"/>
      <c r="D486" s="2"/>
      <c r="E486" s="2"/>
      <c r="F486" s="2"/>
      <c r="G486" s="5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ht="12.75">
      <c r="A487" s="2"/>
      <c r="B487" s="2"/>
      <c r="C487" s="2"/>
      <c r="D487" s="2"/>
      <c r="E487" s="2"/>
      <c r="F487" s="2"/>
      <c r="G487" s="5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ht="12.75">
      <c r="A488" s="2"/>
      <c r="B488" s="2"/>
      <c r="C488" s="2"/>
      <c r="D488" s="2"/>
      <c r="E488" s="2"/>
      <c r="F488" s="2"/>
      <c r="G488" s="5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ht="12.75">
      <c r="A489" s="2"/>
      <c r="B489" s="2"/>
      <c r="C489" s="2"/>
      <c r="D489" s="2"/>
      <c r="E489" s="2"/>
      <c r="F489" s="2"/>
      <c r="G489" s="5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ht="12.75">
      <c r="A490" s="2"/>
      <c r="B490" s="2"/>
      <c r="C490" s="2"/>
      <c r="D490" s="2"/>
      <c r="E490" s="2"/>
      <c r="F490" s="2"/>
      <c r="G490" s="5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ht="12.75">
      <c r="A491" s="2"/>
      <c r="B491" s="2"/>
      <c r="C491" s="2"/>
      <c r="D491" s="2"/>
      <c r="E491" s="2"/>
      <c r="F491" s="2"/>
      <c r="G491" s="5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ht="12.75">
      <c r="A492" s="2"/>
      <c r="B492" s="2"/>
      <c r="C492" s="2"/>
      <c r="D492" s="2"/>
      <c r="E492" s="2"/>
      <c r="F492" s="2"/>
      <c r="G492" s="5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ht="12.75">
      <c r="A493" s="2"/>
      <c r="B493" s="2"/>
      <c r="C493" s="2"/>
      <c r="D493" s="2"/>
      <c r="E493" s="2"/>
      <c r="F493" s="2"/>
      <c r="G493" s="5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ht="12.75">
      <c r="A494" s="2"/>
      <c r="B494" s="2"/>
      <c r="C494" s="2"/>
      <c r="D494" s="2"/>
      <c r="E494" s="2"/>
      <c r="F494" s="2"/>
      <c r="G494" s="5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ht="12.75">
      <c r="A495" s="2"/>
      <c r="B495" s="2"/>
      <c r="C495" s="2"/>
      <c r="D495" s="2"/>
      <c r="E495" s="2"/>
      <c r="F495" s="2"/>
      <c r="G495" s="5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ht="12.75">
      <c r="A496" s="2"/>
      <c r="B496" s="2"/>
      <c r="C496" s="2"/>
      <c r="D496" s="2"/>
      <c r="E496" s="2"/>
      <c r="F496" s="2"/>
      <c r="G496" s="5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ht="12.75">
      <c r="A497" s="2"/>
      <c r="B497" s="2"/>
      <c r="C497" s="2"/>
      <c r="D497" s="2"/>
      <c r="E497" s="2"/>
      <c r="F497" s="2"/>
      <c r="G497" s="5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ht="12.75">
      <c r="A498" s="2"/>
      <c r="B498" s="2"/>
      <c r="C498" s="2"/>
      <c r="D498" s="2"/>
      <c r="E498" s="2"/>
      <c r="F498" s="2"/>
      <c r="G498" s="5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ht="12.75">
      <c r="A499" s="2"/>
      <c r="B499" s="2"/>
      <c r="C499" s="2"/>
      <c r="D499" s="2"/>
      <c r="E499" s="2"/>
      <c r="F499" s="2"/>
      <c r="G499" s="5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ht="12.75">
      <c r="A500" s="2"/>
      <c r="B500" s="2"/>
      <c r="C500" s="2"/>
      <c r="D500" s="2"/>
      <c r="E500" s="2"/>
      <c r="F500" s="2"/>
      <c r="G500" s="5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ht="12.75">
      <c r="A501" s="2"/>
      <c r="B501" s="2"/>
      <c r="C501" s="2"/>
      <c r="D501" s="2"/>
      <c r="E501" s="2"/>
      <c r="F501" s="2"/>
      <c r="G501" s="5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ht="12.75">
      <c r="A502" s="2"/>
      <c r="B502" s="2"/>
      <c r="C502" s="2"/>
      <c r="D502" s="2"/>
      <c r="E502" s="2"/>
      <c r="F502" s="2"/>
      <c r="G502" s="5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ht="12.75">
      <c r="A503" s="2"/>
      <c r="B503" s="2"/>
      <c r="C503" s="2"/>
      <c r="D503" s="2"/>
      <c r="E503" s="2"/>
      <c r="F503" s="2"/>
      <c r="G503" s="5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ht="12.75">
      <c r="A504" s="2"/>
      <c r="B504" s="2"/>
      <c r="C504" s="2"/>
      <c r="D504" s="2"/>
      <c r="E504" s="2"/>
      <c r="F504" s="2"/>
      <c r="G504" s="5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ht="12.75">
      <c r="A505" s="2"/>
      <c r="B505" s="2"/>
      <c r="C505" s="2"/>
      <c r="D505" s="2"/>
      <c r="E505" s="2"/>
      <c r="F505" s="2"/>
      <c r="G505" s="5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ht="12.75">
      <c r="A506" s="2"/>
      <c r="B506" s="2"/>
      <c r="C506" s="2"/>
      <c r="D506" s="2"/>
      <c r="E506" s="2"/>
      <c r="F506" s="2"/>
      <c r="G506" s="5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ht="12.75">
      <c r="A507" s="2"/>
      <c r="B507" s="2"/>
      <c r="C507" s="2"/>
      <c r="D507" s="2"/>
      <c r="E507" s="2"/>
      <c r="F507" s="2"/>
      <c r="G507" s="5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ht="12.75">
      <c r="A508" s="2"/>
      <c r="B508" s="2"/>
      <c r="C508" s="2"/>
      <c r="D508" s="2"/>
      <c r="E508" s="2"/>
      <c r="F508" s="2"/>
      <c r="G508" s="5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ht="12.75">
      <c r="A509" s="2"/>
      <c r="B509" s="2"/>
      <c r="C509" s="2"/>
      <c r="D509" s="2"/>
      <c r="E509" s="2"/>
      <c r="F509" s="2"/>
      <c r="G509" s="5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ht="12.75">
      <c r="A510" s="2"/>
      <c r="B510" s="2"/>
      <c r="C510" s="2"/>
      <c r="D510" s="2"/>
      <c r="E510" s="2"/>
      <c r="F510" s="2"/>
      <c r="G510" s="5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ht="12.75">
      <c r="A511" s="2"/>
      <c r="B511" s="2"/>
      <c r="C511" s="2"/>
      <c r="D511" s="2"/>
      <c r="E511" s="2"/>
      <c r="F511" s="2"/>
      <c r="G511" s="5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ht="12.75">
      <c r="A512" s="2"/>
      <c r="B512" s="2"/>
      <c r="C512" s="2"/>
      <c r="D512" s="2"/>
      <c r="E512" s="2"/>
      <c r="F512" s="2"/>
      <c r="G512" s="5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ht="12.75">
      <c r="A513" s="2"/>
      <c r="B513" s="2"/>
      <c r="C513" s="2"/>
      <c r="D513" s="2"/>
      <c r="E513" s="2"/>
      <c r="F513" s="2"/>
      <c r="G513" s="5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ht="12.75">
      <c r="A514" s="2"/>
      <c r="B514" s="2"/>
      <c r="C514" s="2"/>
      <c r="D514" s="2"/>
      <c r="E514" s="2"/>
      <c r="F514" s="2"/>
      <c r="G514" s="5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ht="12.75">
      <c r="A515" s="2"/>
      <c r="B515" s="2"/>
      <c r="C515" s="2"/>
      <c r="D515" s="2"/>
      <c r="E515" s="2"/>
      <c r="F515" s="2"/>
      <c r="G515" s="5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ht="12.75">
      <c r="A516" s="2"/>
      <c r="B516" s="2"/>
      <c r="C516" s="2"/>
      <c r="D516" s="2"/>
      <c r="E516" s="2"/>
      <c r="F516" s="2"/>
      <c r="G516" s="5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ht="12.75">
      <c r="A517" s="2"/>
      <c r="B517" s="2"/>
      <c r="C517" s="2"/>
      <c r="D517" s="2"/>
      <c r="E517" s="2"/>
      <c r="F517" s="2"/>
      <c r="G517" s="5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ht="12.75">
      <c r="A518" s="2"/>
      <c r="B518" s="2"/>
      <c r="C518" s="2"/>
      <c r="D518" s="2"/>
      <c r="E518" s="2"/>
      <c r="F518" s="2"/>
      <c r="G518" s="5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ht="12.75">
      <c r="A519" s="2"/>
      <c r="B519" s="2"/>
      <c r="C519" s="2"/>
      <c r="D519" s="2"/>
      <c r="E519" s="2"/>
      <c r="F519" s="2"/>
      <c r="G519" s="5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ht="12.75">
      <c r="A520" s="2"/>
      <c r="B520" s="2"/>
      <c r="C520" s="2"/>
      <c r="D520" s="2"/>
      <c r="E520" s="2"/>
      <c r="F520" s="2"/>
      <c r="G520" s="5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ht="12.75">
      <c r="A521" s="2"/>
      <c r="B521" s="2"/>
      <c r="C521" s="2"/>
      <c r="D521" s="2"/>
      <c r="E521" s="2"/>
      <c r="F521" s="2"/>
      <c r="G521" s="5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ht="12.75">
      <c r="A522" s="2"/>
      <c r="B522" s="2"/>
      <c r="C522" s="2"/>
      <c r="D522" s="2"/>
      <c r="E522" s="2"/>
      <c r="F522" s="2"/>
      <c r="G522" s="5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ht="12.75">
      <c r="A523" s="2"/>
      <c r="B523" s="2"/>
      <c r="C523" s="2"/>
      <c r="D523" s="2"/>
      <c r="E523" s="2"/>
      <c r="F523" s="2"/>
      <c r="G523" s="5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ht="12.75">
      <c r="A524" s="2"/>
      <c r="B524" s="2"/>
      <c r="C524" s="2"/>
      <c r="D524" s="2"/>
      <c r="E524" s="2"/>
      <c r="F524" s="2"/>
      <c r="G524" s="5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ht="12.75">
      <c r="A525" s="2"/>
      <c r="B525" s="2"/>
      <c r="C525" s="2"/>
      <c r="D525" s="2"/>
      <c r="E525" s="2"/>
      <c r="F525" s="2"/>
      <c r="G525" s="5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ht="12.75">
      <c r="A526" s="2"/>
      <c r="B526" s="2"/>
      <c r="C526" s="2"/>
      <c r="D526" s="2"/>
      <c r="E526" s="2"/>
      <c r="F526" s="2"/>
      <c r="G526" s="5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ht="12.75">
      <c r="A527" s="2"/>
      <c r="B527" s="2"/>
      <c r="C527" s="2"/>
      <c r="D527" s="2"/>
      <c r="E527" s="2"/>
      <c r="F527" s="2"/>
      <c r="G527" s="5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ht="12.75">
      <c r="A528" s="2"/>
      <c r="B528" s="2"/>
      <c r="C528" s="2"/>
      <c r="D528" s="2"/>
      <c r="E528" s="2"/>
      <c r="F528" s="2"/>
      <c r="G528" s="5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ht="12.75">
      <c r="A529" s="2"/>
      <c r="B529" s="2"/>
      <c r="C529" s="2"/>
      <c r="D529" s="2"/>
      <c r="E529" s="2"/>
      <c r="F529" s="2"/>
      <c r="G529" s="5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ht="12.75">
      <c r="A530" s="2"/>
      <c r="B530" s="2"/>
      <c r="C530" s="2"/>
      <c r="D530" s="2"/>
      <c r="E530" s="2"/>
      <c r="F530" s="2"/>
      <c r="G530" s="5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ht="12.75">
      <c r="A531" s="2"/>
      <c r="B531" s="2"/>
      <c r="C531" s="2"/>
      <c r="D531" s="2"/>
      <c r="E531" s="2"/>
      <c r="F531" s="2"/>
      <c r="G531" s="5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ht="12.75">
      <c r="A532" s="2"/>
      <c r="B532" s="2"/>
      <c r="C532" s="2"/>
      <c r="D532" s="2"/>
      <c r="E532" s="2"/>
      <c r="F532" s="2"/>
      <c r="G532" s="5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ht="12.75">
      <c r="A533" s="2"/>
      <c r="B533" s="2"/>
      <c r="C533" s="2"/>
      <c r="D533" s="2"/>
      <c r="E533" s="2"/>
      <c r="F533" s="2"/>
      <c r="G533" s="5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ht="12.75">
      <c r="A534" s="2"/>
      <c r="B534" s="2"/>
      <c r="C534" s="2"/>
      <c r="D534" s="2"/>
      <c r="E534" s="2"/>
      <c r="F534" s="2"/>
      <c r="G534" s="5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ht="12.75">
      <c r="A535" s="2"/>
      <c r="B535" s="2"/>
      <c r="C535" s="2"/>
      <c r="D535" s="2"/>
      <c r="E535" s="2"/>
      <c r="F535" s="2"/>
      <c r="G535" s="5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ht="12.75">
      <c r="A536" s="2"/>
      <c r="B536" s="2"/>
      <c r="C536" s="2"/>
      <c r="D536" s="2"/>
      <c r="E536" s="2"/>
      <c r="F536" s="2"/>
      <c r="G536" s="5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ht="12.75">
      <c r="A537" s="2"/>
      <c r="B537" s="2"/>
      <c r="C537" s="2"/>
      <c r="D537" s="2"/>
      <c r="E537" s="2"/>
      <c r="F537" s="2"/>
      <c r="G537" s="5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ht="12.75">
      <c r="A538" s="2"/>
      <c r="B538" s="2"/>
      <c r="C538" s="2"/>
      <c r="D538" s="2"/>
      <c r="E538" s="2"/>
      <c r="F538" s="2"/>
      <c r="G538" s="5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ht="12.75">
      <c r="A539" s="2"/>
      <c r="B539" s="2"/>
      <c r="C539" s="2"/>
      <c r="D539" s="2"/>
      <c r="E539" s="2"/>
      <c r="F539" s="2"/>
      <c r="G539" s="5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ht="12.75">
      <c r="A540" s="2"/>
      <c r="B540" s="2"/>
      <c r="C540" s="2"/>
      <c r="D540" s="2"/>
      <c r="E540" s="2"/>
      <c r="F540" s="2"/>
      <c r="G540" s="5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ht="12.75">
      <c r="A541" s="2"/>
      <c r="B541" s="2"/>
      <c r="C541" s="2"/>
      <c r="D541" s="2"/>
      <c r="E541" s="2"/>
      <c r="F541" s="2"/>
      <c r="G541" s="5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ht="12.75">
      <c r="A542" s="2"/>
      <c r="B542" s="2"/>
      <c r="C542" s="2"/>
      <c r="D542" s="2"/>
      <c r="E542" s="2"/>
      <c r="F542" s="2"/>
      <c r="G542" s="5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ht="12.75">
      <c r="A543" s="2"/>
      <c r="B543" s="2"/>
      <c r="C543" s="2"/>
      <c r="D543" s="2"/>
      <c r="E543" s="2"/>
      <c r="F543" s="2"/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ht="12.75">
      <c r="A544" s="2"/>
      <c r="B544" s="2"/>
      <c r="C544" s="2"/>
      <c r="D544" s="2"/>
      <c r="E544" s="2"/>
      <c r="F544" s="2"/>
      <c r="G544" s="5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ht="12.75">
      <c r="A545" s="2"/>
      <c r="B545" s="2"/>
      <c r="C545" s="2"/>
      <c r="D545" s="2"/>
      <c r="E545" s="2"/>
      <c r="F545" s="2"/>
      <c r="G545" s="5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ht="12.75">
      <c r="A546" s="2"/>
      <c r="B546" s="2"/>
      <c r="C546" s="2"/>
      <c r="D546" s="2"/>
      <c r="E546" s="2"/>
      <c r="F546" s="2"/>
      <c r="G546" s="5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ht="12.75">
      <c r="A547" s="2"/>
      <c r="B547" s="2"/>
      <c r="C547" s="2"/>
      <c r="D547" s="2"/>
      <c r="E547" s="2"/>
      <c r="F547" s="2"/>
      <c r="G547" s="5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ht="12.75">
      <c r="A548" s="2"/>
      <c r="B548" s="2"/>
      <c r="C548" s="2"/>
      <c r="D548" s="2"/>
      <c r="E548" s="2"/>
      <c r="F548" s="2"/>
      <c r="G548" s="5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ht="12.75">
      <c r="A549" s="2"/>
      <c r="B549" s="2"/>
      <c r="C549" s="2"/>
      <c r="D549" s="2"/>
      <c r="E549" s="2"/>
      <c r="F549" s="2"/>
      <c r="G549" s="5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ht="12.75">
      <c r="A550" s="2"/>
      <c r="B550" s="2"/>
      <c r="C550" s="2"/>
      <c r="D550" s="2"/>
      <c r="E550" s="2"/>
      <c r="F550" s="2"/>
      <c r="G550" s="5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ht="12.75">
      <c r="A551" s="2"/>
      <c r="B551" s="2"/>
      <c r="C551" s="2"/>
      <c r="D551" s="2"/>
      <c r="E551" s="2"/>
      <c r="F551" s="2"/>
      <c r="G551" s="5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ht="12.75">
      <c r="A552" s="2"/>
      <c r="B552" s="2"/>
      <c r="C552" s="2"/>
      <c r="D552" s="2"/>
      <c r="E552" s="2"/>
      <c r="F552" s="2"/>
      <c r="G552" s="5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ht="12.75">
      <c r="A553" s="2"/>
      <c r="B553" s="2"/>
      <c r="C553" s="2"/>
      <c r="D553" s="2"/>
      <c r="E553" s="2"/>
      <c r="F553" s="2"/>
      <c r="G553" s="5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ht="12.75">
      <c r="A554" s="2"/>
      <c r="B554" s="2"/>
      <c r="C554" s="2"/>
      <c r="D554" s="2"/>
      <c r="E554" s="2"/>
      <c r="F554" s="2"/>
      <c r="G554" s="5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ht="12.75">
      <c r="A555" s="2"/>
      <c r="B555" s="2"/>
      <c r="C555" s="2"/>
      <c r="D555" s="2"/>
      <c r="E555" s="2"/>
      <c r="F555" s="2"/>
      <c r="G555" s="5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ht="12.75">
      <c r="A556" s="2"/>
      <c r="B556" s="2"/>
      <c r="C556" s="2"/>
      <c r="D556" s="2"/>
      <c r="E556" s="2"/>
      <c r="F556" s="2"/>
      <c r="G556" s="5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ht="12.75">
      <c r="A557" s="2"/>
      <c r="B557" s="2"/>
      <c r="C557" s="2"/>
      <c r="D557" s="2"/>
      <c r="E557" s="2"/>
      <c r="F557" s="2"/>
      <c r="G557" s="5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ht="12.75">
      <c r="A558" s="2"/>
      <c r="B558" s="2"/>
      <c r="C558" s="2"/>
      <c r="D558" s="2"/>
      <c r="E558" s="2"/>
      <c r="F558" s="2"/>
      <c r="G558" s="5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ht="12.75">
      <c r="A559" s="2"/>
      <c r="B559" s="2"/>
      <c r="C559" s="2"/>
      <c r="D559" s="2"/>
      <c r="E559" s="2"/>
      <c r="F559" s="2"/>
      <c r="G559" s="5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ht="12.75">
      <c r="A560" s="2"/>
      <c r="B560" s="2"/>
      <c r="C560" s="2"/>
      <c r="D560" s="2"/>
      <c r="E560" s="2"/>
      <c r="F560" s="2"/>
      <c r="G560" s="5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ht="12.75">
      <c r="A561" s="2"/>
      <c r="B561" s="2"/>
      <c r="C561" s="2"/>
      <c r="D561" s="2"/>
      <c r="E561" s="2"/>
      <c r="F561" s="2"/>
      <c r="G561" s="5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ht="12.75">
      <c r="A562" s="2"/>
      <c r="B562" s="2"/>
      <c r="C562" s="2"/>
      <c r="D562" s="2"/>
      <c r="E562" s="2"/>
      <c r="F562" s="2"/>
      <c r="G562" s="5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ht="12.75">
      <c r="A563" s="2"/>
      <c r="B563" s="2"/>
      <c r="C563" s="2"/>
      <c r="D563" s="2"/>
      <c r="E563" s="2"/>
      <c r="F563" s="2"/>
      <c r="G563" s="5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ht="12.75">
      <c r="A564" s="2"/>
      <c r="B564" s="2"/>
      <c r="C564" s="2"/>
      <c r="D564" s="2"/>
      <c r="E564" s="2"/>
      <c r="F564" s="2"/>
      <c r="G564" s="5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ht="12.75">
      <c r="A565" s="2"/>
      <c r="B565" s="2"/>
      <c r="C565" s="2"/>
      <c r="D565" s="2"/>
      <c r="E565" s="2"/>
      <c r="F565" s="2"/>
      <c r="G565" s="5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ht="12.75">
      <c r="A566" s="2"/>
      <c r="B566" s="2"/>
      <c r="C566" s="2"/>
      <c r="D566" s="2"/>
      <c r="E566" s="2"/>
      <c r="F566" s="2"/>
      <c r="G566" s="5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ht="12.75">
      <c r="A567" s="2"/>
      <c r="B567" s="2"/>
      <c r="C567" s="2"/>
      <c r="D567" s="2"/>
      <c r="E567" s="2"/>
      <c r="F567" s="2"/>
      <c r="G567" s="5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ht="12.75">
      <c r="A568" s="2"/>
      <c r="B568" s="2"/>
      <c r="C568" s="2"/>
      <c r="D568" s="2"/>
      <c r="E568" s="2"/>
      <c r="F568" s="2"/>
      <c r="G568" s="5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ht="12.75">
      <c r="A569" s="2"/>
      <c r="B569" s="2"/>
      <c r="C569" s="2"/>
      <c r="D569" s="2"/>
      <c r="E569" s="2"/>
      <c r="F569" s="2"/>
      <c r="G569" s="5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ht="12.75">
      <c r="A570" s="2"/>
      <c r="B570" s="2"/>
      <c r="C570" s="2"/>
      <c r="D570" s="2"/>
      <c r="E570" s="2"/>
      <c r="F570" s="2"/>
      <c r="G570" s="5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ht="12.75">
      <c r="A571" s="2"/>
      <c r="B571" s="2"/>
      <c r="C571" s="2"/>
      <c r="D571" s="2"/>
      <c r="E571" s="2"/>
      <c r="F571" s="2"/>
      <c r="G571" s="5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ht="12.75">
      <c r="A572" s="2"/>
      <c r="B572" s="2"/>
      <c r="C572" s="2"/>
      <c r="D572" s="2"/>
      <c r="E572" s="2"/>
      <c r="F572" s="2"/>
      <c r="G572" s="5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ht="12.75">
      <c r="A573" s="2"/>
      <c r="B573" s="2"/>
      <c r="C573" s="2"/>
      <c r="D573" s="2"/>
      <c r="E573" s="2"/>
      <c r="F573" s="2"/>
      <c r="G573" s="5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ht="12.75">
      <c r="A574" s="2"/>
      <c r="B574" s="2"/>
      <c r="C574" s="2"/>
      <c r="D574" s="2"/>
      <c r="E574" s="2"/>
      <c r="F574" s="2"/>
      <c r="G574" s="5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ht="12.75">
      <c r="A575" s="2"/>
      <c r="B575" s="2"/>
      <c r="C575" s="2"/>
      <c r="D575" s="2"/>
      <c r="E575" s="2"/>
      <c r="F575" s="2"/>
      <c r="G575" s="5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ht="12.75">
      <c r="A576" s="2"/>
      <c r="B576" s="2"/>
      <c r="C576" s="2"/>
      <c r="D576" s="2"/>
      <c r="E576" s="2"/>
      <c r="F576" s="2"/>
      <c r="G576" s="5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ht="12.75">
      <c r="A577" s="2"/>
      <c r="B577" s="2"/>
      <c r="C577" s="2"/>
      <c r="D577" s="2"/>
      <c r="E577" s="2"/>
      <c r="F577" s="2"/>
      <c r="G577" s="5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ht="12.75">
      <c r="A578" s="2"/>
      <c r="B578" s="2"/>
      <c r="C578" s="2"/>
      <c r="D578" s="2"/>
      <c r="E578" s="2"/>
      <c r="F578" s="2"/>
      <c r="G578" s="5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ht="12.75">
      <c r="A579" s="2"/>
      <c r="B579" s="2"/>
      <c r="C579" s="2"/>
      <c r="D579" s="2"/>
      <c r="E579" s="2"/>
      <c r="F579" s="2"/>
      <c r="G579" s="5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ht="12.75">
      <c r="A580" s="2"/>
      <c r="B580" s="2"/>
      <c r="C580" s="2"/>
      <c r="D580" s="2"/>
      <c r="E580" s="2"/>
      <c r="F580" s="2"/>
      <c r="G580" s="5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ht="12.75">
      <c r="A581" s="2"/>
      <c r="B581" s="2"/>
      <c r="C581" s="2"/>
      <c r="D581" s="2"/>
      <c r="E581" s="2"/>
      <c r="F581" s="2"/>
      <c r="G581" s="5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ht="12.75">
      <c r="A582" s="2"/>
      <c r="B582" s="2"/>
      <c r="C582" s="2"/>
      <c r="D582" s="2"/>
      <c r="E582" s="2"/>
      <c r="F582" s="2"/>
      <c r="G582" s="5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ht="12.75">
      <c r="A583" s="2"/>
      <c r="B583" s="2"/>
      <c r="C583" s="2"/>
      <c r="D583" s="2"/>
      <c r="E583" s="2"/>
      <c r="F583" s="2"/>
      <c r="G583" s="5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ht="12.75">
      <c r="A584" s="2"/>
      <c r="B584" s="2"/>
      <c r="C584" s="2"/>
      <c r="D584" s="2"/>
      <c r="E584" s="2"/>
      <c r="F584" s="2"/>
      <c r="G584" s="5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ht="12.75">
      <c r="A585" s="2"/>
      <c r="B585" s="2"/>
      <c r="C585" s="2"/>
      <c r="D585" s="2"/>
      <c r="E585" s="2"/>
      <c r="F585" s="2"/>
      <c r="G585" s="5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ht="12.75">
      <c r="A586" s="2"/>
      <c r="B586" s="2"/>
      <c r="C586" s="2"/>
      <c r="D586" s="2"/>
      <c r="E586" s="2"/>
      <c r="F586" s="2"/>
      <c r="G586" s="5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ht="12.75">
      <c r="A587" s="2"/>
      <c r="B587" s="2"/>
      <c r="C587" s="2"/>
      <c r="D587" s="2"/>
      <c r="E587" s="2"/>
      <c r="F587" s="2"/>
      <c r="G587" s="5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ht="12.75">
      <c r="A588" s="2"/>
      <c r="B588" s="2"/>
      <c r="C588" s="2"/>
      <c r="D588" s="2"/>
      <c r="E588" s="2"/>
      <c r="F588" s="2"/>
      <c r="G588" s="5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ht="12.75">
      <c r="A589" s="2"/>
      <c r="B589" s="2"/>
      <c r="C589" s="2"/>
      <c r="D589" s="2"/>
      <c r="E589" s="2"/>
      <c r="F589" s="2"/>
      <c r="G589" s="5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ht="12.75">
      <c r="A590" s="2"/>
      <c r="B590" s="2"/>
      <c r="C590" s="2"/>
      <c r="D590" s="2"/>
      <c r="E590" s="2"/>
      <c r="F590" s="2"/>
      <c r="G590" s="5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ht="12.75">
      <c r="A591" s="2"/>
      <c r="B591" s="2"/>
      <c r="C591" s="2"/>
      <c r="D591" s="2"/>
      <c r="E591" s="2"/>
      <c r="F591" s="2"/>
      <c r="G591" s="5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ht="12.75">
      <c r="A592" s="2"/>
      <c r="B592" s="2"/>
      <c r="C592" s="2"/>
      <c r="D592" s="2"/>
      <c r="E592" s="2"/>
      <c r="F592" s="2"/>
      <c r="G592" s="5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ht="12.75">
      <c r="A593" s="2"/>
      <c r="B593" s="2"/>
      <c r="C593" s="2"/>
      <c r="D593" s="2"/>
      <c r="E593" s="2"/>
      <c r="F593" s="2"/>
      <c r="G593" s="5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ht="12.75">
      <c r="A594" s="2"/>
      <c r="B594" s="2"/>
      <c r="C594" s="2"/>
      <c r="D594" s="2"/>
      <c r="E594" s="2"/>
      <c r="F594" s="2"/>
      <c r="G594" s="5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ht="12.75">
      <c r="A595" s="2"/>
      <c r="B595" s="2"/>
      <c r="C595" s="2"/>
      <c r="D595" s="2"/>
      <c r="E595" s="2"/>
      <c r="F595" s="2"/>
      <c r="G595" s="5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ht="12.75">
      <c r="A596" s="2"/>
      <c r="B596" s="2"/>
      <c r="C596" s="2"/>
      <c r="D596" s="2"/>
      <c r="E596" s="2"/>
      <c r="F596" s="2"/>
      <c r="G596" s="5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ht="12.75">
      <c r="A597" s="2"/>
      <c r="B597" s="2"/>
      <c r="C597" s="2"/>
      <c r="D597" s="2"/>
      <c r="E597" s="2"/>
      <c r="F597" s="2"/>
      <c r="G597" s="5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ht="12.75">
      <c r="A598" s="2"/>
      <c r="B598" s="2"/>
      <c r="C598" s="2"/>
      <c r="D598" s="2"/>
      <c r="E598" s="2"/>
      <c r="F598" s="2"/>
      <c r="G598" s="5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ht="12.75">
      <c r="A599" s="2"/>
      <c r="B599" s="2"/>
      <c r="C599" s="2"/>
      <c r="D599" s="2"/>
      <c r="E599" s="2"/>
      <c r="F599" s="2"/>
      <c r="G599" s="5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ht="12.75">
      <c r="A600" s="2"/>
      <c r="B600" s="2"/>
      <c r="C600" s="2"/>
      <c r="D600" s="2"/>
      <c r="E600" s="2"/>
      <c r="F600" s="2"/>
      <c r="G600" s="5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ht="12.75">
      <c r="A601" s="2"/>
      <c r="B601" s="2"/>
      <c r="C601" s="2"/>
      <c r="D601" s="2"/>
      <c r="E601" s="2"/>
      <c r="F601" s="2"/>
      <c r="G601" s="5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ht="12.75">
      <c r="A602" s="2"/>
      <c r="B602" s="2"/>
      <c r="C602" s="2"/>
      <c r="D602" s="2"/>
      <c r="E602" s="2"/>
      <c r="F602" s="2"/>
      <c r="G602" s="5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ht="12.75">
      <c r="A603" s="2"/>
      <c r="B603" s="2"/>
      <c r="C603" s="2"/>
      <c r="D603" s="2"/>
      <c r="E603" s="2"/>
      <c r="F603" s="2"/>
      <c r="G603" s="5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ht="12.75">
      <c r="A604" s="2"/>
      <c r="B604" s="2"/>
      <c r="C604" s="2"/>
      <c r="D604" s="2"/>
      <c r="E604" s="2"/>
      <c r="F604" s="2"/>
      <c r="G604" s="5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ht="12.75">
      <c r="A605" s="2"/>
      <c r="B605" s="2"/>
      <c r="C605" s="2"/>
      <c r="D605" s="2"/>
      <c r="E605" s="2"/>
      <c r="F605" s="2"/>
      <c r="G605" s="5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ht="12.75">
      <c r="A606" s="2"/>
      <c r="B606" s="2"/>
      <c r="C606" s="2"/>
      <c r="D606" s="2"/>
      <c r="E606" s="2"/>
      <c r="F606" s="2"/>
      <c r="G606" s="5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ht="12.75">
      <c r="A607" s="2"/>
      <c r="B607" s="2"/>
      <c r="C607" s="2"/>
      <c r="D607" s="2"/>
      <c r="E607" s="2"/>
      <c r="F607" s="2"/>
      <c r="G607" s="5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ht="12.75">
      <c r="A608" s="2"/>
      <c r="B608" s="2"/>
      <c r="C608" s="2"/>
      <c r="D608" s="2"/>
      <c r="E608" s="2"/>
      <c r="F608" s="2"/>
      <c r="G608" s="5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ht="12.75">
      <c r="A609" s="2"/>
      <c r="B609" s="2"/>
      <c r="C609" s="2"/>
      <c r="D609" s="2"/>
      <c r="E609" s="2"/>
      <c r="F609" s="2"/>
      <c r="G609" s="5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ht="12.75">
      <c r="A610" s="2"/>
      <c r="B610" s="2"/>
      <c r="C610" s="2"/>
      <c r="D610" s="2"/>
      <c r="E610" s="2"/>
      <c r="F610" s="2"/>
      <c r="G610" s="5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ht="12.75">
      <c r="A611" s="2"/>
      <c r="B611" s="2"/>
      <c r="C611" s="2"/>
      <c r="D611" s="2"/>
      <c r="E611" s="2"/>
      <c r="F611" s="2"/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ht="12.75">
      <c r="A612" s="2"/>
      <c r="B612" s="2"/>
      <c r="C612" s="2"/>
      <c r="D612" s="2"/>
      <c r="E612" s="2"/>
      <c r="F612" s="2"/>
      <c r="G612" s="5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ht="12.75">
      <c r="A613" s="2"/>
      <c r="B613" s="2"/>
      <c r="C613" s="2"/>
      <c r="D613" s="2"/>
      <c r="E613" s="2"/>
      <c r="F613" s="2"/>
      <c r="G613" s="5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ht="12.75">
      <c r="A614" s="2"/>
      <c r="B614" s="2"/>
      <c r="C614" s="2"/>
      <c r="D614" s="2"/>
      <c r="E614" s="2"/>
      <c r="F614" s="2"/>
      <c r="G614" s="5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ht="12.75">
      <c r="A615" s="2"/>
      <c r="B615" s="2"/>
      <c r="C615" s="2"/>
      <c r="D615" s="2"/>
      <c r="E615" s="2"/>
      <c r="F615" s="2"/>
      <c r="G615" s="5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ht="12.75">
      <c r="A616" s="2"/>
      <c r="B616" s="2"/>
      <c r="C616" s="2"/>
      <c r="D616" s="2"/>
      <c r="E616" s="2"/>
      <c r="F616" s="2"/>
      <c r="G616" s="5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ht="12.75">
      <c r="A617" s="2"/>
      <c r="B617" s="2"/>
      <c r="C617" s="2"/>
      <c r="D617" s="2"/>
      <c r="E617" s="2"/>
      <c r="F617" s="2"/>
      <c r="G617" s="5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ht="12.75">
      <c r="A618" s="2"/>
      <c r="B618" s="2"/>
      <c r="C618" s="2"/>
      <c r="D618" s="2"/>
      <c r="E618" s="2"/>
      <c r="F618" s="2"/>
      <c r="G618" s="5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ht="12.75">
      <c r="A619" s="2"/>
      <c r="B619" s="2"/>
      <c r="C619" s="2"/>
      <c r="D619" s="2"/>
      <c r="E619" s="2"/>
      <c r="F619" s="2"/>
      <c r="G619" s="5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ht="12.75">
      <c r="A620" s="2"/>
      <c r="B620" s="2"/>
      <c r="C620" s="2"/>
      <c r="D620" s="2"/>
      <c r="E620" s="2"/>
      <c r="F620" s="2"/>
      <c r="G620" s="5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ht="12.75">
      <c r="A621" s="2"/>
      <c r="B621" s="2"/>
      <c r="C621" s="2"/>
      <c r="D621" s="2"/>
      <c r="E621" s="2"/>
      <c r="F621" s="2"/>
      <c r="G621" s="5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ht="12.75">
      <c r="A622" s="2"/>
      <c r="B622" s="2"/>
      <c r="C622" s="2"/>
      <c r="D622" s="2"/>
      <c r="E622" s="2"/>
      <c r="F622" s="2"/>
      <c r="G622" s="5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ht="12.75">
      <c r="A623" s="2"/>
      <c r="B623" s="2"/>
      <c r="C623" s="2"/>
      <c r="D623" s="2"/>
      <c r="E623" s="2"/>
      <c r="F623" s="2"/>
      <c r="G623" s="5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ht="12.75">
      <c r="A624" s="2"/>
      <c r="B624" s="2"/>
      <c r="C624" s="2"/>
      <c r="D624" s="2"/>
      <c r="E624" s="2"/>
      <c r="F624" s="2"/>
      <c r="G624" s="5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ht="12.75">
      <c r="A625" s="2"/>
      <c r="B625" s="2"/>
      <c r="C625" s="2"/>
      <c r="D625" s="2"/>
      <c r="E625" s="2"/>
      <c r="F625" s="2"/>
      <c r="G625" s="5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ht="12.75">
      <c r="A626" s="2"/>
      <c r="B626" s="2"/>
      <c r="C626" s="2"/>
      <c r="D626" s="2"/>
      <c r="E626" s="2"/>
      <c r="F626" s="2"/>
      <c r="G626" s="5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ht="12.75">
      <c r="A627" s="2"/>
      <c r="B627" s="2"/>
      <c r="C627" s="2"/>
      <c r="D627" s="2"/>
      <c r="E627" s="2"/>
      <c r="F627" s="2"/>
      <c r="G627" s="5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ht="12.75">
      <c r="A628" s="2"/>
      <c r="B628" s="2"/>
      <c r="C628" s="2"/>
      <c r="D628" s="2"/>
      <c r="E628" s="2"/>
      <c r="F628" s="2"/>
      <c r="G628" s="5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ht="12.75">
      <c r="A629" s="2"/>
      <c r="B629" s="2"/>
      <c r="C629" s="2"/>
      <c r="D629" s="2"/>
      <c r="E629" s="2"/>
      <c r="F629" s="2"/>
      <c r="G629" s="5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ht="12.75">
      <c r="A630" s="2"/>
      <c r="B630" s="2"/>
      <c r="C630" s="2"/>
      <c r="D630" s="2"/>
      <c r="E630" s="2"/>
      <c r="F630" s="2"/>
      <c r="G630" s="5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ht="12.75">
      <c r="A631" s="2"/>
      <c r="B631" s="2"/>
      <c r="C631" s="2"/>
      <c r="D631" s="2"/>
      <c r="E631" s="2"/>
      <c r="F631" s="2"/>
      <c r="G631" s="5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ht="12.75">
      <c r="A632" s="2"/>
      <c r="B632" s="2"/>
      <c r="C632" s="2"/>
      <c r="D632" s="2"/>
      <c r="E632" s="2"/>
      <c r="F632" s="2"/>
      <c r="G632" s="5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ht="12.75">
      <c r="A633" s="2"/>
      <c r="B633" s="2"/>
      <c r="C633" s="2"/>
      <c r="D633" s="2"/>
      <c r="E633" s="2"/>
      <c r="F633" s="2"/>
      <c r="G633" s="5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ht="12.75">
      <c r="A634" s="2"/>
      <c r="B634" s="2"/>
      <c r="C634" s="2"/>
      <c r="D634" s="2"/>
      <c r="E634" s="2"/>
      <c r="F634" s="2"/>
      <c r="G634" s="5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ht="12.75">
      <c r="A635" s="2"/>
      <c r="B635" s="2"/>
      <c r="C635" s="2"/>
      <c r="D635" s="2"/>
      <c r="E635" s="2"/>
      <c r="F635" s="2"/>
      <c r="G635" s="5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ht="12.75">
      <c r="A636" s="2"/>
      <c r="B636" s="2"/>
      <c r="C636" s="2"/>
      <c r="D636" s="2"/>
      <c r="E636" s="2"/>
      <c r="F636" s="2"/>
      <c r="G636" s="5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ht="12.75">
      <c r="A637" s="2"/>
      <c r="B637" s="2"/>
      <c r="C637" s="2"/>
      <c r="D637" s="2"/>
      <c r="E637" s="2"/>
      <c r="F637" s="2"/>
      <c r="G637" s="5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ht="12.75">
      <c r="A638" s="2"/>
      <c r="B638" s="2"/>
      <c r="C638" s="2"/>
      <c r="D638" s="2"/>
      <c r="E638" s="2"/>
      <c r="F638" s="2"/>
      <c r="G638" s="5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ht="12.75">
      <c r="A639" s="2"/>
      <c r="B639" s="2"/>
      <c r="C639" s="2"/>
      <c r="D639" s="2"/>
      <c r="E639" s="2"/>
      <c r="F639" s="2"/>
      <c r="G639" s="5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ht="12.75">
      <c r="A640" s="2"/>
      <c r="B640" s="2"/>
      <c r="C640" s="2"/>
      <c r="D640" s="2"/>
      <c r="E640" s="2"/>
      <c r="F640" s="2"/>
      <c r="G640" s="5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ht="12.75">
      <c r="A641" s="2"/>
      <c r="B641" s="2"/>
      <c r="C641" s="2"/>
      <c r="D641" s="2"/>
      <c r="E641" s="2"/>
      <c r="F641" s="2"/>
      <c r="G641" s="5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ht="12.75">
      <c r="A642" s="2"/>
      <c r="B642" s="2"/>
      <c r="C642" s="2"/>
      <c r="D642" s="2"/>
      <c r="E642" s="2"/>
      <c r="F642" s="2"/>
      <c r="G642" s="5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ht="12.75">
      <c r="A643" s="2"/>
      <c r="B643" s="2"/>
      <c r="C643" s="2"/>
      <c r="D643" s="2"/>
      <c r="E643" s="2"/>
      <c r="F643" s="2"/>
      <c r="G643" s="5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ht="12.75">
      <c r="A644" s="2"/>
      <c r="B644" s="2"/>
      <c r="C644" s="2"/>
      <c r="D644" s="2"/>
      <c r="E644" s="2"/>
      <c r="F644" s="2"/>
      <c r="G644" s="5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ht="12.75">
      <c r="A645" s="2"/>
      <c r="B645" s="2"/>
      <c r="C645" s="2"/>
      <c r="D645" s="2"/>
      <c r="E645" s="2"/>
      <c r="F645" s="2"/>
      <c r="G645" s="5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ht="12.75">
      <c r="A646" s="2"/>
      <c r="B646" s="2"/>
      <c r="C646" s="2"/>
      <c r="D646" s="2"/>
      <c r="E646" s="2"/>
      <c r="F646" s="2"/>
      <c r="G646" s="5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ht="12.75">
      <c r="A647" s="2"/>
      <c r="B647" s="2"/>
      <c r="C647" s="2"/>
      <c r="D647" s="2"/>
      <c r="E647" s="2"/>
      <c r="F647" s="2"/>
      <c r="G647" s="5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ht="12.75">
      <c r="A648" s="2"/>
      <c r="B648" s="2"/>
      <c r="C648" s="2"/>
      <c r="D648" s="2"/>
      <c r="E648" s="2"/>
      <c r="F648" s="2"/>
      <c r="G648" s="5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ht="12.75">
      <c r="A649" s="2"/>
      <c r="B649" s="2"/>
      <c r="C649" s="2"/>
      <c r="D649" s="2"/>
      <c r="E649" s="2"/>
      <c r="F649" s="2"/>
      <c r="G649" s="5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ht="12.75">
      <c r="A650" s="2"/>
      <c r="B650" s="2"/>
      <c r="C650" s="2"/>
      <c r="D650" s="2"/>
      <c r="E650" s="2"/>
      <c r="F650" s="2"/>
      <c r="G650" s="5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ht="12.75">
      <c r="A651" s="2"/>
      <c r="B651" s="2"/>
      <c r="C651" s="2"/>
      <c r="D651" s="2"/>
      <c r="E651" s="2"/>
      <c r="F651" s="2"/>
      <c r="G651" s="5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ht="12.75">
      <c r="A652" s="2"/>
      <c r="B652" s="2"/>
      <c r="C652" s="2"/>
      <c r="D652" s="2"/>
      <c r="E652" s="2"/>
      <c r="F652" s="2"/>
      <c r="G652" s="5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ht="12.75">
      <c r="A653" s="2"/>
      <c r="B653" s="2"/>
      <c r="C653" s="2"/>
      <c r="D653" s="2"/>
      <c r="E653" s="2"/>
      <c r="F653" s="2"/>
      <c r="G653" s="5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ht="12.75">
      <c r="A654" s="2"/>
      <c r="B654" s="2"/>
      <c r="C654" s="2"/>
      <c r="D654" s="2"/>
      <c r="E654" s="2"/>
      <c r="F654" s="2"/>
      <c r="G654" s="5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ht="12.75">
      <c r="A655" s="2"/>
      <c r="B655" s="2"/>
      <c r="C655" s="2"/>
      <c r="D655" s="2"/>
      <c r="E655" s="2"/>
      <c r="F655" s="2"/>
      <c r="G655" s="5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ht="12.75">
      <c r="A656" s="2"/>
      <c r="B656" s="2"/>
      <c r="C656" s="2"/>
      <c r="D656" s="2"/>
      <c r="E656" s="2"/>
      <c r="F656" s="2"/>
      <c r="G656" s="5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ht="12.75">
      <c r="A657" s="2"/>
      <c r="B657" s="2"/>
      <c r="C657" s="2"/>
      <c r="D657" s="2"/>
      <c r="E657" s="2"/>
      <c r="F657" s="2"/>
      <c r="G657" s="5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ht="12.75">
      <c r="A658" s="2"/>
      <c r="B658" s="2"/>
      <c r="C658" s="2"/>
      <c r="D658" s="2"/>
      <c r="E658" s="2"/>
      <c r="F658" s="2"/>
      <c r="G658" s="5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ht="12.75">
      <c r="A659" s="2"/>
      <c r="B659" s="2"/>
      <c r="C659" s="2"/>
      <c r="D659" s="2"/>
      <c r="E659" s="2"/>
      <c r="F659" s="2"/>
      <c r="G659" s="5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ht="12.75">
      <c r="A660" s="2"/>
      <c r="B660" s="2"/>
      <c r="C660" s="2"/>
      <c r="D660" s="2"/>
      <c r="E660" s="2"/>
      <c r="F660" s="2"/>
      <c r="G660" s="5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ht="12.75">
      <c r="A661" s="2"/>
      <c r="B661" s="2"/>
      <c r="C661" s="2"/>
      <c r="D661" s="2"/>
      <c r="E661" s="2"/>
      <c r="F661" s="2"/>
      <c r="G661" s="5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ht="12.75">
      <c r="A662" s="2"/>
      <c r="B662" s="2"/>
      <c r="C662" s="2"/>
      <c r="D662" s="2"/>
      <c r="E662" s="2"/>
      <c r="F662" s="2"/>
      <c r="G662" s="5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ht="12.75">
      <c r="A663" s="2"/>
      <c r="B663" s="2"/>
      <c r="C663" s="2"/>
      <c r="D663" s="2"/>
      <c r="E663" s="2"/>
      <c r="F663" s="2"/>
      <c r="G663" s="5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ht="12.75">
      <c r="A664" s="2"/>
      <c r="B664" s="2"/>
      <c r="C664" s="2"/>
      <c r="D664" s="2"/>
      <c r="E664" s="2"/>
      <c r="F664" s="2"/>
      <c r="G664" s="5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ht="12.75">
      <c r="A665" s="2"/>
      <c r="B665" s="2"/>
      <c r="C665" s="2"/>
      <c r="D665" s="2"/>
      <c r="E665" s="2"/>
      <c r="F665" s="2"/>
      <c r="G665" s="5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ht="12.75">
      <c r="A666" s="2"/>
      <c r="B666" s="2"/>
      <c r="C666" s="2"/>
      <c r="D666" s="2"/>
      <c r="E666" s="2"/>
      <c r="F666" s="2"/>
      <c r="G666" s="5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ht="12.75">
      <c r="A667" s="2"/>
      <c r="B667" s="2"/>
      <c r="C667" s="2"/>
      <c r="D667" s="2"/>
      <c r="E667" s="2"/>
      <c r="F667" s="2"/>
      <c r="G667" s="5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ht="12.75">
      <c r="A668" s="2"/>
      <c r="B668" s="2"/>
      <c r="C668" s="2"/>
      <c r="D668" s="2"/>
      <c r="E668" s="2"/>
      <c r="F668" s="2"/>
      <c r="G668" s="5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ht="12.75">
      <c r="A669" s="2"/>
      <c r="B669" s="2"/>
      <c r="C669" s="2"/>
      <c r="D669" s="2"/>
      <c r="E669" s="2"/>
      <c r="F669" s="2"/>
      <c r="G669" s="5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ht="12.75">
      <c r="A670" s="2"/>
      <c r="B670" s="2"/>
      <c r="C670" s="2"/>
      <c r="D670" s="2"/>
      <c r="E670" s="2"/>
      <c r="F670" s="2"/>
      <c r="G670" s="5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ht="12.75">
      <c r="A671" s="2"/>
      <c r="B671" s="2"/>
      <c r="C671" s="2"/>
      <c r="D671" s="2"/>
      <c r="E671" s="2"/>
      <c r="F671" s="2"/>
      <c r="G671" s="5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ht="12.75">
      <c r="A672" s="2"/>
      <c r="B672" s="2"/>
      <c r="C672" s="2"/>
      <c r="D672" s="2"/>
      <c r="E672" s="2"/>
      <c r="F672" s="2"/>
      <c r="G672" s="5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ht="12.75">
      <c r="A673" s="2"/>
      <c r="B673" s="2"/>
      <c r="C673" s="2"/>
      <c r="D673" s="2"/>
      <c r="E673" s="2"/>
      <c r="F673" s="2"/>
      <c r="G673" s="5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ht="12.75">
      <c r="A674" s="2"/>
      <c r="B674" s="2"/>
      <c r="C674" s="2"/>
      <c r="D674" s="2"/>
      <c r="E674" s="2"/>
      <c r="F674" s="2"/>
      <c r="G674" s="5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ht="12.75">
      <c r="A675" s="2"/>
      <c r="B675" s="2"/>
      <c r="C675" s="2"/>
      <c r="D675" s="2"/>
      <c r="E675" s="2"/>
      <c r="F675" s="2"/>
      <c r="G675" s="5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ht="12.75">
      <c r="A676" s="2"/>
      <c r="B676" s="2"/>
      <c r="C676" s="2"/>
      <c r="D676" s="2"/>
      <c r="E676" s="2"/>
      <c r="F676" s="2"/>
      <c r="G676" s="5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ht="12.75">
      <c r="A677" s="2"/>
      <c r="B677" s="2"/>
      <c r="C677" s="2"/>
      <c r="D677" s="2"/>
      <c r="E677" s="2"/>
      <c r="F677" s="2"/>
      <c r="G677" s="5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ht="12.75">
      <c r="A678" s="2"/>
      <c r="B678" s="2"/>
      <c r="C678" s="2"/>
      <c r="D678" s="2"/>
      <c r="E678" s="2"/>
      <c r="F678" s="2"/>
      <c r="G678" s="5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ht="12.75">
      <c r="A679" s="2"/>
      <c r="B679" s="2"/>
      <c r="C679" s="2"/>
      <c r="D679" s="2"/>
      <c r="E679" s="2"/>
      <c r="F679" s="2"/>
      <c r="G679" s="5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ht="12.75">
      <c r="A680" s="2"/>
      <c r="B680" s="2"/>
      <c r="C680" s="2"/>
      <c r="D680" s="2"/>
      <c r="E680" s="2"/>
      <c r="F680" s="2"/>
      <c r="G680" s="5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ht="12.75">
      <c r="A681" s="2"/>
      <c r="B681" s="2"/>
      <c r="C681" s="2"/>
      <c r="D681" s="2"/>
      <c r="E681" s="2"/>
      <c r="F681" s="2"/>
      <c r="G681" s="5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ht="12.75">
      <c r="A682" s="2"/>
      <c r="B682" s="2"/>
      <c r="C682" s="2"/>
      <c r="D682" s="2"/>
      <c r="E682" s="2"/>
      <c r="F682" s="2"/>
      <c r="G682" s="5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ht="12.75">
      <c r="A683" s="2"/>
      <c r="B683" s="2"/>
      <c r="C683" s="2"/>
      <c r="D683" s="2"/>
      <c r="E683" s="2"/>
      <c r="F683" s="2"/>
      <c r="G683" s="5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ht="12.75">
      <c r="A684" s="2"/>
      <c r="B684" s="2"/>
      <c r="C684" s="2"/>
      <c r="D684" s="2"/>
      <c r="E684" s="2"/>
      <c r="F684" s="2"/>
      <c r="G684" s="5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ht="12.75">
      <c r="A685" s="2"/>
      <c r="B685" s="2"/>
      <c r="C685" s="2"/>
      <c r="D685" s="2"/>
      <c r="E685" s="2"/>
      <c r="F685" s="2"/>
      <c r="G685" s="5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ht="12.75">
      <c r="A686" s="2"/>
      <c r="B686" s="2"/>
      <c r="C686" s="2"/>
      <c r="D686" s="2"/>
      <c r="E686" s="2"/>
      <c r="F686" s="2"/>
      <c r="G686" s="5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ht="12.75">
      <c r="A687" s="2"/>
      <c r="B687" s="2"/>
      <c r="C687" s="2"/>
      <c r="D687" s="2"/>
      <c r="E687" s="2"/>
      <c r="F687" s="2"/>
      <c r="G687" s="5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ht="12.75">
      <c r="A688" s="2"/>
      <c r="B688" s="2"/>
      <c r="C688" s="2"/>
      <c r="D688" s="2"/>
      <c r="E688" s="2"/>
      <c r="F688" s="2"/>
      <c r="G688" s="5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ht="12.75">
      <c r="A689" s="2"/>
      <c r="B689" s="2"/>
      <c r="C689" s="2"/>
      <c r="D689" s="2"/>
      <c r="E689" s="2"/>
      <c r="F689" s="2"/>
      <c r="G689" s="5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ht="12.75">
      <c r="A690" s="2"/>
      <c r="B690" s="2"/>
      <c r="C690" s="2"/>
      <c r="D690" s="2"/>
      <c r="E690" s="2"/>
      <c r="F690" s="2"/>
      <c r="G690" s="5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ht="12.75">
      <c r="A691" s="2"/>
      <c r="B691" s="2"/>
      <c r="C691" s="2"/>
      <c r="D691" s="2"/>
      <c r="E691" s="2"/>
      <c r="F691" s="2"/>
      <c r="G691" s="5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ht="12.75">
      <c r="A692" s="2"/>
      <c r="B692" s="2"/>
      <c r="C692" s="2"/>
      <c r="D692" s="2"/>
      <c r="E692" s="2"/>
      <c r="F692" s="2"/>
      <c r="G692" s="5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ht="12.75">
      <c r="A693" s="2"/>
      <c r="B693" s="2"/>
      <c r="C693" s="2"/>
      <c r="D693" s="2"/>
      <c r="E693" s="2"/>
      <c r="F693" s="2"/>
      <c r="G693" s="5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ht="12.75">
      <c r="A694" s="2"/>
      <c r="B694" s="2"/>
      <c r="C694" s="2"/>
      <c r="D694" s="2"/>
      <c r="E694" s="2"/>
      <c r="F694" s="2"/>
      <c r="G694" s="5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ht="12.75">
      <c r="A695" s="2"/>
      <c r="B695" s="2"/>
      <c r="C695" s="2"/>
      <c r="D695" s="2"/>
      <c r="E695" s="2"/>
      <c r="F695" s="2"/>
      <c r="G695" s="5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ht="12.75">
      <c r="A696" s="2"/>
      <c r="B696" s="2"/>
      <c r="C696" s="2"/>
      <c r="D696" s="2"/>
      <c r="E696" s="2"/>
      <c r="F696" s="2"/>
      <c r="G696" s="5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ht="12.75">
      <c r="A697" s="2"/>
      <c r="B697" s="2"/>
      <c r="C697" s="2"/>
      <c r="D697" s="2"/>
      <c r="E697" s="2"/>
      <c r="F697" s="2"/>
      <c r="G697" s="5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ht="12.75">
      <c r="A698" s="2"/>
      <c r="B698" s="2"/>
      <c r="C698" s="2"/>
      <c r="D698" s="2"/>
      <c r="E698" s="2"/>
      <c r="F698" s="2"/>
      <c r="G698" s="5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ht="12.75">
      <c r="A699" s="2"/>
      <c r="B699" s="2"/>
      <c r="C699" s="2"/>
      <c r="D699" s="2"/>
      <c r="E699" s="2"/>
      <c r="F699" s="2"/>
      <c r="G699" s="5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ht="12.75">
      <c r="A700" s="2"/>
      <c r="B700" s="2"/>
      <c r="C700" s="2"/>
      <c r="D700" s="2"/>
      <c r="E700" s="2"/>
      <c r="F700" s="2"/>
      <c r="G700" s="5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ht="12.75">
      <c r="A701" s="2"/>
      <c r="B701" s="2"/>
      <c r="C701" s="2"/>
      <c r="D701" s="2"/>
      <c r="E701" s="2"/>
      <c r="F701" s="2"/>
      <c r="G701" s="5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ht="12.75">
      <c r="A702" s="2"/>
      <c r="B702" s="2"/>
      <c r="C702" s="2"/>
      <c r="D702" s="2"/>
      <c r="E702" s="2"/>
      <c r="F702" s="2"/>
      <c r="G702" s="5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ht="12.75">
      <c r="A703" s="2"/>
      <c r="B703" s="2"/>
      <c r="C703" s="2"/>
      <c r="D703" s="2"/>
      <c r="E703" s="2"/>
      <c r="F703" s="2"/>
      <c r="G703" s="5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ht="12.75">
      <c r="A704" s="2"/>
      <c r="B704" s="2"/>
      <c r="C704" s="2"/>
      <c r="D704" s="2"/>
      <c r="E704" s="2"/>
      <c r="F704" s="2"/>
      <c r="G704" s="5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ht="12.75">
      <c r="A705" s="2"/>
      <c r="B705" s="2"/>
      <c r="C705" s="2"/>
      <c r="D705" s="2"/>
      <c r="E705" s="2"/>
      <c r="F705" s="2"/>
      <c r="G705" s="5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ht="12.75">
      <c r="A706" s="2"/>
      <c r="B706" s="2"/>
      <c r="C706" s="2"/>
      <c r="D706" s="2"/>
      <c r="E706" s="2"/>
      <c r="F706" s="2"/>
      <c r="G706" s="5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ht="12.75">
      <c r="A707" s="2"/>
      <c r="B707" s="2"/>
      <c r="C707" s="2"/>
      <c r="D707" s="2"/>
      <c r="E707" s="2"/>
      <c r="F707" s="2"/>
      <c r="G707" s="5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ht="12.75">
      <c r="A708" s="2"/>
      <c r="B708" s="2"/>
      <c r="C708" s="2"/>
      <c r="D708" s="2"/>
      <c r="E708" s="2"/>
      <c r="F708" s="2"/>
      <c r="G708" s="5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ht="12.75">
      <c r="A709" s="2"/>
      <c r="B709" s="2"/>
      <c r="C709" s="2"/>
      <c r="D709" s="2"/>
      <c r="E709" s="2"/>
      <c r="F709" s="2"/>
      <c r="G709" s="5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ht="12.75">
      <c r="A710" s="2"/>
      <c r="B710" s="2"/>
      <c r="C710" s="2"/>
      <c r="D710" s="2"/>
      <c r="E710" s="2"/>
      <c r="F710" s="2"/>
      <c r="G710" s="5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ht="12.75">
      <c r="A711" s="2"/>
      <c r="B711" s="2"/>
      <c r="C711" s="2"/>
      <c r="D711" s="2"/>
      <c r="E711" s="2"/>
      <c r="F711" s="2"/>
      <c r="G711" s="5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ht="12.75">
      <c r="A712" s="2"/>
      <c r="B712" s="2"/>
      <c r="C712" s="2"/>
      <c r="D712" s="2"/>
      <c r="E712" s="2"/>
      <c r="F712" s="2"/>
      <c r="G712" s="5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ht="12.75">
      <c r="A713" s="2"/>
      <c r="B713" s="2"/>
      <c r="C713" s="2"/>
      <c r="D713" s="2"/>
      <c r="E713" s="2"/>
      <c r="F713" s="2"/>
      <c r="G713" s="5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ht="12.75">
      <c r="A714" s="2"/>
      <c r="B714" s="2"/>
      <c r="C714" s="2"/>
      <c r="D714" s="2"/>
      <c r="E714" s="2"/>
      <c r="F714" s="2"/>
      <c r="G714" s="5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ht="12.75">
      <c r="A715" s="2"/>
      <c r="B715" s="2"/>
      <c r="C715" s="2"/>
      <c r="D715" s="2"/>
      <c r="E715" s="2"/>
      <c r="F715" s="2"/>
      <c r="G715" s="5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ht="12.75">
      <c r="A716" s="2"/>
      <c r="B716" s="2"/>
      <c r="C716" s="2"/>
      <c r="D716" s="2"/>
      <c r="E716" s="2"/>
      <c r="F716" s="2"/>
      <c r="G716" s="5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ht="12.75">
      <c r="A717" s="2"/>
      <c r="B717" s="2"/>
      <c r="C717" s="2"/>
      <c r="D717" s="2"/>
      <c r="E717" s="2"/>
      <c r="F717" s="2"/>
      <c r="G717" s="5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ht="12.75">
      <c r="A718" s="2"/>
      <c r="B718" s="2"/>
      <c r="C718" s="2"/>
      <c r="D718" s="2"/>
      <c r="E718" s="2"/>
      <c r="F718" s="2"/>
      <c r="G718" s="5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ht="12.75">
      <c r="A719" s="2"/>
      <c r="B719" s="2"/>
      <c r="C719" s="2"/>
      <c r="D719" s="2"/>
      <c r="E719" s="2"/>
      <c r="F719" s="2"/>
      <c r="G719" s="5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ht="12.75">
      <c r="A720" s="2"/>
      <c r="B720" s="2"/>
      <c r="C720" s="2"/>
      <c r="D720" s="2"/>
      <c r="E720" s="2"/>
      <c r="F720" s="2"/>
      <c r="G720" s="5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ht="12.75">
      <c r="A721" s="2"/>
      <c r="B721" s="2"/>
      <c r="C721" s="2"/>
      <c r="D721" s="2"/>
      <c r="E721" s="2"/>
      <c r="F721" s="2"/>
      <c r="G721" s="5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ht="12.75">
      <c r="A722" s="2"/>
      <c r="B722" s="2"/>
      <c r="C722" s="2"/>
      <c r="D722" s="2"/>
      <c r="E722" s="2"/>
      <c r="F722" s="2"/>
      <c r="G722" s="5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ht="12.75">
      <c r="A723" s="2"/>
      <c r="B723" s="2"/>
      <c r="C723" s="2"/>
      <c r="D723" s="2"/>
      <c r="E723" s="2"/>
      <c r="F723" s="2"/>
      <c r="G723" s="5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ht="12.75">
      <c r="A724" s="2"/>
      <c r="B724" s="2"/>
      <c r="C724" s="2"/>
      <c r="D724" s="2"/>
      <c r="E724" s="2"/>
      <c r="F724" s="2"/>
      <c r="G724" s="5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ht="12.75">
      <c r="A725" s="2"/>
      <c r="B725" s="2"/>
      <c r="C725" s="2"/>
      <c r="D725" s="2"/>
      <c r="E725" s="2"/>
      <c r="F725" s="2"/>
      <c r="G725" s="5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ht="12.75">
      <c r="A726" s="2"/>
      <c r="B726" s="2"/>
      <c r="C726" s="2"/>
      <c r="D726" s="2"/>
      <c r="E726" s="2"/>
      <c r="F726" s="2"/>
      <c r="G726" s="5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ht="12.75">
      <c r="A727" s="2"/>
      <c r="B727" s="2"/>
      <c r="C727" s="2"/>
      <c r="D727" s="2"/>
      <c r="E727" s="2"/>
      <c r="F727" s="2"/>
      <c r="G727" s="5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ht="12.75">
      <c r="A728" s="2"/>
      <c r="B728" s="2"/>
      <c r="C728" s="2"/>
      <c r="D728" s="2"/>
      <c r="E728" s="2"/>
      <c r="F728" s="2"/>
      <c r="G728" s="5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ht="12.75">
      <c r="A729" s="2"/>
      <c r="B729" s="2"/>
      <c r="C729" s="2"/>
      <c r="D729" s="2"/>
      <c r="E729" s="2"/>
      <c r="F729" s="2"/>
      <c r="G729" s="5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ht="12.75">
      <c r="A730" s="2"/>
      <c r="B730" s="2"/>
      <c r="C730" s="2"/>
      <c r="D730" s="2"/>
      <c r="E730" s="2"/>
      <c r="F730" s="2"/>
      <c r="G730" s="5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ht="12.75">
      <c r="A731" s="2"/>
      <c r="B731" s="2"/>
      <c r="C731" s="2"/>
      <c r="D731" s="2"/>
      <c r="E731" s="2"/>
      <c r="F731" s="2"/>
      <c r="G731" s="5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ht="12.75">
      <c r="A732" s="2"/>
      <c r="B732" s="2"/>
      <c r="C732" s="2"/>
      <c r="D732" s="2"/>
      <c r="E732" s="2"/>
      <c r="F732" s="2"/>
      <c r="G732" s="5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ht="12.75">
      <c r="A733" s="2"/>
      <c r="B733" s="2"/>
      <c r="C733" s="2"/>
      <c r="D733" s="2"/>
      <c r="E733" s="2"/>
      <c r="F733" s="2"/>
      <c r="G733" s="5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ht="12.75">
      <c r="A734" s="2"/>
      <c r="B734" s="2"/>
      <c r="C734" s="2"/>
      <c r="D734" s="2"/>
      <c r="E734" s="2"/>
      <c r="F734" s="2"/>
      <c r="G734" s="5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ht="12.75">
      <c r="A735" s="2"/>
      <c r="B735" s="2"/>
      <c r="C735" s="2"/>
      <c r="D735" s="2"/>
      <c r="E735" s="2"/>
      <c r="F735" s="2"/>
      <c r="G735" s="5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ht="12.75">
      <c r="A736" s="2"/>
      <c r="B736" s="2"/>
      <c r="C736" s="2"/>
      <c r="D736" s="2"/>
      <c r="E736" s="2"/>
      <c r="F736" s="2"/>
      <c r="G736" s="5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ht="12.75">
      <c r="A737" s="2"/>
      <c r="B737" s="2"/>
      <c r="C737" s="2"/>
      <c r="D737" s="2"/>
      <c r="E737" s="2"/>
      <c r="F737" s="2"/>
      <c r="G737" s="5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ht="12.75">
      <c r="A738" s="2"/>
      <c r="B738" s="2"/>
      <c r="C738" s="2"/>
      <c r="D738" s="2"/>
      <c r="E738" s="2"/>
      <c r="F738" s="2"/>
      <c r="G738" s="5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ht="12.75">
      <c r="A739" s="2"/>
      <c r="B739" s="2"/>
      <c r="C739" s="2"/>
      <c r="D739" s="2"/>
      <c r="E739" s="2"/>
      <c r="F739" s="2"/>
      <c r="G739" s="5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ht="12.75">
      <c r="A740" s="2"/>
      <c r="B740" s="2"/>
      <c r="C740" s="2"/>
      <c r="D740" s="2"/>
      <c r="E740" s="2"/>
      <c r="F740" s="2"/>
      <c r="G740" s="5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ht="12.75">
      <c r="A741" s="2"/>
      <c r="B741" s="2"/>
      <c r="C741" s="2"/>
      <c r="D741" s="2"/>
      <c r="E741" s="2"/>
      <c r="F741" s="2"/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ht="12.75">
      <c r="A742" s="2"/>
      <c r="B742" s="2"/>
      <c r="C742" s="2"/>
      <c r="D742" s="2"/>
      <c r="E742" s="2"/>
      <c r="F742" s="2"/>
      <c r="G742" s="5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ht="12.75">
      <c r="A743" s="2"/>
      <c r="B743" s="2"/>
      <c r="C743" s="2"/>
      <c r="D743" s="2"/>
      <c r="E743" s="2"/>
      <c r="F743" s="2"/>
      <c r="G743" s="5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ht="12.75">
      <c r="A744" s="2"/>
      <c r="B744" s="2"/>
      <c r="C744" s="2"/>
      <c r="D744" s="2"/>
      <c r="E744" s="2"/>
      <c r="F744" s="2"/>
      <c r="G744" s="5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ht="12.75">
      <c r="A745" s="2"/>
      <c r="B745" s="2"/>
      <c r="C745" s="2"/>
      <c r="D745" s="2"/>
      <c r="E745" s="2"/>
      <c r="F745" s="2"/>
      <c r="G745" s="5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ht="12.75">
      <c r="A746" s="2"/>
      <c r="B746" s="2"/>
      <c r="C746" s="2"/>
      <c r="D746" s="2"/>
      <c r="E746" s="2"/>
      <c r="F746" s="2"/>
      <c r="G746" s="5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ht="12.75">
      <c r="A747" s="2"/>
      <c r="B747" s="2"/>
      <c r="C747" s="2"/>
      <c r="D747" s="2"/>
      <c r="E747" s="2"/>
      <c r="F747" s="2"/>
      <c r="G747" s="5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ht="12.75">
      <c r="A748" s="2"/>
      <c r="B748" s="2"/>
      <c r="C748" s="2"/>
      <c r="D748" s="2"/>
      <c r="E748" s="2"/>
      <c r="F748" s="2"/>
      <c r="G748" s="5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ht="12.75">
      <c r="A749" s="2"/>
      <c r="B749" s="2"/>
      <c r="C749" s="2"/>
      <c r="D749" s="2"/>
      <c r="E749" s="2"/>
      <c r="F749" s="2"/>
      <c r="G749" s="5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ht="12.75">
      <c r="A750" s="2"/>
      <c r="B750" s="2"/>
      <c r="C750" s="2"/>
      <c r="D750" s="2"/>
      <c r="E750" s="2"/>
      <c r="F750" s="2"/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ht="12.75">
      <c r="A751" s="2"/>
      <c r="B751" s="2"/>
      <c r="C751" s="2"/>
      <c r="D751" s="2"/>
      <c r="E751" s="2"/>
      <c r="F751" s="2"/>
      <c r="G751" s="5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ht="12.75">
      <c r="A752" s="2"/>
      <c r="B752" s="2"/>
      <c r="C752" s="2"/>
      <c r="D752" s="2"/>
      <c r="E752" s="2"/>
      <c r="F752" s="2"/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ht="12.75">
      <c r="A753" s="2"/>
      <c r="B753" s="2"/>
      <c r="C753" s="2"/>
      <c r="D753" s="2"/>
      <c r="E753" s="2"/>
      <c r="F753" s="2"/>
      <c r="G753" s="5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ht="12.75">
      <c r="A754" s="2"/>
      <c r="B754" s="2"/>
      <c r="C754" s="2"/>
      <c r="D754" s="2"/>
      <c r="E754" s="2"/>
      <c r="F754" s="2"/>
      <c r="G754" s="5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ht="12.75">
      <c r="A755" s="2"/>
      <c r="B755" s="2"/>
      <c r="C755" s="2"/>
      <c r="D755" s="2"/>
      <c r="E755" s="2"/>
      <c r="F755" s="2"/>
      <c r="G755" s="5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ht="12.75">
      <c r="A756" s="2"/>
      <c r="B756" s="2"/>
      <c r="C756" s="2"/>
      <c r="D756" s="2"/>
      <c r="E756" s="2"/>
      <c r="F756" s="2"/>
      <c r="G756" s="5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ht="12.75">
      <c r="A757" s="2"/>
      <c r="B757" s="2"/>
      <c r="C757" s="2"/>
      <c r="D757" s="2"/>
      <c r="E757" s="2"/>
      <c r="F757" s="2"/>
      <c r="G757" s="5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ht="12.75">
      <c r="A758" s="2"/>
      <c r="B758" s="2"/>
      <c r="C758" s="2"/>
      <c r="D758" s="2"/>
      <c r="E758" s="2"/>
      <c r="F758" s="2"/>
      <c r="G758" s="5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ht="12.75">
      <c r="A759" s="2"/>
      <c r="B759" s="2"/>
      <c r="C759" s="2"/>
      <c r="D759" s="2"/>
      <c r="E759" s="2"/>
      <c r="F759" s="2"/>
      <c r="G759" s="5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ht="12.75">
      <c r="A760" s="2"/>
      <c r="B760" s="2"/>
      <c r="C760" s="2"/>
      <c r="D760" s="2"/>
      <c r="E760" s="2"/>
      <c r="F760" s="2"/>
      <c r="G760" s="5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ht="12.75">
      <c r="A761" s="2"/>
      <c r="B761" s="2"/>
      <c r="C761" s="2"/>
      <c r="D761" s="2"/>
      <c r="E761" s="2"/>
      <c r="F761" s="2"/>
      <c r="G761" s="5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ht="12.75">
      <c r="A762" s="2"/>
      <c r="B762" s="2"/>
      <c r="C762" s="2"/>
      <c r="D762" s="2"/>
      <c r="E762" s="2"/>
      <c r="F762" s="2"/>
      <c r="G762" s="5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ht="12.75">
      <c r="A763" s="2"/>
      <c r="B763" s="2"/>
      <c r="C763" s="2"/>
      <c r="D763" s="2"/>
      <c r="E763" s="2"/>
      <c r="F763" s="2"/>
      <c r="G763" s="5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ht="12.75">
      <c r="A764" s="2"/>
      <c r="B764" s="2"/>
      <c r="C764" s="2"/>
      <c r="D764" s="2"/>
      <c r="E764" s="2"/>
      <c r="F764" s="2"/>
      <c r="G764" s="5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ht="12.75">
      <c r="A765" s="2"/>
      <c r="B765" s="2"/>
      <c r="C765" s="2"/>
      <c r="D765" s="2"/>
      <c r="E765" s="2"/>
      <c r="F765" s="2"/>
      <c r="G765" s="5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ht="12.75">
      <c r="A766" s="2"/>
      <c r="B766" s="2"/>
      <c r="C766" s="2"/>
      <c r="D766" s="2"/>
      <c r="E766" s="2"/>
      <c r="F766" s="2"/>
      <c r="G766" s="5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ht="12.75">
      <c r="A767" s="2"/>
      <c r="B767" s="2"/>
      <c r="C767" s="2"/>
      <c r="D767" s="2"/>
      <c r="E767" s="2"/>
      <c r="F767" s="2"/>
      <c r="G767" s="5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ht="12.75">
      <c r="A768" s="2"/>
      <c r="B768" s="2"/>
      <c r="C768" s="2"/>
      <c r="D768" s="2"/>
      <c r="E768" s="2"/>
      <c r="F768" s="2"/>
      <c r="G768" s="5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ht="12.75">
      <c r="A769" s="2"/>
      <c r="B769" s="2"/>
      <c r="C769" s="2"/>
      <c r="D769" s="2"/>
      <c r="E769" s="2"/>
      <c r="F769" s="2"/>
      <c r="G769" s="5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ht="12.75">
      <c r="A770" s="2"/>
      <c r="B770" s="2"/>
      <c r="C770" s="2"/>
      <c r="D770" s="2"/>
      <c r="E770" s="2"/>
      <c r="F770" s="2"/>
      <c r="G770" s="5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ht="12.75">
      <c r="A771" s="2"/>
      <c r="B771" s="2"/>
      <c r="C771" s="2"/>
      <c r="D771" s="2"/>
      <c r="E771" s="2"/>
      <c r="F771" s="2"/>
      <c r="G771" s="5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ht="12.75">
      <c r="A772" s="2"/>
      <c r="B772" s="2"/>
      <c r="C772" s="2"/>
      <c r="D772" s="2"/>
      <c r="E772" s="2"/>
      <c r="F772" s="2"/>
      <c r="G772" s="5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ht="12.75">
      <c r="A773" s="2"/>
      <c r="B773" s="2"/>
      <c r="C773" s="2"/>
      <c r="D773" s="2"/>
      <c r="E773" s="2"/>
      <c r="F773" s="2"/>
      <c r="G773" s="5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ht="12.75">
      <c r="A774" s="2"/>
      <c r="B774" s="2"/>
      <c r="C774" s="2"/>
      <c r="D774" s="2"/>
      <c r="E774" s="2"/>
      <c r="F774" s="2"/>
      <c r="G774" s="5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ht="12.75">
      <c r="A775" s="2"/>
      <c r="B775" s="2"/>
      <c r="C775" s="2"/>
      <c r="D775" s="2"/>
      <c r="E775" s="2"/>
      <c r="F775" s="2"/>
      <c r="G775" s="5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ht="12.75">
      <c r="A776" s="2"/>
      <c r="B776" s="2"/>
      <c r="C776" s="2"/>
      <c r="D776" s="2"/>
      <c r="E776" s="2"/>
      <c r="F776" s="2"/>
      <c r="G776" s="5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ht="12.75">
      <c r="A777" s="2"/>
      <c r="B777" s="2"/>
      <c r="C777" s="2"/>
      <c r="D777" s="2"/>
      <c r="E777" s="2"/>
      <c r="F777" s="2"/>
      <c r="G777" s="5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ht="12.75">
      <c r="A778" s="2"/>
      <c r="B778" s="2"/>
      <c r="C778" s="2"/>
      <c r="D778" s="2"/>
      <c r="E778" s="2"/>
      <c r="F778" s="2"/>
      <c r="G778" s="5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ht="12.75">
      <c r="A779" s="2"/>
      <c r="B779" s="2"/>
      <c r="C779" s="2"/>
      <c r="D779" s="2"/>
      <c r="E779" s="2"/>
      <c r="F779" s="2"/>
      <c r="G779" s="5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ht="12.75">
      <c r="A780" s="2"/>
      <c r="B780" s="2"/>
      <c r="C780" s="2"/>
      <c r="D780" s="2"/>
      <c r="E780" s="2"/>
      <c r="F780" s="2"/>
      <c r="G780" s="5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ht="12.75">
      <c r="A781" s="2"/>
      <c r="B781" s="2"/>
      <c r="C781" s="2"/>
      <c r="D781" s="2"/>
      <c r="E781" s="2"/>
      <c r="F781" s="2"/>
      <c r="G781" s="5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ht="12.75">
      <c r="A782" s="2"/>
      <c r="B782" s="2"/>
      <c r="C782" s="2"/>
      <c r="D782" s="2"/>
      <c r="E782" s="2"/>
      <c r="F782" s="2"/>
      <c r="G782" s="5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ht="12.75">
      <c r="A783" s="2"/>
      <c r="B783" s="2"/>
      <c r="C783" s="2"/>
      <c r="D783" s="2"/>
      <c r="E783" s="2"/>
      <c r="F783" s="2"/>
      <c r="G783" s="5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ht="12.75">
      <c r="A784" s="2"/>
      <c r="B784" s="2"/>
      <c r="C784" s="2"/>
      <c r="D784" s="2"/>
      <c r="E784" s="2"/>
      <c r="F784" s="2"/>
      <c r="G784" s="5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ht="12.75">
      <c r="A785" s="2"/>
      <c r="B785" s="2"/>
      <c r="C785" s="2"/>
      <c r="D785" s="2"/>
      <c r="E785" s="2"/>
      <c r="F785" s="2"/>
      <c r="G785" s="5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ht="12.75">
      <c r="A786" s="2"/>
      <c r="B786" s="2"/>
      <c r="C786" s="2"/>
      <c r="D786" s="2"/>
      <c r="E786" s="2"/>
      <c r="F786" s="2"/>
      <c r="G786" s="5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ht="12.75">
      <c r="A787" s="2"/>
      <c r="B787" s="2"/>
      <c r="C787" s="2"/>
      <c r="D787" s="2"/>
      <c r="E787" s="2"/>
      <c r="F787" s="2"/>
      <c r="G787" s="5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ht="12.75">
      <c r="A788" s="2"/>
      <c r="B788" s="2"/>
      <c r="C788" s="2"/>
      <c r="D788" s="2"/>
      <c r="E788" s="2"/>
      <c r="F788" s="2"/>
      <c r="G788" s="5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ht="12.75">
      <c r="A789" s="2"/>
      <c r="B789" s="2"/>
      <c r="C789" s="2"/>
      <c r="D789" s="2"/>
      <c r="E789" s="2"/>
      <c r="F789" s="2"/>
      <c r="G789" s="5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ht="12.75">
      <c r="A790" s="2"/>
      <c r="B790" s="2"/>
      <c r="C790" s="2"/>
      <c r="D790" s="2"/>
      <c r="E790" s="2"/>
      <c r="F790" s="2"/>
      <c r="G790" s="5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ht="12.75">
      <c r="A791" s="2"/>
      <c r="B791" s="2"/>
      <c r="C791" s="2"/>
      <c r="D791" s="2"/>
      <c r="E791" s="2"/>
      <c r="F791" s="2"/>
      <c r="G791" s="5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ht="12.75">
      <c r="A792" s="2"/>
      <c r="B792" s="2"/>
      <c r="C792" s="2"/>
      <c r="D792" s="2"/>
      <c r="E792" s="2"/>
      <c r="F792" s="2"/>
      <c r="G792" s="5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ht="12.75">
      <c r="A793" s="2"/>
      <c r="B793" s="2"/>
      <c r="C793" s="2"/>
      <c r="D793" s="2"/>
      <c r="E793" s="2"/>
      <c r="F793" s="2"/>
      <c r="G793" s="5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ht="12.75">
      <c r="A794" s="2"/>
      <c r="B794" s="2"/>
      <c r="C794" s="2"/>
      <c r="D794" s="2"/>
      <c r="E794" s="2"/>
      <c r="F794" s="2"/>
      <c r="G794" s="5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ht="12.75">
      <c r="A795" s="2"/>
      <c r="B795" s="2"/>
      <c r="C795" s="2"/>
      <c r="D795" s="2"/>
      <c r="E795" s="2"/>
      <c r="F795" s="2"/>
      <c r="G795" s="5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ht="12.75">
      <c r="A796" s="2"/>
      <c r="B796" s="2"/>
      <c r="C796" s="2"/>
      <c r="D796" s="2"/>
      <c r="E796" s="2"/>
      <c r="F796" s="2"/>
      <c r="G796" s="5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ht="12.75">
      <c r="A797" s="2"/>
      <c r="B797" s="2"/>
      <c r="C797" s="2"/>
      <c r="D797" s="2"/>
      <c r="E797" s="2"/>
      <c r="F797" s="2"/>
      <c r="G797" s="5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ht="12.75">
      <c r="A798" s="2"/>
      <c r="B798" s="2"/>
      <c r="C798" s="2"/>
      <c r="D798" s="2"/>
      <c r="E798" s="2"/>
      <c r="F798" s="2"/>
      <c r="G798" s="5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ht="12.75">
      <c r="A799" s="2"/>
      <c r="B799" s="2"/>
      <c r="C799" s="2"/>
      <c r="D799" s="2"/>
      <c r="E799" s="2"/>
      <c r="F799" s="2"/>
      <c r="G799" s="5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ht="12.75">
      <c r="A800" s="2"/>
      <c r="B800" s="2"/>
      <c r="C800" s="2"/>
      <c r="D800" s="2"/>
      <c r="E800" s="2"/>
      <c r="F800" s="2"/>
      <c r="G800" s="5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ht="12.75">
      <c r="A801" s="2"/>
      <c r="B801" s="2"/>
      <c r="C801" s="2"/>
      <c r="D801" s="2"/>
      <c r="E801" s="2"/>
      <c r="F801" s="2"/>
      <c r="G801" s="5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ht="12.75">
      <c r="A802" s="2"/>
      <c r="B802" s="2"/>
      <c r="C802" s="2"/>
      <c r="D802" s="2"/>
      <c r="E802" s="2"/>
      <c r="F802" s="2"/>
      <c r="G802" s="5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ht="12.75">
      <c r="A803" s="2"/>
      <c r="B803" s="2"/>
      <c r="C803" s="2"/>
      <c r="D803" s="2"/>
      <c r="E803" s="2"/>
      <c r="F803" s="2"/>
      <c r="G803" s="5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ht="12.75">
      <c r="A804" s="2"/>
      <c r="B804" s="2"/>
      <c r="C804" s="2"/>
      <c r="D804" s="2"/>
      <c r="E804" s="2"/>
      <c r="F804" s="2"/>
      <c r="G804" s="5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ht="12.75">
      <c r="A805" s="2"/>
      <c r="B805" s="2"/>
      <c r="C805" s="2"/>
      <c r="D805" s="2"/>
      <c r="E805" s="2"/>
      <c r="F805" s="2"/>
      <c r="G805" s="5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ht="12.75">
      <c r="A806" s="2"/>
      <c r="B806" s="2"/>
      <c r="C806" s="2"/>
      <c r="D806" s="2"/>
      <c r="E806" s="2"/>
      <c r="F806" s="2"/>
      <c r="G806" s="5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ht="12.75">
      <c r="A807" s="2"/>
      <c r="B807" s="2"/>
      <c r="C807" s="2"/>
      <c r="D807" s="2"/>
      <c r="E807" s="2"/>
      <c r="F807" s="2"/>
      <c r="G807" s="5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ht="12.75">
      <c r="A808" s="2"/>
      <c r="B808" s="2"/>
      <c r="C808" s="2"/>
      <c r="D808" s="2"/>
      <c r="E808" s="2"/>
      <c r="F808" s="2"/>
      <c r="G808" s="5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ht="12.75">
      <c r="A809" s="2"/>
      <c r="B809" s="2"/>
      <c r="C809" s="2"/>
      <c r="D809" s="2"/>
      <c r="E809" s="2"/>
      <c r="F809" s="2"/>
      <c r="G809" s="5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ht="12.75">
      <c r="A810" s="2"/>
      <c r="B810" s="2"/>
      <c r="C810" s="2"/>
      <c r="D810" s="2"/>
      <c r="E810" s="2"/>
      <c r="F810" s="2"/>
      <c r="G810" s="5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ht="12.75">
      <c r="A811" s="2"/>
      <c r="B811" s="2"/>
      <c r="C811" s="2"/>
      <c r="D811" s="2"/>
      <c r="E811" s="2"/>
      <c r="F811" s="2"/>
      <c r="G811" s="5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ht="12.75">
      <c r="A812" s="2"/>
      <c r="B812" s="2"/>
      <c r="C812" s="2"/>
      <c r="D812" s="2"/>
      <c r="E812" s="2"/>
      <c r="F812" s="2"/>
      <c r="G812" s="5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ht="12.75">
      <c r="A813" s="2"/>
      <c r="B813" s="2"/>
      <c r="C813" s="2"/>
      <c r="D813" s="2"/>
      <c r="E813" s="2"/>
      <c r="F813" s="2"/>
      <c r="G813" s="5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ht="12.75">
      <c r="A814" s="2"/>
      <c r="B814" s="2"/>
      <c r="C814" s="2"/>
      <c r="D814" s="2"/>
      <c r="E814" s="2"/>
      <c r="F814" s="2"/>
      <c r="G814" s="5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ht="12.75">
      <c r="A815" s="2"/>
      <c r="B815" s="2"/>
      <c r="C815" s="2"/>
      <c r="D815" s="2"/>
      <c r="E815" s="2"/>
      <c r="F815" s="2"/>
      <c r="G815" s="5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ht="12.75">
      <c r="A816" s="2"/>
      <c r="B816" s="2"/>
      <c r="C816" s="2"/>
      <c r="D816" s="2"/>
      <c r="E816" s="2"/>
      <c r="F816" s="2"/>
      <c r="G816" s="5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ht="12.75">
      <c r="A817" s="2"/>
      <c r="B817" s="2"/>
      <c r="C817" s="2"/>
      <c r="D817" s="2"/>
      <c r="E817" s="2"/>
      <c r="F817" s="2"/>
      <c r="G817" s="5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ht="12.75">
      <c r="A818" s="2"/>
      <c r="B818" s="2"/>
      <c r="C818" s="2"/>
      <c r="D818" s="2"/>
      <c r="E818" s="2"/>
      <c r="F818" s="2"/>
      <c r="G818" s="5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ht="12.75">
      <c r="A819" s="2"/>
      <c r="B819" s="2"/>
      <c r="C819" s="2"/>
      <c r="D819" s="2"/>
      <c r="E819" s="2"/>
      <c r="F819" s="2"/>
      <c r="G819" s="5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ht="12.75">
      <c r="A820" s="2"/>
      <c r="B820" s="2"/>
      <c r="C820" s="2"/>
      <c r="D820" s="2"/>
      <c r="E820" s="2"/>
      <c r="F820" s="2"/>
      <c r="G820" s="5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ht="12.75">
      <c r="A821" s="2"/>
      <c r="B821" s="2"/>
      <c r="C821" s="2"/>
      <c r="D821" s="2"/>
      <c r="E821" s="2"/>
      <c r="F821" s="2"/>
      <c r="G821" s="5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ht="12.75">
      <c r="A822" s="2"/>
      <c r="B822" s="2"/>
      <c r="C822" s="2"/>
      <c r="D822" s="2"/>
      <c r="E822" s="2"/>
      <c r="F822" s="2"/>
      <c r="G822" s="5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ht="12.75">
      <c r="A823" s="2"/>
      <c r="B823" s="2"/>
      <c r="C823" s="2"/>
      <c r="D823" s="2"/>
      <c r="E823" s="2"/>
      <c r="F823" s="2"/>
      <c r="G823" s="5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ht="12.75">
      <c r="A824" s="2"/>
      <c r="B824" s="2"/>
      <c r="C824" s="2"/>
      <c r="D824" s="2"/>
      <c r="E824" s="2"/>
      <c r="F824" s="2"/>
      <c r="G824" s="5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ht="12.75">
      <c r="A825" s="2"/>
      <c r="B825" s="2"/>
      <c r="C825" s="2"/>
      <c r="D825" s="2"/>
      <c r="E825" s="2"/>
      <c r="F825" s="2"/>
      <c r="G825" s="5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ht="12.75">
      <c r="A826" s="2"/>
      <c r="B826" s="2"/>
      <c r="C826" s="2"/>
      <c r="D826" s="2"/>
      <c r="E826" s="2"/>
      <c r="F826" s="2"/>
      <c r="G826" s="5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ht="12.75">
      <c r="A827" s="2"/>
      <c r="B827" s="2"/>
      <c r="C827" s="2"/>
      <c r="D827" s="2"/>
      <c r="E827" s="2"/>
      <c r="F827" s="2"/>
      <c r="G827" s="5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ht="12.75">
      <c r="A828" s="2"/>
      <c r="B828" s="2"/>
      <c r="C828" s="2"/>
      <c r="D828" s="2"/>
      <c r="E828" s="2"/>
      <c r="F828" s="2"/>
      <c r="G828" s="5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ht="12.75">
      <c r="A829" s="2"/>
      <c r="B829" s="2"/>
      <c r="C829" s="2"/>
      <c r="D829" s="2"/>
      <c r="E829" s="2"/>
      <c r="F829" s="2"/>
      <c r="G829" s="5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ht="12.75">
      <c r="A830" s="2"/>
      <c r="B830" s="2"/>
      <c r="C830" s="2"/>
      <c r="D830" s="2"/>
      <c r="E830" s="2"/>
      <c r="F830" s="2"/>
      <c r="G830" s="5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ht="12.75">
      <c r="A831" s="2"/>
      <c r="B831" s="2"/>
      <c r="C831" s="2"/>
      <c r="D831" s="2"/>
      <c r="E831" s="2"/>
      <c r="F831" s="2"/>
      <c r="G831" s="5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ht="12.75">
      <c r="A832" s="2"/>
      <c r="B832" s="2"/>
      <c r="C832" s="2"/>
      <c r="D832" s="2"/>
      <c r="E832" s="2"/>
      <c r="F832" s="2"/>
      <c r="G832" s="5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ht="12.75">
      <c r="A833" s="2"/>
      <c r="B833" s="2"/>
      <c r="C833" s="2"/>
      <c r="D833" s="2"/>
      <c r="E833" s="2"/>
      <c r="F833" s="2"/>
      <c r="G833" s="5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ht="12.75">
      <c r="A834" s="2"/>
      <c r="B834" s="2"/>
      <c r="C834" s="2"/>
      <c r="D834" s="2"/>
      <c r="E834" s="2"/>
      <c r="F834" s="2"/>
      <c r="G834" s="5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ht="12.75">
      <c r="A835" s="2"/>
      <c r="B835" s="2"/>
      <c r="C835" s="2"/>
      <c r="D835" s="2"/>
      <c r="E835" s="2"/>
      <c r="F835" s="2"/>
      <c r="G835" s="5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ht="12.75">
      <c r="A836" s="2"/>
      <c r="B836" s="2"/>
      <c r="C836" s="2"/>
      <c r="D836" s="2"/>
      <c r="E836" s="2"/>
      <c r="F836" s="2"/>
      <c r="G836" s="5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ht="12.75">
      <c r="A837" s="2"/>
      <c r="B837" s="2"/>
      <c r="C837" s="2"/>
      <c r="D837" s="2"/>
      <c r="E837" s="2"/>
      <c r="F837" s="2"/>
      <c r="G837" s="5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ht="12.75">
      <c r="A838" s="2"/>
      <c r="B838" s="2"/>
      <c r="C838" s="2"/>
      <c r="D838" s="2"/>
      <c r="E838" s="2"/>
      <c r="F838" s="2"/>
      <c r="G838" s="5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ht="12.75">
      <c r="A839" s="2"/>
      <c r="B839" s="2"/>
      <c r="C839" s="2"/>
      <c r="D839" s="2"/>
      <c r="E839" s="2"/>
      <c r="F839" s="2"/>
      <c r="G839" s="5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ht="12.75">
      <c r="A840" s="2"/>
      <c r="B840" s="2"/>
      <c r="C840" s="2"/>
      <c r="D840" s="2"/>
      <c r="E840" s="2"/>
      <c r="F840" s="2"/>
      <c r="G840" s="5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ht="12.75">
      <c r="A841" s="2"/>
      <c r="B841" s="2"/>
      <c r="C841" s="2"/>
      <c r="D841" s="2"/>
      <c r="E841" s="2"/>
      <c r="F841" s="2"/>
      <c r="G841" s="5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ht="12.75">
      <c r="A842" s="2"/>
      <c r="B842" s="2"/>
      <c r="C842" s="2"/>
      <c r="D842" s="2"/>
      <c r="E842" s="2"/>
      <c r="F842" s="2"/>
      <c r="G842" s="5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ht="12.75">
      <c r="A843" s="2"/>
      <c r="B843" s="2"/>
      <c r="C843" s="2"/>
      <c r="D843" s="2"/>
      <c r="E843" s="2"/>
      <c r="F843" s="2"/>
      <c r="G843" s="5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ht="12.75">
      <c r="A844" s="2"/>
      <c r="B844" s="2"/>
      <c r="C844" s="2"/>
      <c r="D844" s="2"/>
      <c r="E844" s="2"/>
      <c r="F844" s="2"/>
      <c r="G844" s="5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ht="12.75">
      <c r="A845" s="2"/>
      <c r="B845" s="2"/>
      <c r="C845" s="2"/>
      <c r="D845" s="2"/>
      <c r="E845" s="2"/>
      <c r="F845" s="2"/>
      <c r="G845" s="5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ht="12.75">
      <c r="A846" s="2"/>
      <c r="B846" s="2"/>
      <c r="C846" s="2"/>
      <c r="D846" s="2"/>
      <c r="E846" s="2"/>
      <c r="F846" s="2"/>
      <c r="G846" s="5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ht="12.75">
      <c r="A847" s="2"/>
      <c r="B847" s="2"/>
      <c r="C847" s="2"/>
      <c r="D847" s="2"/>
      <c r="E847" s="2"/>
      <c r="F847" s="2"/>
      <c r="G847" s="5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ht="12.75">
      <c r="A848" s="2"/>
      <c r="B848" s="2"/>
      <c r="C848" s="2"/>
      <c r="D848" s="2"/>
      <c r="E848" s="2"/>
      <c r="F848" s="2"/>
      <c r="G848" s="5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ht="12.75">
      <c r="A849" s="2"/>
      <c r="B849" s="2"/>
      <c r="C849" s="2"/>
      <c r="D849" s="2"/>
      <c r="E849" s="2"/>
      <c r="F849" s="2"/>
      <c r="G849" s="5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ht="12.75">
      <c r="A850" s="2"/>
      <c r="B850" s="2"/>
      <c r="C850" s="2"/>
      <c r="D850" s="2"/>
      <c r="E850" s="2"/>
      <c r="F850" s="2"/>
      <c r="G850" s="5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ht="12.75">
      <c r="A851" s="2"/>
      <c r="B851" s="2"/>
      <c r="C851" s="2"/>
      <c r="D851" s="2"/>
      <c r="E851" s="2"/>
      <c r="F851" s="2"/>
      <c r="G851" s="5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ht="12.75">
      <c r="A852" s="2"/>
      <c r="B852" s="2"/>
      <c r="C852" s="2"/>
      <c r="D852" s="2"/>
      <c r="E852" s="2"/>
      <c r="F852" s="2"/>
      <c r="G852" s="5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ht="12.75">
      <c r="A853" s="2"/>
      <c r="B853" s="2"/>
      <c r="C853" s="2"/>
      <c r="D853" s="2"/>
      <c r="E853" s="2"/>
      <c r="F853" s="2"/>
      <c r="G853" s="5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ht="12.75">
      <c r="A854" s="2"/>
      <c r="B854" s="2"/>
      <c r="C854" s="2"/>
      <c r="D854" s="2"/>
      <c r="E854" s="2"/>
      <c r="F854" s="2"/>
      <c r="G854" s="5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ht="12.75">
      <c r="A855" s="2"/>
      <c r="B855" s="2"/>
      <c r="C855" s="2"/>
      <c r="D855" s="2"/>
      <c r="E855" s="2"/>
      <c r="F855" s="2"/>
      <c r="G855" s="5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ht="12.75">
      <c r="A856" s="2"/>
      <c r="B856" s="2"/>
      <c r="C856" s="2"/>
      <c r="D856" s="2"/>
      <c r="E856" s="2"/>
      <c r="F856" s="2"/>
      <c r="G856" s="5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ht="12.75">
      <c r="A857" s="2"/>
      <c r="B857" s="2"/>
      <c r="C857" s="2"/>
      <c r="D857" s="2"/>
      <c r="E857" s="2"/>
      <c r="F857" s="2"/>
      <c r="G857" s="5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ht="12.75">
      <c r="A858" s="2"/>
      <c r="B858" s="2"/>
      <c r="C858" s="2"/>
      <c r="D858" s="2"/>
      <c r="E858" s="2"/>
      <c r="F858" s="2"/>
      <c r="G858" s="5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ht="12.75">
      <c r="A859" s="2"/>
      <c r="B859" s="2"/>
      <c r="C859" s="2"/>
      <c r="D859" s="2"/>
      <c r="E859" s="2"/>
      <c r="F859" s="2"/>
      <c r="G859" s="5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ht="12.75">
      <c r="A860" s="2"/>
      <c r="B860" s="2"/>
      <c r="C860" s="2"/>
      <c r="D860" s="2"/>
      <c r="E860" s="2"/>
      <c r="F860" s="2"/>
      <c r="G860" s="5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ht="12.75">
      <c r="A861" s="2"/>
      <c r="B861" s="2"/>
      <c r="C861" s="2"/>
      <c r="D861" s="2"/>
      <c r="E861" s="2"/>
      <c r="F861" s="2"/>
      <c r="G861" s="5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ht="12.75">
      <c r="A862" s="2"/>
      <c r="B862" s="2"/>
      <c r="C862" s="2"/>
      <c r="D862" s="2"/>
      <c r="E862" s="2"/>
      <c r="F862" s="2"/>
      <c r="G862" s="5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ht="12.75">
      <c r="A863" s="2"/>
      <c r="B863" s="2"/>
      <c r="C863" s="2"/>
      <c r="D863" s="2"/>
      <c r="E863" s="2"/>
      <c r="F863" s="2"/>
      <c r="G863" s="5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ht="12.75">
      <c r="A864" s="2"/>
      <c r="B864" s="2"/>
      <c r="C864" s="2"/>
      <c r="D864" s="2"/>
      <c r="E864" s="2"/>
      <c r="F864" s="2"/>
      <c r="G864" s="5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ht="12.75">
      <c r="A865" s="2"/>
      <c r="B865" s="2"/>
      <c r="C865" s="2"/>
      <c r="D865" s="2"/>
      <c r="E865" s="2"/>
      <c r="F865" s="2"/>
      <c r="G865" s="5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ht="12.75">
      <c r="A866" s="2"/>
      <c r="B866" s="2"/>
      <c r="C866" s="2"/>
      <c r="D866" s="2"/>
      <c r="E866" s="2"/>
      <c r="F866" s="2"/>
      <c r="G866" s="5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ht="12.75">
      <c r="A867" s="2"/>
      <c r="B867" s="2"/>
      <c r="C867" s="2"/>
      <c r="D867" s="2"/>
      <c r="E867" s="2"/>
      <c r="F867" s="2"/>
      <c r="G867" s="5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ht="12.75">
      <c r="A868" s="2"/>
      <c r="B868" s="2"/>
      <c r="C868" s="2"/>
      <c r="D868" s="2"/>
      <c r="E868" s="2"/>
      <c r="F868" s="2"/>
      <c r="G868" s="5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ht="12.75">
      <c r="A869" s="2"/>
      <c r="B869" s="2"/>
      <c r="C869" s="2"/>
      <c r="D869" s="2"/>
      <c r="E869" s="2"/>
      <c r="F869" s="2"/>
      <c r="G869" s="5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ht="12.75">
      <c r="A870" s="2"/>
      <c r="B870" s="2"/>
      <c r="C870" s="2"/>
      <c r="D870" s="2"/>
      <c r="E870" s="2"/>
      <c r="F870" s="2"/>
      <c r="G870" s="5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ht="12.75">
      <c r="A871" s="2"/>
      <c r="B871" s="2"/>
      <c r="C871" s="2"/>
      <c r="D871" s="2"/>
      <c r="E871" s="2"/>
      <c r="F871" s="2"/>
      <c r="G871" s="5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ht="12.75">
      <c r="A872" s="2"/>
      <c r="B872" s="2"/>
      <c r="C872" s="2"/>
      <c r="D872" s="2"/>
      <c r="E872" s="2"/>
      <c r="F872" s="2"/>
      <c r="G872" s="5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ht="12.75">
      <c r="A873" s="2"/>
      <c r="B873" s="2"/>
      <c r="C873" s="2"/>
      <c r="D873" s="2"/>
      <c r="E873" s="2"/>
      <c r="F873" s="2"/>
      <c r="G873" s="5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ht="12.75">
      <c r="A874" s="2"/>
      <c r="B874" s="2"/>
      <c r="C874" s="2"/>
      <c r="D874" s="2"/>
      <c r="E874" s="2"/>
      <c r="F874" s="2"/>
      <c r="G874" s="5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ht="12.75">
      <c r="A875" s="2"/>
      <c r="B875" s="2"/>
      <c r="C875" s="2"/>
      <c r="D875" s="2"/>
      <c r="E875" s="2"/>
      <c r="F875" s="2"/>
      <c r="G875" s="5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ht="12.75">
      <c r="A876" s="2"/>
      <c r="B876" s="2"/>
      <c r="C876" s="2"/>
      <c r="D876" s="2"/>
      <c r="E876" s="2"/>
      <c r="F876" s="2"/>
      <c r="G876" s="5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ht="12.75">
      <c r="A877" s="2"/>
      <c r="B877" s="2"/>
      <c r="C877" s="2"/>
      <c r="D877" s="2"/>
      <c r="E877" s="2"/>
      <c r="F877" s="2"/>
      <c r="G877" s="5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ht="12.75">
      <c r="A878" s="2"/>
      <c r="B878" s="2"/>
      <c r="C878" s="2"/>
      <c r="D878" s="2"/>
      <c r="E878" s="2"/>
      <c r="F878" s="2"/>
      <c r="G878" s="5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ht="12.75">
      <c r="A879" s="2"/>
      <c r="B879" s="2"/>
      <c r="C879" s="2"/>
      <c r="D879" s="2"/>
      <c r="E879" s="2"/>
      <c r="F879" s="2"/>
      <c r="G879" s="5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ht="12.75">
      <c r="A880" s="2"/>
      <c r="B880" s="2"/>
      <c r="C880" s="2"/>
      <c r="D880" s="2"/>
      <c r="E880" s="2"/>
      <c r="F880" s="2"/>
      <c r="G880" s="5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ht="12.75">
      <c r="A881" s="2"/>
      <c r="B881" s="2"/>
      <c r="C881" s="2"/>
      <c r="D881" s="2"/>
      <c r="E881" s="2"/>
      <c r="F881" s="2"/>
      <c r="G881" s="5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ht="12.75">
      <c r="A882" s="2"/>
      <c r="B882" s="2"/>
      <c r="C882" s="2"/>
      <c r="D882" s="2"/>
      <c r="E882" s="2"/>
      <c r="F882" s="2"/>
      <c r="G882" s="5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ht="12.75">
      <c r="A883" s="2"/>
      <c r="B883" s="2"/>
      <c r="C883" s="2"/>
      <c r="D883" s="2"/>
      <c r="E883" s="2"/>
      <c r="F883" s="2"/>
      <c r="G883" s="5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ht="12.75">
      <c r="A884" s="2"/>
      <c r="B884" s="2"/>
      <c r="C884" s="2"/>
      <c r="D884" s="2"/>
      <c r="E884" s="2"/>
      <c r="F884" s="2"/>
      <c r="G884" s="5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ht="12.75">
      <c r="A885" s="2"/>
      <c r="B885" s="2"/>
      <c r="C885" s="2"/>
      <c r="D885" s="2"/>
      <c r="E885" s="2"/>
      <c r="F885" s="2"/>
      <c r="G885" s="5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ht="12.75">
      <c r="A886" s="2"/>
      <c r="B886" s="2"/>
      <c r="C886" s="2"/>
      <c r="D886" s="2"/>
      <c r="E886" s="2"/>
      <c r="F886" s="2"/>
      <c r="G886" s="5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ht="12.75">
      <c r="A887" s="2"/>
      <c r="B887" s="2"/>
      <c r="C887" s="2"/>
      <c r="D887" s="2"/>
      <c r="E887" s="2"/>
      <c r="F887" s="2"/>
      <c r="G887" s="5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ht="12.75">
      <c r="A888" s="2"/>
      <c r="B888" s="2"/>
      <c r="C888" s="2"/>
      <c r="D888" s="2"/>
      <c r="E888" s="2"/>
      <c r="F888" s="2"/>
      <c r="G888" s="5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ht="12.75">
      <c r="A889" s="2"/>
      <c r="B889" s="2"/>
      <c r="C889" s="2"/>
      <c r="D889" s="2"/>
      <c r="E889" s="2"/>
      <c r="F889" s="2"/>
      <c r="G889" s="5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ht="12.75">
      <c r="A890" s="2"/>
      <c r="B890" s="2"/>
      <c r="C890" s="2"/>
      <c r="D890" s="2"/>
      <c r="E890" s="2"/>
      <c r="F890" s="2"/>
      <c r="G890" s="5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ht="12.75">
      <c r="A891" s="2"/>
      <c r="B891" s="2"/>
      <c r="C891" s="2"/>
      <c r="D891" s="2"/>
      <c r="E891" s="2"/>
      <c r="F891" s="2"/>
      <c r="G891" s="5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ht="12.75">
      <c r="A892" s="2"/>
      <c r="B892" s="2"/>
      <c r="C892" s="2"/>
      <c r="D892" s="2"/>
      <c r="E892" s="2"/>
      <c r="F892" s="2"/>
      <c r="G892" s="5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ht="12.75">
      <c r="A893" s="2"/>
      <c r="B893" s="2"/>
      <c r="C893" s="2"/>
      <c r="D893" s="2"/>
      <c r="E893" s="2"/>
      <c r="F893" s="2"/>
      <c r="G893" s="5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ht="12.75">
      <c r="A894" s="2"/>
      <c r="B894" s="2"/>
      <c r="C894" s="2"/>
      <c r="D894" s="2"/>
      <c r="E894" s="2"/>
      <c r="F894" s="2"/>
      <c r="G894" s="5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ht="12.75">
      <c r="A895" s="2"/>
      <c r="B895" s="2"/>
      <c r="C895" s="2"/>
      <c r="D895" s="2"/>
      <c r="E895" s="2"/>
      <c r="F895" s="2"/>
      <c r="G895" s="5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ht="12.75">
      <c r="A896" s="2"/>
      <c r="B896" s="2"/>
      <c r="C896" s="2"/>
      <c r="D896" s="2"/>
      <c r="E896" s="2"/>
      <c r="F896" s="2"/>
      <c r="G896" s="5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ht="12.75">
      <c r="A897" s="2"/>
      <c r="B897" s="2"/>
      <c r="C897" s="2"/>
      <c r="D897" s="2"/>
      <c r="E897" s="2"/>
      <c r="F897" s="2"/>
      <c r="G897" s="5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ht="12.75">
      <c r="A898" s="2"/>
      <c r="B898" s="2"/>
      <c r="C898" s="2"/>
      <c r="D898" s="2"/>
      <c r="E898" s="2"/>
      <c r="F898" s="2"/>
      <c r="G898" s="5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ht="12.75">
      <c r="A899" s="2"/>
      <c r="B899" s="2"/>
      <c r="C899" s="2"/>
      <c r="D899" s="2"/>
      <c r="E899" s="2"/>
      <c r="F899" s="2"/>
      <c r="G899" s="5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ht="12.75">
      <c r="A900" s="2"/>
      <c r="B900" s="2"/>
      <c r="C900" s="2"/>
      <c r="D900" s="2"/>
      <c r="E900" s="2"/>
      <c r="F900" s="2"/>
      <c r="G900" s="5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ht="12.75">
      <c r="A901" s="2"/>
      <c r="B901" s="2"/>
      <c r="C901" s="2"/>
      <c r="D901" s="2"/>
      <c r="E901" s="2"/>
      <c r="F901" s="2"/>
      <c r="G901" s="5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ht="12.75">
      <c r="A902" s="2"/>
      <c r="B902" s="2"/>
      <c r="C902" s="2"/>
      <c r="D902" s="2"/>
      <c r="E902" s="2"/>
      <c r="F902" s="2"/>
      <c r="G902" s="5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ht="12.75">
      <c r="A903" s="2"/>
      <c r="B903" s="2"/>
      <c r="C903" s="2"/>
      <c r="D903" s="2"/>
      <c r="E903" s="2"/>
      <c r="F903" s="2"/>
      <c r="G903" s="5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ht="12.75">
      <c r="A904" s="2"/>
      <c r="B904" s="2"/>
      <c r="C904" s="2"/>
      <c r="D904" s="2"/>
      <c r="E904" s="2"/>
      <c r="F904" s="2"/>
      <c r="G904" s="5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ht="12.75">
      <c r="A905" s="2"/>
      <c r="B905" s="2"/>
      <c r="C905" s="2"/>
      <c r="D905" s="2"/>
      <c r="E905" s="2"/>
      <c r="F905" s="2"/>
      <c r="G905" s="5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ht="12.75">
      <c r="A906" s="2"/>
      <c r="B906" s="2"/>
      <c r="C906" s="2"/>
      <c r="D906" s="2"/>
      <c r="E906" s="2"/>
      <c r="F906" s="2"/>
      <c r="G906" s="5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ht="12.75">
      <c r="A907" s="2"/>
      <c r="B907" s="2"/>
      <c r="C907" s="2"/>
      <c r="D907" s="2"/>
      <c r="E907" s="2"/>
      <c r="F907" s="2"/>
      <c r="G907" s="5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ht="12.75">
      <c r="A908" s="2"/>
      <c r="B908" s="2"/>
      <c r="C908" s="2"/>
      <c r="D908" s="2"/>
      <c r="E908" s="2"/>
      <c r="F908" s="2"/>
      <c r="G908" s="5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ht="12.75">
      <c r="A909" s="2"/>
      <c r="B909" s="2"/>
      <c r="C909" s="2"/>
      <c r="D909" s="2"/>
      <c r="E909" s="2"/>
      <c r="F909" s="2"/>
      <c r="G909" s="5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ht="12.75">
      <c r="A910" s="2"/>
      <c r="B910" s="2"/>
      <c r="C910" s="2"/>
      <c r="D910" s="2"/>
      <c r="E910" s="2"/>
      <c r="F910" s="2"/>
      <c r="G910" s="5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ht="12.75">
      <c r="A911" s="2"/>
      <c r="B911" s="2"/>
      <c r="C911" s="2"/>
      <c r="D911" s="2"/>
      <c r="E911" s="2"/>
      <c r="F911" s="2"/>
      <c r="G911" s="5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ht="12.75">
      <c r="A912" s="2"/>
      <c r="B912" s="2"/>
      <c r="C912" s="2"/>
      <c r="D912" s="2"/>
      <c r="E912" s="2"/>
      <c r="F912" s="2"/>
      <c r="G912" s="5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ht="12.75">
      <c r="A913" s="2"/>
      <c r="B913" s="2"/>
      <c r="C913" s="2"/>
      <c r="D913" s="2"/>
      <c r="E913" s="2"/>
      <c r="F913" s="2"/>
      <c r="G913" s="5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ht="12.75">
      <c r="A914" s="2"/>
      <c r="B914" s="2"/>
      <c r="C914" s="2"/>
      <c r="D914" s="2"/>
      <c r="E914" s="2"/>
      <c r="F914" s="2"/>
      <c r="G914" s="5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ht="12.75">
      <c r="A915" s="2"/>
      <c r="B915" s="2"/>
      <c r="C915" s="2"/>
      <c r="D915" s="2"/>
      <c r="E915" s="2"/>
      <c r="F915" s="2"/>
      <c r="G915" s="5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ht="12.75">
      <c r="A916" s="2"/>
      <c r="B916" s="2"/>
      <c r="C916" s="2"/>
      <c r="D916" s="2"/>
      <c r="E916" s="2"/>
      <c r="F916" s="2"/>
      <c r="G916" s="5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ht="12.75">
      <c r="A917" s="2"/>
      <c r="B917" s="2"/>
      <c r="C917" s="2"/>
      <c r="D917" s="2"/>
      <c r="E917" s="2"/>
      <c r="F917" s="2"/>
      <c r="G917" s="5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ht="12.75">
      <c r="A918" s="2"/>
      <c r="B918" s="2"/>
      <c r="C918" s="2"/>
      <c r="D918" s="2"/>
      <c r="E918" s="2"/>
      <c r="F918" s="2"/>
      <c r="G918" s="5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ht="12.75">
      <c r="A919" s="2"/>
      <c r="B919" s="2"/>
      <c r="C919" s="2"/>
      <c r="D919" s="2"/>
      <c r="E919" s="2"/>
      <c r="F919" s="2"/>
      <c r="G919" s="5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ht="12.75">
      <c r="A920" s="2"/>
      <c r="B920" s="2"/>
      <c r="C920" s="2"/>
      <c r="D920" s="2"/>
      <c r="E920" s="2"/>
      <c r="F920" s="2"/>
      <c r="G920" s="5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ht="12.75">
      <c r="A921" s="2"/>
      <c r="B921" s="2"/>
      <c r="C921" s="2"/>
      <c r="D921" s="2"/>
      <c r="E921" s="2"/>
      <c r="F921" s="2"/>
      <c r="G921" s="5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ht="12.75">
      <c r="A922" s="2"/>
      <c r="B922" s="2"/>
      <c r="C922" s="2"/>
      <c r="D922" s="2"/>
      <c r="E922" s="2"/>
      <c r="F922" s="2"/>
      <c r="G922" s="5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ht="12.75">
      <c r="A923" s="2"/>
      <c r="B923" s="2"/>
      <c r="C923" s="2"/>
      <c r="D923" s="2"/>
      <c r="E923" s="2"/>
      <c r="F923" s="2"/>
      <c r="G923" s="5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ht="12.75">
      <c r="A924" s="2"/>
      <c r="B924" s="2"/>
      <c r="C924" s="2"/>
      <c r="D924" s="2"/>
      <c r="E924" s="2"/>
      <c r="F924" s="2"/>
      <c r="G924" s="5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ht="12.75">
      <c r="A925" s="2"/>
      <c r="B925" s="2"/>
      <c r="C925" s="2"/>
      <c r="D925" s="2"/>
      <c r="E925" s="2"/>
      <c r="F925" s="2"/>
      <c r="G925" s="5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ht="12.75">
      <c r="A926" s="2"/>
      <c r="B926" s="2"/>
      <c r="C926" s="2"/>
      <c r="D926" s="2"/>
      <c r="E926" s="2"/>
      <c r="F926" s="2"/>
      <c r="G926" s="5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ht="12.75">
      <c r="A927" s="2"/>
      <c r="B927" s="2"/>
      <c r="C927" s="2"/>
      <c r="D927" s="2"/>
      <c r="E927" s="2"/>
      <c r="F927" s="2"/>
      <c r="G927" s="5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ht="12.75">
      <c r="A928" s="2"/>
      <c r="B928" s="2"/>
      <c r="C928" s="2"/>
      <c r="D928" s="2"/>
      <c r="E928" s="2"/>
      <c r="F928" s="2"/>
      <c r="G928" s="5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ht="12.75">
      <c r="A929" s="2"/>
      <c r="B929" s="2"/>
      <c r="C929" s="2"/>
      <c r="D929" s="2"/>
      <c r="E929" s="2"/>
      <c r="F929" s="2"/>
      <c r="G929" s="5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ht="12.75">
      <c r="A930" s="2"/>
      <c r="B930" s="2"/>
      <c r="C930" s="2"/>
      <c r="D930" s="2"/>
      <c r="E930" s="2"/>
      <c r="F930" s="2"/>
      <c r="G930" s="5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ht="12.75">
      <c r="A931" s="2"/>
      <c r="B931" s="2"/>
      <c r="C931" s="2"/>
      <c r="D931" s="2"/>
      <c r="E931" s="2"/>
      <c r="F931" s="2"/>
      <c r="G931" s="5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ht="12.75">
      <c r="A932" s="2"/>
      <c r="B932" s="2"/>
      <c r="C932" s="2"/>
      <c r="D932" s="2"/>
      <c r="E932" s="2"/>
      <c r="F932" s="2"/>
      <c r="G932" s="5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ht="12.75">
      <c r="A933" s="2"/>
      <c r="B933" s="2"/>
      <c r="C933" s="2"/>
      <c r="D933" s="2"/>
      <c r="E933" s="2"/>
      <c r="F933" s="2"/>
      <c r="G933" s="5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ht="12.75">
      <c r="A934" s="2"/>
      <c r="B934" s="2"/>
      <c r="C934" s="2"/>
      <c r="D934" s="2"/>
      <c r="E934" s="2"/>
      <c r="F934" s="2"/>
      <c r="G934" s="5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ht="12.75">
      <c r="A935" s="2"/>
      <c r="B935" s="2"/>
      <c r="C935" s="2"/>
      <c r="D935" s="2"/>
      <c r="E935" s="2"/>
      <c r="F935" s="2"/>
      <c r="G935" s="5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ht="12.75">
      <c r="A936" s="2"/>
      <c r="B936" s="2"/>
      <c r="C936" s="2"/>
      <c r="D936" s="2"/>
      <c r="E936" s="2"/>
      <c r="F936" s="2"/>
      <c r="G936" s="5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ht="12.75">
      <c r="A937" s="2"/>
      <c r="B937" s="2"/>
      <c r="C937" s="2"/>
      <c r="D937" s="2"/>
      <c r="E937" s="2"/>
      <c r="F937" s="2"/>
      <c r="G937" s="5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ht="12.75">
      <c r="A938" s="2"/>
      <c r="B938" s="2"/>
      <c r="C938" s="2"/>
      <c r="D938" s="2"/>
      <c r="E938" s="2"/>
      <c r="F938" s="2"/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ht="12.75">
      <c r="A939" s="2"/>
      <c r="B939" s="2"/>
      <c r="C939" s="2"/>
      <c r="D939" s="2"/>
      <c r="E939" s="2"/>
      <c r="F939" s="2"/>
      <c r="G939" s="5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ht="12.75">
      <c r="A940" s="2"/>
      <c r="B940" s="2"/>
      <c r="C940" s="2"/>
      <c r="D940" s="2"/>
      <c r="E940" s="2"/>
      <c r="F940" s="2"/>
      <c r="G940" s="5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ht="12.75">
      <c r="A941" s="2"/>
      <c r="B941" s="2"/>
      <c r="C941" s="2"/>
      <c r="D941" s="2"/>
      <c r="E941" s="2"/>
      <c r="F941" s="2"/>
      <c r="G941" s="5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ht="12.75">
      <c r="A942" s="2"/>
      <c r="B942" s="2"/>
      <c r="C942" s="2"/>
      <c r="D942" s="2"/>
      <c r="E942" s="2"/>
      <c r="F942" s="2"/>
      <c r="G942" s="5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ht="12.75">
      <c r="A943" s="2"/>
      <c r="B943" s="2"/>
      <c r="C943" s="2"/>
      <c r="D943" s="2"/>
      <c r="E943" s="2"/>
      <c r="F943" s="2"/>
      <c r="G943" s="5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ht="12.75">
      <c r="A944" s="2"/>
      <c r="B944" s="2"/>
      <c r="C944" s="2"/>
      <c r="D944" s="2"/>
      <c r="E944" s="2"/>
      <c r="F944" s="2"/>
      <c r="G944" s="5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ht="12.75">
      <c r="A945" s="2"/>
      <c r="B945" s="2"/>
      <c r="C945" s="2"/>
      <c r="D945" s="2"/>
      <c r="E945" s="2"/>
      <c r="F945" s="2"/>
      <c r="G945" s="5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ht="12.75">
      <c r="A946" s="2"/>
      <c r="B946" s="2"/>
      <c r="C946" s="2"/>
      <c r="D946" s="2"/>
      <c r="E946" s="2"/>
      <c r="F946" s="2"/>
      <c r="G946" s="5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ht="12.75">
      <c r="A947" s="2"/>
      <c r="B947" s="2"/>
      <c r="C947" s="2"/>
      <c r="D947" s="2"/>
      <c r="E947" s="2"/>
      <c r="F947" s="2"/>
      <c r="G947" s="5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ht="12.75">
      <c r="A948" s="2"/>
      <c r="B948" s="2"/>
      <c r="C948" s="2"/>
      <c r="D948" s="2"/>
      <c r="E948" s="2"/>
      <c r="F948" s="2"/>
      <c r="G948" s="5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ht="12.75">
      <c r="A949" s="2"/>
      <c r="B949" s="2"/>
      <c r="C949" s="2"/>
      <c r="D949" s="2"/>
      <c r="E949" s="2"/>
      <c r="F949" s="2"/>
      <c r="G949" s="5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ht="12.75">
      <c r="A950" s="2"/>
      <c r="B950" s="2"/>
      <c r="C950" s="2"/>
      <c r="D950" s="2"/>
      <c r="E950" s="2"/>
      <c r="F950" s="2"/>
      <c r="G950" s="5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ht="12.75">
      <c r="A951" s="2"/>
      <c r="B951" s="2"/>
      <c r="C951" s="2"/>
      <c r="D951" s="2"/>
      <c r="E951" s="2"/>
      <c r="F951" s="2"/>
      <c r="G951" s="5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ht="12.75">
      <c r="A952" s="2"/>
      <c r="B952" s="2"/>
      <c r="C952" s="2"/>
      <c r="D952" s="2"/>
      <c r="E952" s="2"/>
      <c r="F952" s="2"/>
      <c r="G952" s="5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ht="12.75">
      <c r="A953" s="2"/>
      <c r="B953" s="2"/>
      <c r="C953" s="2"/>
      <c r="D953" s="2"/>
      <c r="E953" s="2"/>
      <c r="F953" s="2"/>
      <c r="G953" s="5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ht="12.75">
      <c r="A954" s="2"/>
      <c r="B954" s="2"/>
      <c r="C954" s="2"/>
      <c r="D954" s="2"/>
      <c r="E954" s="2"/>
      <c r="F954" s="2"/>
      <c r="G954" s="5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ht="12.75">
      <c r="A955" s="2"/>
      <c r="B955" s="2"/>
      <c r="C955" s="2"/>
      <c r="D955" s="2"/>
      <c r="E955" s="2"/>
      <c r="F955" s="2"/>
      <c r="G955" s="5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ht="12.75">
      <c r="A956" s="2"/>
      <c r="B956" s="2"/>
      <c r="C956" s="2"/>
      <c r="D956" s="2"/>
      <c r="E956" s="2"/>
      <c r="F956" s="2"/>
      <c r="G956" s="5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ht="12.75">
      <c r="A957" s="2"/>
      <c r="B957" s="2"/>
      <c r="C957" s="2"/>
      <c r="D957" s="2"/>
      <c r="E957" s="2"/>
      <c r="F957" s="2"/>
      <c r="G957" s="5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ht="12.75">
      <c r="A958" s="2"/>
      <c r="B958" s="2"/>
      <c r="C958" s="2"/>
      <c r="D958" s="2"/>
      <c r="E958" s="2"/>
      <c r="F958" s="2"/>
      <c r="G958" s="5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ht="12.75">
      <c r="A959" s="2"/>
      <c r="B959" s="2"/>
      <c r="C959" s="2"/>
      <c r="D959" s="2"/>
      <c r="E959" s="2"/>
      <c r="F959" s="2"/>
      <c r="G959" s="5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ht="12.75">
      <c r="A960" s="2"/>
      <c r="B960" s="2"/>
      <c r="C960" s="2"/>
      <c r="D960" s="2"/>
      <c r="E960" s="2"/>
      <c r="F960" s="2"/>
      <c r="G960" s="5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ht="12.75">
      <c r="A961" s="2"/>
      <c r="B961" s="2"/>
      <c r="C961" s="2"/>
      <c r="D961" s="2"/>
      <c r="E961" s="2"/>
      <c r="F961" s="2"/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ht="12.75">
      <c r="A962" s="2"/>
      <c r="B962" s="2"/>
      <c r="C962" s="2"/>
      <c r="D962" s="2"/>
      <c r="E962" s="2"/>
      <c r="F962" s="2"/>
      <c r="G962" s="5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ht="12.75">
      <c r="A963" s="2"/>
      <c r="B963" s="2"/>
      <c r="C963" s="2"/>
      <c r="D963" s="2"/>
      <c r="E963" s="2"/>
      <c r="F963" s="2"/>
      <c r="G963" s="5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ht="12.75">
      <c r="A964" s="2"/>
      <c r="B964" s="2"/>
      <c r="C964" s="2"/>
      <c r="D964" s="2"/>
      <c r="E964" s="2"/>
      <c r="F964" s="2"/>
      <c r="G964" s="5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ht="12.75">
      <c r="A965" s="2"/>
      <c r="B965" s="2"/>
      <c r="C965" s="2"/>
      <c r="D965" s="2"/>
      <c r="E965" s="2"/>
      <c r="F965" s="2"/>
      <c r="G965" s="5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ht="12.75">
      <c r="A966" s="2"/>
      <c r="B966" s="2"/>
      <c r="C966" s="2"/>
      <c r="D966" s="2"/>
      <c r="E966" s="2"/>
      <c r="F966" s="2"/>
      <c r="G966" s="5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ht="12.75">
      <c r="A967" s="2"/>
      <c r="B967" s="2"/>
      <c r="C967" s="2"/>
      <c r="D967" s="2"/>
      <c r="E967" s="2"/>
      <c r="F967" s="2"/>
      <c r="G967" s="5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ht="12.75">
      <c r="A968" s="2"/>
      <c r="B968" s="2"/>
      <c r="C968" s="2"/>
      <c r="D968" s="2"/>
      <c r="E968" s="2"/>
      <c r="F968" s="2"/>
      <c r="G968" s="5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ht="12.75">
      <c r="A969" s="2"/>
      <c r="B969" s="2"/>
      <c r="C969" s="2"/>
      <c r="D969" s="2"/>
      <c r="E969" s="2"/>
      <c r="F969" s="2"/>
      <c r="G969" s="5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ht="12.75">
      <c r="A970" s="2"/>
      <c r="B970" s="2"/>
      <c r="C970" s="2"/>
      <c r="D970" s="2"/>
      <c r="E970" s="2"/>
      <c r="F970" s="2"/>
      <c r="G970" s="5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ht="12.75">
      <c r="A971" s="2"/>
      <c r="B971" s="2"/>
      <c r="C971" s="2"/>
      <c r="D971" s="2"/>
      <c r="E971" s="2"/>
      <c r="F971" s="2"/>
      <c r="G971" s="5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ht="12.75">
      <c r="A972" s="2"/>
      <c r="B972" s="2"/>
      <c r="C972" s="2"/>
      <c r="D972" s="2"/>
      <c r="E972" s="2"/>
      <c r="F972" s="2"/>
      <c r="G972" s="5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ht="12.75">
      <c r="A973" s="2"/>
      <c r="B973" s="2"/>
      <c r="C973" s="2"/>
      <c r="D973" s="2"/>
      <c r="E973" s="2"/>
      <c r="F973" s="2"/>
      <c r="G973" s="5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ht="12.75">
      <c r="A974" s="2"/>
      <c r="B974" s="2"/>
      <c r="C974" s="2"/>
      <c r="D974" s="2"/>
      <c r="E974" s="2"/>
      <c r="F974" s="2"/>
      <c r="G974" s="5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ht="12.75">
      <c r="A975" s="2"/>
      <c r="B975" s="2"/>
      <c r="C975" s="2"/>
      <c r="D975" s="2"/>
      <c r="E975" s="2"/>
      <c r="F975" s="2"/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ht="12.75">
      <c r="A976" s="2"/>
      <c r="B976" s="2"/>
      <c r="C976" s="2"/>
      <c r="D976" s="2"/>
      <c r="E976" s="2"/>
      <c r="F976" s="2"/>
      <c r="G976" s="5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ht="12.75">
      <c r="A977" s="2"/>
      <c r="B977" s="2"/>
      <c r="C977" s="2"/>
      <c r="D977" s="2"/>
      <c r="E977" s="2"/>
      <c r="F977" s="2"/>
      <c r="G977" s="5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ht="12.75">
      <c r="A978" s="2"/>
      <c r="B978" s="2"/>
      <c r="C978" s="2"/>
      <c r="D978" s="2"/>
      <c r="E978" s="2"/>
      <c r="F978" s="2"/>
      <c r="G978" s="5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ht="12.75">
      <c r="A979" s="2"/>
      <c r="B979" s="2"/>
      <c r="C979" s="2"/>
      <c r="D979" s="2"/>
      <c r="E979" s="2"/>
      <c r="F979" s="2"/>
      <c r="G979" s="5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ht="12.75">
      <c r="A980" s="2"/>
      <c r="B980" s="2"/>
      <c r="C980" s="2"/>
      <c r="D980" s="2"/>
      <c r="E980" s="2"/>
      <c r="F980" s="2"/>
      <c r="G980" s="5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ht="12.75">
      <c r="A981" s="2"/>
      <c r="B981" s="2"/>
      <c r="C981" s="2"/>
      <c r="D981" s="2"/>
      <c r="E981" s="2"/>
      <c r="F981" s="2"/>
      <c r="G981" s="5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ht="12.75">
      <c r="A982" s="2"/>
      <c r="B982" s="2"/>
      <c r="C982" s="2"/>
      <c r="D982" s="2"/>
      <c r="E982" s="2"/>
      <c r="F982" s="2"/>
      <c r="G982" s="5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ht="12.75">
      <c r="A983" s="2"/>
      <c r="B983" s="2"/>
      <c r="C983" s="2"/>
      <c r="D983" s="2"/>
      <c r="E983" s="2"/>
      <c r="F983" s="2"/>
      <c r="G983" s="5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ht="12.75">
      <c r="A984" s="2"/>
      <c r="B984" s="2"/>
      <c r="C984" s="2"/>
      <c r="D984" s="2"/>
      <c r="E984" s="2"/>
      <c r="F984" s="2"/>
      <c r="G984" s="5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ht="12.75">
      <c r="A985" s="2"/>
      <c r="B985" s="2"/>
      <c r="C985" s="2"/>
      <c r="D985" s="2"/>
      <c r="E985" s="2"/>
      <c r="F985" s="2"/>
      <c r="G985" s="5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ht="12.75">
      <c r="A986" s="2"/>
      <c r="B986" s="2"/>
      <c r="C986" s="2"/>
      <c r="D986" s="2"/>
      <c r="E986" s="2"/>
      <c r="F986" s="2"/>
      <c r="G986" s="5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ht="12.75">
      <c r="A987" s="2"/>
      <c r="B987" s="2"/>
      <c r="C987" s="2"/>
      <c r="D987" s="2"/>
      <c r="E987" s="2"/>
      <c r="F987" s="2"/>
      <c r="G987" s="5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ht="12.75">
      <c r="A988" s="2"/>
      <c r="B988" s="2"/>
      <c r="C988" s="2"/>
      <c r="D988" s="2"/>
      <c r="E988" s="2"/>
      <c r="F988" s="2"/>
      <c r="G988" s="5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ht="12.75">
      <c r="A989" s="2"/>
      <c r="B989" s="2"/>
      <c r="C989" s="2"/>
      <c r="D989" s="2"/>
      <c r="E989" s="2"/>
      <c r="F989" s="2"/>
      <c r="G989" s="5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ht="12.75">
      <c r="A990" s="2"/>
      <c r="B990" s="2"/>
      <c r="C990" s="2"/>
      <c r="D990" s="2"/>
      <c r="E990" s="2"/>
      <c r="F990" s="2"/>
      <c r="G990" s="5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ht="12.75">
      <c r="A991" s="2"/>
      <c r="B991" s="2"/>
      <c r="C991" s="2"/>
      <c r="D991" s="2"/>
      <c r="E991" s="2"/>
      <c r="F991" s="2"/>
      <c r="G991" s="5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ht="12.75">
      <c r="A992" s="2"/>
      <c r="B992" s="2"/>
      <c r="C992" s="2"/>
      <c r="D992" s="2"/>
      <c r="E992" s="2"/>
      <c r="F992" s="2"/>
      <c r="G992" s="5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ht="12.75">
      <c r="A993" s="2"/>
      <c r="B993" s="2"/>
      <c r="C993" s="2"/>
      <c r="D993" s="2"/>
      <c r="E993" s="2"/>
      <c r="F993" s="2"/>
      <c r="G993" s="5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ht="12.75">
      <c r="A994" s="2"/>
      <c r="B994" s="2"/>
      <c r="C994" s="2"/>
      <c r="D994" s="2"/>
      <c r="E994" s="2"/>
      <c r="F994" s="2"/>
      <c r="G994" s="5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ht="12.75">
      <c r="A995" s="2"/>
      <c r="B995" s="2"/>
      <c r="C995" s="2"/>
      <c r="D995" s="2"/>
      <c r="E995" s="2"/>
      <c r="F995" s="2"/>
      <c r="G995" s="5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ht="12.75">
      <c r="A996" s="2"/>
      <c r="B996" s="2"/>
      <c r="C996" s="2"/>
      <c r="D996" s="2"/>
      <c r="E996" s="2"/>
      <c r="F996" s="2"/>
      <c r="G996" s="5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ht="12.75">
      <c r="A997" s="2"/>
      <c r="B997" s="2"/>
      <c r="C997" s="2"/>
      <c r="D997" s="2"/>
      <c r="E997" s="2"/>
      <c r="F997" s="2"/>
      <c r="G997" s="5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ht="12.75">
      <c r="A998" s="2"/>
      <c r="B998" s="2"/>
      <c r="C998" s="2"/>
      <c r="D998" s="2"/>
      <c r="E998" s="2"/>
      <c r="F998" s="2"/>
      <c r="G998" s="5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ht="12.75">
      <c r="A999" s="2"/>
      <c r="B999" s="2"/>
      <c r="C999" s="2"/>
      <c r="D999" s="2"/>
      <c r="E999" s="2"/>
      <c r="F999" s="2"/>
      <c r="G999" s="55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</sheetData>
  <mergeCells count="19">
    <mergeCell ref="A1:F1"/>
    <mergeCell ref="A57:D57"/>
    <mergeCell ref="I12:L12"/>
    <mergeCell ref="I13:L13"/>
    <mergeCell ref="I16:L16"/>
    <mergeCell ref="I20:L20"/>
    <mergeCell ref="I2:L2"/>
    <mergeCell ref="H57:K57"/>
    <mergeCell ref="I5:L5"/>
    <mergeCell ref="I6:L6"/>
    <mergeCell ref="M2:M3"/>
    <mergeCell ref="M9:M10"/>
    <mergeCell ref="F31:F41"/>
    <mergeCell ref="M31:M41"/>
    <mergeCell ref="K18:L18"/>
    <mergeCell ref="I18:J18"/>
    <mergeCell ref="A28:F28"/>
    <mergeCell ref="H28:M28"/>
    <mergeCell ref="I9:L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Master</vt:lpstr>
      <vt:lpstr>Master Kawser</vt:lpstr>
      <vt:lpstr>HYBRID</vt:lpstr>
      <vt:lpstr>ON GRID</vt:lpstr>
      <vt:lpstr>4.8</vt:lpstr>
      <vt:lpstr>Flood </vt:lpstr>
      <vt:lpstr>OFF GRIID</vt:lpstr>
      <vt:lpstr>OFF GRID- Kawser</vt:lpstr>
      <vt:lpstr>Off Grid MOulobibazar</vt:lpstr>
      <vt:lpstr>ESS</vt:lpstr>
      <vt:lpstr>Charging Station</vt:lpstr>
      <vt:lpstr>CCTV 12 24</vt:lpstr>
      <vt:lpstr>DC AC 01</vt:lpstr>
      <vt:lpstr>Copy of DC AC 02</vt:lpstr>
      <vt:lpstr>Copy of OFF GRIID</vt:lpstr>
      <vt:lpstr>Tender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Ripon</dc:creator>
  <cp:lastModifiedBy>acer</cp:lastModifiedBy>
  <dcterms:created xsi:type="dcterms:W3CDTF">2018-03-29T15:59:53Z</dcterms:created>
  <dcterms:modified xsi:type="dcterms:W3CDTF">2018-03-29T15:59:56Z</dcterms:modified>
</cp:coreProperties>
</file>