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aco\0_TFG\csenergy\auxiliary calculations\"/>
    </mc:Choice>
  </mc:AlternateContent>
  <xr:revisionPtr revIDLastSave="0" documentId="13_ncr:1_{33C3E588-6B71-4D06-9DFA-451718842409}" xr6:coauthVersionLast="44" xr6:coauthVersionMax="44" xr10:uidLastSave="{00000000-0000-0000-0000-000000000000}"/>
  <bookViews>
    <workbookView xWindow="-120" yWindow="-120" windowWidth="20730" windowHeight="11760" tabRatio="761" activeTab="5" xr2:uid="{00000000-000D-0000-FFFF-FFFF00000000}"/>
  </bookViews>
  <sheets>
    <sheet name="IAM" sheetId="2" r:id="rId1"/>
    <sheet name="H_T_VP1" sheetId="15" r:id="rId2"/>
    <sheet name="Cp_VP1" sheetId="16" r:id="rId3"/>
    <sheet name="mu_VP1 (2)" sheetId="30" r:id="rId4"/>
    <sheet name="mu_VP1" sheetId="17" r:id="rId5"/>
    <sheet name="kt_VP1" sheetId="18" r:id="rId6"/>
    <sheet name="rho_VP1" sheetId="19" r:id="rId7"/>
    <sheet name="H_T_S800" sheetId="20" r:id="rId8"/>
    <sheet name="Cp_S800" sheetId="21" r:id="rId9"/>
    <sheet name="mu_S800" sheetId="22" r:id="rId10"/>
    <sheet name="rho_S800" sheetId="23" r:id="rId11"/>
    <sheet name="kt_S800" sheetId="24" r:id="rId12"/>
    <sheet name="Cp" sheetId="1" r:id="rId13"/>
    <sheet name=" Kt ACERO" sheetId="27" r:id="rId14"/>
    <sheet name="aire" sheetId="7" r:id="rId15"/>
  </sheets>
  <externalReferences>
    <externalReference r:id="rId16"/>
  </externalReferences>
  <definedNames>
    <definedName name="solver_adj" localSheetId="7" hidden="1">H_T_S800!$T$2</definedName>
    <definedName name="solver_adj" localSheetId="1" hidden="1">H_T_VP1!$P$2</definedName>
    <definedName name="solver_adj" localSheetId="4" hidden="1">mu_VP1!$F$2</definedName>
    <definedName name="solver_adj" localSheetId="3" hidden="1">'mu_VP1 (2)'!$F$2</definedName>
    <definedName name="solver_cvg" localSheetId="7" hidden="1">0.0001</definedName>
    <definedName name="solver_cvg" localSheetId="1" hidden="1">0.0001</definedName>
    <definedName name="solver_cvg" localSheetId="4" hidden="1">0.00001</definedName>
    <definedName name="solver_cvg" localSheetId="3" hidden="1">0.00001</definedName>
    <definedName name="solver_drv" localSheetId="7" hidden="1">1</definedName>
    <definedName name="solver_drv" localSheetId="1" hidden="1">1</definedName>
    <definedName name="solver_drv" localSheetId="4" hidden="1">1</definedName>
    <definedName name="solver_drv" localSheetId="3" hidden="1">1</definedName>
    <definedName name="solver_eng" localSheetId="7" hidden="1">1</definedName>
    <definedName name="solver_eng" localSheetId="1" hidden="1">1</definedName>
    <definedName name="solver_eng" localSheetId="4" hidden="1">1</definedName>
    <definedName name="solver_eng" localSheetId="3" hidden="1">1</definedName>
    <definedName name="solver_est" localSheetId="7" hidden="1">1</definedName>
    <definedName name="solver_est" localSheetId="1" hidden="1">1</definedName>
    <definedName name="solver_est" localSheetId="4" hidden="1">1</definedName>
    <definedName name="solver_est" localSheetId="3" hidden="1">1</definedName>
    <definedName name="solver_itr" localSheetId="7" hidden="1">2147483647</definedName>
    <definedName name="solver_itr" localSheetId="1" hidden="1">2147483647</definedName>
    <definedName name="solver_itr" localSheetId="4" hidden="1">2147483647</definedName>
    <definedName name="solver_itr" localSheetId="3" hidden="1">2147483647</definedName>
    <definedName name="solver_mip" localSheetId="7" hidden="1">2147483647</definedName>
    <definedName name="solver_mip" localSheetId="1" hidden="1">2147483647</definedName>
    <definedName name="solver_mip" localSheetId="4" hidden="1">2147483647</definedName>
    <definedName name="solver_mip" localSheetId="3" hidden="1">2147483647</definedName>
    <definedName name="solver_mni" localSheetId="7" hidden="1">30</definedName>
    <definedName name="solver_mni" localSheetId="1" hidden="1">30</definedName>
    <definedName name="solver_mni" localSheetId="4" hidden="1">30</definedName>
    <definedName name="solver_mni" localSheetId="3" hidden="1">30</definedName>
    <definedName name="solver_mrt" localSheetId="7" hidden="1">0.075</definedName>
    <definedName name="solver_mrt" localSheetId="1" hidden="1">0.075</definedName>
    <definedName name="solver_mrt" localSheetId="4" hidden="1">0.075</definedName>
    <definedName name="solver_mrt" localSheetId="3" hidden="1">0.075</definedName>
    <definedName name="solver_msl" localSheetId="7" hidden="1">2</definedName>
    <definedName name="solver_msl" localSheetId="1" hidden="1">2</definedName>
    <definedName name="solver_msl" localSheetId="4" hidden="1">2</definedName>
    <definedName name="solver_msl" localSheetId="3" hidden="1">2</definedName>
    <definedName name="solver_neg" localSheetId="7" hidden="1">1</definedName>
    <definedName name="solver_neg" localSheetId="1" hidden="1">1</definedName>
    <definedName name="solver_neg" localSheetId="4" hidden="1">1</definedName>
    <definedName name="solver_neg" localSheetId="3" hidden="1">1</definedName>
    <definedName name="solver_nod" localSheetId="7" hidden="1">2147483647</definedName>
    <definedName name="solver_nod" localSheetId="1" hidden="1">2147483647</definedName>
    <definedName name="solver_nod" localSheetId="4" hidden="1">2147483647</definedName>
    <definedName name="solver_nod" localSheetId="3" hidden="1">2147483647</definedName>
    <definedName name="solver_num" localSheetId="7" hidden="1">0</definedName>
    <definedName name="solver_num" localSheetId="1" hidden="1">0</definedName>
    <definedName name="solver_num" localSheetId="4" hidden="1">0</definedName>
    <definedName name="solver_num" localSheetId="3" hidden="1">0</definedName>
    <definedName name="solver_nwt" localSheetId="7" hidden="1">1</definedName>
    <definedName name="solver_nwt" localSheetId="1" hidden="1">1</definedName>
    <definedName name="solver_nwt" localSheetId="4" hidden="1">1</definedName>
    <definedName name="solver_nwt" localSheetId="3" hidden="1">1</definedName>
    <definedName name="solver_opt" localSheetId="7" hidden="1">H_T_S800!$U$2</definedName>
    <definedName name="solver_opt" localSheetId="1" hidden="1">H_T_VP1!$Q$2</definedName>
    <definedName name="solver_opt" localSheetId="4" hidden="1">mu_VP1!$G$2</definedName>
    <definedName name="solver_opt" localSheetId="3" hidden="1">'mu_VP1 (2)'!$G$2</definedName>
    <definedName name="solver_pre" localSheetId="7" hidden="1">0.000001</definedName>
    <definedName name="solver_pre" localSheetId="1" hidden="1">0.000001</definedName>
    <definedName name="solver_pre" localSheetId="4" hidden="1">0.0000000001</definedName>
    <definedName name="solver_pre" localSheetId="3" hidden="1">0.0000000001</definedName>
    <definedName name="solver_rbv" localSheetId="7" hidden="1">1</definedName>
    <definedName name="solver_rbv" localSheetId="1" hidden="1">1</definedName>
    <definedName name="solver_rbv" localSheetId="4" hidden="1">1</definedName>
    <definedName name="solver_rbv" localSheetId="3" hidden="1">1</definedName>
    <definedName name="solver_rlx" localSheetId="7" hidden="1">2</definedName>
    <definedName name="solver_rlx" localSheetId="1" hidden="1">2</definedName>
    <definedName name="solver_rlx" localSheetId="4" hidden="1">2</definedName>
    <definedName name="solver_rlx" localSheetId="3" hidden="1">2</definedName>
    <definedName name="solver_rsd" localSheetId="7" hidden="1">0</definedName>
    <definedName name="solver_rsd" localSheetId="1" hidden="1">0</definedName>
    <definedName name="solver_rsd" localSheetId="4" hidden="1">0</definedName>
    <definedName name="solver_rsd" localSheetId="3" hidden="1">0</definedName>
    <definedName name="solver_scl" localSheetId="7" hidden="1">1</definedName>
    <definedName name="solver_scl" localSheetId="1" hidden="1">1</definedName>
    <definedName name="solver_scl" localSheetId="4" hidden="1">1</definedName>
    <definedName name="solver_scl" localSheetId="3" hidden="1">1</definedName>
    <definedName name="solver_sho" localSheetId="7" hidden="1">2</definedName>
    <definedName name="solver_sho" localSheetId="1" hidden="1">2</definedName>
    <definedName name="solver_sho" localSheetId="4" hidden="1">2</definedName>
    <definedName name="solver_sho" localSheetId="3" hidden="1">2</definedName>
    <definedName name="solver_ssz" localSheetId="7" hidden="1">100</definedName>
    <definedName name="solver_ssz" localSheetId="1" hidden="1">100</definedName>
    <definedName name="solver_ssz" localSheetId="4" hidden="1">100</definedName>
    <definedName name="solver_ssz" localSheetId="3" hidden="1">100</definedName>
    <definedName name="solver_tim" localSheetId="7" hidden="1">2147483647</definedName>
    <definedName name="solver_tim" localSheetId="1" hidden="1">2147483647</definedName>
    <definedName name="solver_tim" localSheetId="4" hidden="1">2147483647</definedName>
    <definedName name="solver_tim" localSheetId="3" hidden="1">2147483647</definedName>
    <definedName name="solver_tol" localSheetId="7" hidden="1">0.01</definedName>
    <definedName name="solver_tol" localSheetId="1" hidden="1">0.01</definedName>
    <definedName name="solver_tol" localSheetId="4" hidden="1">0.01</definedName>
    <definedName name="solver_tol" localSheetId="3" hidden="1">0.01</definedName>
    <definedName name="solver_typ" localSheetId="7" hidden="1">3</definedName>
    <definedName name="solver_typ" localSheetId="1" hidden="1">3</definedName>
    <definedName name="solver_typ" localSheetId="4" hidden="1">3</definedName>
    <definedName name="solver_typ" localSheetId="3" hidden="1">3</definedName>
    <definedName name="solver_val" localSheetId="7" hidden="1">0</definedName>
    <definedName name="solver_val" localSheetId="1" hidden="1">0</definedName>
    <definedName name="solver_val" localSheetId="4" hidden="1">0</definedName>
    <definedName name="solver_val" localSheetId="3" hidden="1">0</definedName>
    <definedName name="solver_ver" localSheetId="7" hidden="1">3</definedName>
    <definedName name="solver_ver" localSheetId="1" hidden="1">3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16" l="1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41" i="16"/>
  <c r="E42" i="16"/>
  <c r="E43" i="16"/>
  <c r="E44" i="16"/>
  <c r="E45" i="16"/>
  <c r="E46" i="16"/>
  <c r="E47" i="16"/>
  <c r="E48" i="16"/>
  <c r="E49" i="16"/>
  <c r="C41" i="15"/>
  <c r="C42" i="15"/>
  <c r="C43" i="15"/>
  <c r="C44" i="15"/>
  <c r="C45" i="15"/>
  <c r="C46" i="15"/>
  <c r="C47" i="15"/>
  <c r="C48" i="15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51" i="19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51" i="15"/>
  <c r="C50" i="15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29" i="17"/>
  <c r="E41" i="17"/>
  <c r="F41" i="17" s="1"/>
  <c r="E42" i="17"/>
  <c r="F42" i="17" s="1"/>
  <c r="G74" i="17"/>
  <c r="G75" i="17"/>
  <c r="G76" i="17"/>
  <c r="G77" i="17"/>
  <c r="G78" i="17"/>
  <c r="G79" i="17"/>
  <c r="G80" i="17"/>
  <c r="G81" i="17"/>
  <c r="G82" i="17"/>
  <c r="G83" i="17"/>
  <c r="G84" i="17"/>
  <c r="F48" i="17"/>
  <c r="F52" i="17"/>
  <c r="F56" i="17"/>
  <c r="F60" i="17"/>
  <c r="F64" i="17"/>
  <c r="F68" i="17"/>
  <c r="F72" i="17"/>
  <c r="F76" i="17"/>
  <c r="F80" i="17"/>
  <c r="F84" i="17"/>
  <c r="E3" i="17"/>
  <c r="F3" i="17" s="1"/>
  <c r="E4" i="17"/>
  <c r="F4" i="17" s="1"/>
  <c r="E5" i="17"/>
  <c r="F5" i="17" s="1"/>
  <c r="E6" i="17"/>
  <c r="F6" i="17" s="1"/>
  <c r="E7" i="17"/>
  <c r="F7" i="17" s="1"/>
  <c r="E8" i="17"/>
  <c r="F8" i="17" s="1"/>
  <c r="E9" i="17"/>
  <c r="F9" i="17" s="1"/>
  <c r="E10" i="17"/>
  <c r="F10" i="17" s="1"/>
  <c r="E11" i="17"/>
  <c r="F11" i="17" s="1"/>
  <c r="E12" i="17"/>
  <c r="F12" i="17" s="1"/>
  <c r="E13" i="17"/>
  <c r="F13" i="17" s="1"/>
  <c r="E14" i="17"/>
  <c r="F14" i="17" s="1"/>
  <c r="E15" i="17"/>
  <c r="F15" i="17" s="1"/>
  <c r="E16" i="17"/>
  <c r="F16" i="17" s="1"/>
  <c r="E17" i="17"/>
  <c r="F17" i="17" s="1"/>
  <c r="E18" i="17"/>
  <c r="F18" i="17" s="1"/>
  <c r="E19" i="17"/>
  <c r="F19" i="17" s="1"/>
  <c r="E20" i="17"/>
  <c r="F20" i="17" s="1"/>
  <c r="E21" i="17"/>
  <c r="F21" i="17" s="1"/>
  <c r="E22" i="17"/>
  <c r="F22" i="17" s="1"/>
  <c r="E23" i="17"/>
  <c r="F23" i="17" s="1"/>
  <c r="E24" i="17"/>
  <c r="F24" i="17" s="1"/>
  <c r="E25" i="17"/>
  <c r="F25" i="17" s="1"/>
  <c r="E26" i="17"/>
  <c r="F26" i="17" s="1"/>
  <c r="E27" i="17"/>
  <c r="F27" i="17" s="1"/>
  <c r="E28" i="17"/>
  <c r="F28" i="17" s="1"/>
  <c r="E29" i="17"/>
  <c r="F29" i="17" s="1"/>
  <c r="E30" i="17"/>
  <c r="F30" i="17" s="1"/>
  <c r="E31" i="17"/>
  <c r="F31" i="17" s="1"/>
  <c r="E32" i="17"/>
  <c r="F32" i="17" s="1"/>
  <c r="E33" i="17"/>
  <c r="F33" i="17" s="1"/>
  <c r="E34" i="17"/>
  <c r="F34" i="17" s="1"/>
  <c r="E35" i="17"/>
  <c r="F35" i="17" s="1"/>
  <c r="E36" i="17"/>
  <c r="F36" i="17" s="1"/>
  <c r="E37" i="17"/>
  <c r="F37" i="17" s="1"/>
  <c r="E38" i="17"/>
  <c r="F38" i="17" s="1"/>
  <c r="E39" i="17"/>
  <c r="F39" i="17" s="1"/>
  <c r="E40" i="17"/>
  <c r="F40" i="17" s="1"/>
  <c r="E43" i="17"/>
  <c r="F43" i="17" s="1"/>
  <c r="E44" i="17"/>
  <c r="F44" i="17" s="1"/>
  <c r="E45" i="17"/>
  <c r="F45" i="17" s="1"/>
  <c r="E46" i="17"/>
  <c r="F46" i="17" s="1"/>
  <c r="E47" i="17"/>
  <c r="F47" i="17" s="1"/>
  <c r="E48" i="17"/>
  <c r="E49" i="17"/>
  <c r="F49" i="17" s="1"/>
  <c r="E50" i="17"/>
  <c r="F50" i="17" s="1"/>
  <c r="E51" i="17"/>
  <c r="F51" i="17" s="1"/>
  <c r="E52" i="17"/>
  <c r="E53" i="17"/>
  <c r="F53" i="17" s="1"/>
  <c r="E54" i="17"/>
  <c r="F54" i="17" s="1"/>
  <c r="E55" i="17"/>
  <c r="F55" i="17" s="1"/>
  <c r="E56" i="17"/>
  <c r="E57" i="17"/>
  <c r="F57" i="17" s="1"/>
  <c r="E58" i="17"/>
  <c r="F58" i="17" s="1"/>
  <c r="E59" i="17"/>
  <c r="F59" i="17" s="1"/>
  <c r="E60" i="17"/>
  <c r="E61" i="17"/>
  <c r="F61" i="17" s="1"/>
  <c r="E62" i="17"/>
  <c r="F62" i="17" s="1"/>
  <c r="E63" i="17"/>
  <c r="F63" i="17" s="1"/>
  <c r="E64" i="17"/>
  <c r="E65" i="17"/>
  <c r="F65" i="17" s="1"/>
  <c r="E66" i="17"/>
  <c r="F66" i="17" s="1"/>
  <c r="E67" i="17"/>
  <c r="F67" i="17" s="1"/>
  <c r="E68" i="17"/>
  <c r="E69" i="17"/>
  <c r="F69" i="17" s="1"/>
  <c r="E70" i="17"/>
  <c r="F70" i="17" s="1"/>
  <c r="E71" i="17"/>
  <c r="F71" i="17" s="1"/>
  <c r="E72" i="17"/>
  <c r="E73" i="17"/>
  <c r="F73" i="17" s="1"/>
  <c r="E74" i="17"/>
  <c r="F74" i="17" s="1"/>
  <c r="E75" i="17"/>
  <c r="F75" i="17" s="1"/>
  <c r="E76" i="17"/>
  <c r="E77" i="17"/>
  <c r="F77" i="17" s="1"/>
  <c r="E78" i="17"/>
  <c r="F78" i="17" s="1"/>
  <c r="E79" i="17"/>
  <c r="F79" i="17" s="1"/>
  <c r="E80" i="17"/>
  <c r="E81" i="17"/>
  <c r="F81" i="17" s="1"/>
  <c r="E82" i="17"/>
  <c r="F82" i="17" s="1"/>
  <c r="E83" i="17"/>
  <c r="F83" i="17" s="1"/>
  <c r="E84" i="17"/>
  <c r="E2" i="17"/>
  <c r="F2" i="17" s="1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2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G2" i="30"/>
  <c r="B2" i="30"/>
  <c r="P38" i="15" l="1"/>
  <c r="P39" i="15"/>
  <c r="P40" i="15"/>
  <c r="P41" i="15"/>
  <c r="P42" i="15"/>
  <c r="P43" i="15"/>
  <c r="P44" i="15"/>
  <c r="C49" i="15"/>
  <c r="P37" i="15"/>
  <c r="E41" i="19"/>
  <c r="E42" i="19"/>
  <c r="E43" i="19"/>
  <c r="E44" i="19"/>
  <c r="E45" i="19"/>
  <c r="E46" i="19"/>
  <c r="E47" i="19"/>
  <c r="E48" i="19"/>
  <c r="E49" i="19"/>
  <c r="E59" i="18"/>
  <c r="E60" i="18"/>
  <c r="E61" i="18"/>
  <c r="E62" i="18"/>
  <c r="E63" i="18"/>
  <c r="E64" i="18"/>
  <c r="E65" i="18"/>
  <c r="E66" i="18"/>
  <c r="E67" i="18"/>
  <c r="C3" i="27" l="1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2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B303" i="27"/>
  <c r="B304" i="27"/>
  <c r="B305" i="27"/>
  <c r="B306" i="27"/>
  <c r="B307" i="27"/>
  <c r="B308" i="27"/>
  <c r="B309" i="27"/>
  <c r="B310" i="27"/>
  <c r="B311" i="27"/>
  <c r="B312" i="27"/>
  <c r="B313" i="27"/>
  <c r="B314" i="27"/>
  <c r="B315" i="27"/>
  <c r="B316" i="27"/>
  <c r="B317" i="27"/>
  <c r="B318" i="27"/>
  <c r="B319" i="27"/>
  <c r="B320" i="27"/>
  <c r="B321" i="27"/>
  <c r="B322" i="27"/>
  <c r="B323" i="27"/>
  <c r="B324" i="27"/>
  <c r="B325" i="27"/>
  <c r="B326" i="27"/>
  <c r="B327" i="27"/>
  <c r="B328" i="27"/>
  <c r="B329" i="27"/>
  <c r="B330" i="27"/>
  <c r="B331" i="27"/>
  <c r="B332" i="27"/>
  <c r="B333" i="27"/>
  <c r="B334" i="27"/>
  <c r="B335" i="27"/>
  <c r="B336" i="27"/>
  <c r="B337" i="27"/>
  <c r="B338" i="27"/>
  <c r="B339" i="27"/>
  <c r="B340" i="27"/>
  <c r="B341" i="27"/>
  <c r="B342" i="27"/>
  <c r="B343" i="27"/>
  <c r="B344" i="27"/>
  <c r="B345" i="27"/>
  <c r="B346" i="27"/>
  <c r="B347" i="27"/>
  <c r="B348" i="27"/>
  <c r="B349" i="27"/>
  <c r="B350" i="27"/>
  <c r="B351" i="27"/>
  <c r="B352" i="27"/>
  <c r="B353" i="27"/>
  <c r="B354" i="27"/>
  <c r="B355" i="27"/>
  <c r="B356" i="27"/>
  <c r="B357" i="27"/>
  <c r="B358" i="27"/>
  <c r="B359" i="27"/>
  <c r="B360" i="27"/>
  <c r="B361" i="27"/>
  <c r="B362" i="27"/>
  <c r="B363" i="27"/>
  <c r="B364" i="27"/>
  <c r="B365" i="27"/>
  <c r="B366" i="27"/>
  <c r="B367" i="27"/>
  <c r="B368" i="27"/>
  <c r="B369" i="27"/>
  <c r="B370" i="27"/>
  <c r="B371" i="27"/>
  <c r="B372" i="27"/>
  <c r="B373" i="27"/>
  <c r="B374" i="27"/>
  <c r="B375" i="27"/>
  <c r="B376" i="27"/>
  <c r="B377" i="27"/>
  <c r="B378" i="27"/>
  <c r="B379" i="27"/>
  <c r="B380" i="27"/>
  <c r="B381" i="27"/>
  <c r="B382" i="27"/>
  <c r="B383" i="27"/>
  <c r="B384" i="27"/>
  <c r="B385" i="27"/>
  <c r="B386" i="27"/>
  <c r="B387" i="27"/>
  <c r="B388" i="27"/>
  <c r="B389" i="27"/>
  <c r="B390" i="27"/>
  <c r="B391" i="27"/>
  <c r="B392" i="27"/>
  <c r="B393" i="27"/>
  <c r="B394" i="27"/>
  <c r="B395" i="27"/>
  <c r="B396" i="27"/>
  <c r="B397" i="27"/>
  <c r="B398" i="27"/>
  <c r="B399" i="27"/>
  <c r="B400" i="27"/>
  <c r="B401" i="27"/>
  <c r="B402" i="27"/>
  <c r="B2" i="27"/>
  <c r="B58" i="18" l="1"/>
  <c r="E58" i="18"/>
  <c r="B57" i="18"/>
  <c r="E57" i="18"/>
  <c r="B56" i="18"/>
  <c r="E56" i="18"/>
  <c r="B55" i="18"/>
  <c r="E55" i="18"/>
  <c r="B54" i="18"/>
  <c r="E54" i="18"/>
  <c r="B53" i="18"/>
  <c r="E53" i="18"/>
  <c r="B52" i="18"/>
  <c r="E52" i="18"/>
  <c r="B51" i="18"/>
  <c r="E51" i="18"/>
  <c r="B50" i="18"/>
  <c r="E50" i="18"/>
  <c r="B49" i="18"/>
  <c r="E49" i="18"/>
  <c r="B48" i="18"/>
  <c r="E48" i="18"/>
  <c r="B47" i="18"/>
  <c r="E47" i="18"/>
  <c r="B46" i="18"/>
  <c r="E46" i="18"/>
  <c r="B45" i="18"/>
  <c r="E45" i="18"/>
  <c r="B44" i="18"/>
  <c r="E44" i="18"/>
  <c r="B43" i="18"/>
  <c r="E43" i="18"/>
  <c r="B42" i="18"/>
  <c r="E42" i="18"/>
  <c r="B41" i="18"/>
  <c r="E41" i="18"/>
  <c r="G2" i="17" l="1"/>
  <c r="J10" i="7" l="1"/>
  <c r="J11" i="7"/>
  <c r="J12" i="7"/>
  <c r="J14" i="7"/>
  <c r="J15" i="7"/>
  <c r="J16" i="7"/>
  <c r="J18" i="7"/>
  <c r="J19" i="7"/>
  <c r="J20" i="7"/>
  <c r="J22" i="7"/>
  <c r="J23" i="7"/>
  <c r="J24" i="7"/>
  <c r="B10" i="7"/>
  <c r="B11" i="7"/>
  <c r="B12" i="7"/>
  <c r="B13" i="7"/>
  <c r="J13" i="7" s="1"/>
  <c r="B14" i="7"/>
  <c r="B15" i="7"/>
  <c r="B16" i="7"/>
  <c r="B17" i="7"/>
  <c r="J17" i="7" s="1"/>
  <c r="B18" i="7"/>
  <c r="B19" i="7"/>
  <c r="B20" i="7"/>
  <c r="B21" i="7"/>
  <c r="J21" i="7" s="1"/>
  <c r="B22" i="7"/>
  <c r="B23" i="7"/>
  <c r="B24" i="7"/>
  <c r="B9" i="7"/>
  <c r="J9" i="7" s="1"/>
  <c r="T3" i="20" l="1"/>
  <c r="U2" i="20"/>
  <c r="E2" i="20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2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P13" i="24"/>
  <c r="B13" i="24"/>
  <c r="B12" i="24"/>
  <c r="B11" i="24"/>
  <c r="B10" i="24"/>
  <c r="B9" i="24"/>
  <c r="B8" i="24"/>
  <c r="B7" i="24"/>
  <c r="B6" i="24"/>
  <c r="B5" i="24"/>
  <c r="B4" i="24"/>
  <c r="B3" i="24"/>
  <c r="B2" i="24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2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P13" i="23"/>
  <c r="B13" i="23"/>
  <c r="B12" i="23"/>
  <c r="B11" i="23"/>
  <c r="B10" i="23"/>
  <c r="B9" i="23"/>
  <c r="B8" i="23"/>
  <c r="B7" i="23"/>
  <c r="B6" i="23"/>
  <c r="B5" i="23"/>
  <c r="B4" i="23"/>
  <c r="B3" i="23"/>
  <c r="B2" i="23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2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2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2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P13" i="19"/>
  <c r="B13" i="19"/>
  <c r="B12" i="19"/>
  <c r="B11" i="19"/>
  <c r="B10" i="19"/>
  <c r="B9" i="19"/>
  <c r="B8" i="19"/>
  <c r="B7" i="19"/>
  <c r="B6" i="19"/>
  <c r="B5" i="19"/>
  <c r="B4" i="19"/>
  <c r="B3" i="19"/>
  <c r="B2" i="19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2" i="18"/>
  <c r="P13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2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40" i="15" l="1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I10" i="7" l="1"/>
  <c r="I14" i="7"/>
  <c r="I18" i="7"/>
  <c r="I22" i="7"/>
  <c r="H9" i="7"/>
  <c r="H10" i="7"/>
  <c r="K10" i="7" s="1"/>
  <c r="H11" i="7"/>
  <c r="H12" i="7"/>
  <c r="K12" i="7" s="1"/>
  <c r="H13" i="7"/>
  <c r="H14" i="7"/>
  <c r="K14" i="7" s="1"/>
  <c r="H15" i="7"/>
  <c r="H16" i="7"/>
  <c r="K16" i="7" s="1"/>
  <c r="H17" i="7"/>
  <c r="H18" i="7"/>
  <c r="K18" i="7" s="1"/>
  <c r="H19" i="7"/>
  <c r="H20" i="7"/>
  <c r="K20" i="7" s="1"/>
  <c r="H21" i="7"/>
  <c r="H22" i="7"/>
  <c r="K22" i="7" s="1"/>
  <c r="H23" i="7"/>
  <c r="H24" i="7"/>
  <c r="K24" i="7" s="1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9" i="7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41" i="1"/>
  <c r="A23" i="1"/>
  <c r="A24" i="1"/>
  <c r="A25" i="1"/>
  <c r="A26" i="1"/>
  <c r="A27" i="1"/>
  <c r="A28" i="1"/>
  <c r="A29" i="1"/>
  <c r="A30" i="1"/>
  <c r="A31" i="1"/>
  <c r="I19" i="7" l="1"/>
  <c r="K19" i="7"/>
  <c r="I11" i="7"/>
  <c r="K11" i="7"/>
  <c r="I20" i="7"/>
  <c r="I12" i="7"/>
  <c r="I24" i="7"/>
  <c r="I16" i="7"/>
  <c r="I23" i="7"/>
  <c r="K23" i="7"/>
  <c r="I15" i="7"/>
  <c r="K15" i="7"/>
  <c r="I21" i="7"/>
  <c r="K21" i="7"/>
  <c r="I17" i="7"/>
  <c r="K17" i="7"/>
  <c r="I13" i="7"/>
  <c r="K13" i="7"/>
  <c r="I9" i="7"/>
  <c r="K9" i="7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41" i="1"/>
  <c r="B4" i="2" l="1"/>
  <c r="C4" i="2"/>
  <c r="C6" i="2"/>
  <c r="C7" i="2"/>
  <c r="C8" i="2"/>
  <c r="C9" i="2"/>
  <c r="C10" i="2"/>
  <c r="C11" i="2"/>
  <c r="C12" i="2"/>
  <c r="B6" i="2"/>
  <c r="B7" i="2"/>
  <c r="B8" i="2"/>
  <c r="B9" i="2"/>
  <c r="B10" i="2"/>
  <c r="B11" i="2"/>
  <c r="B12" i="2"/>
  <c r="B5" i="2"/>
  <c r="C5" i="2"/>
  <c r="I3" i="1"/>
  <c r="B21" i="1"/>
  <c r="A21" i="1" s="1"/>
  <c r="B20" i="1"/>
  <c r="A20" i="1" s="1"/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<sst xmlns="http://schemas.openxmlformats.org/spreadsheetml/2006/main" count="103" uniqueCount="45">
  <si>
    <t xml:space="preserve"> </t>
  </si>
  <si>
    <t>d</t>
  </si>
  <si>
    <t>v</t>
  </si>
  <si>
    <t>k</t>
  </si>
  <si>
    <t>CP syltherm800</t>
  </si>
  <si>
    <t>Cp Dowtherm A</t>
  </si>
  <si>
    <t>Cp Therminol VP-1</t>
  </si>
  <si>
    <t>LS3</t>
  </si>
  <si>
    <t>LS2</t>
  </si>
  <si>
    <t>temp</t>
  </si>
  <si>
    <t>Temperatura</t>
  </si>
  <si>
    <t>Densidad</t>
  </si>
  <si>
    <t>Viscosidad</t>
  </si>
  <si>
    <t>dinámica</t>
  </si>
  <si>
    <t>cinemática</t>
  </si>
  <si>
    <t>ºC</t>
  </si>
  <si>
    <t>kg/m3</t>
  </si>
  <si>
    <t>m/s</t>
  </si>
  <si>
    <t>densidad</t>
  </si>
  <si>
    <t>visco dina</t>
  </si>
  <si>
    <t>visco cinema</t>
  </si>
  <si>
    <t>veloc. Sonido</t>
  </si>
  <si>
    <t>N.s/m2·10-5</t>
  </si>
  <si>
    <t>m2/s 10-5</t>
  </si>
  <si>
    <t>T [K]</t>
  </si>
  <si>
    <r>
      <t>T [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C]</t>
    </r>
  </si>
  <si>
    <t>P [Pa]</t>
  </si>
  <si>
    <t>=</t>
  </si>
  <si>
    <t>dgo</t>
  </si>
  <si>
    <t>Re</t>
  </si>
  <si>
    <t>wind</t>
  </si>
  <si>
    <t>H [J]</t>
  </si>
  <si>
    <t>P</t>
  </si>
  <si>
    <t>Cp [J/kg K]</t>
  </si>
  <si>
    <t>Prueba</t>
  </si>
  <si>
    <t>Viscosidad Dinámica [Pa s]</t>
  </si>
  <si>
    <t>Conductividad Térmica [Jm / Ks]</t>
  </si>
  <si>
    <t>y</t>
  </si>
  <si>
    <t>pressure</t>
  </si>
  <si>
    <t>K</t>
  </si>
  <si>
    <t>T (K)</t>
  </si>
  <si>
    <t>ec. 4.22</t>
  </si>
  <si>
    <t>ref</t>
  </si>
  <si>
    <t>2,80927796e-09 -4,18109120e-06  1,69367877e-03</t>
  </si>
  <si>
    <t>-8,91902165e-12  1,92469424e-08 -1,42594148e-05  3,74936454e-03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</si>
</sst>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0.000"/>
    <numFmt numFmtId="166" formatCode="#,##0.0000"/>
    <numFmt numFmtId="168" formatCode="0.000000"/>
    <numFmt numFmtId="171" formatCode="0.0"/>
    <numFmt numFmtId="172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5" fontId="0" fillId="2" borderId="0" xfId="0" applyNumberFormat="1" applyFill="1"/>
    <xf numFmtId="3" fontId="0" fillId="0" borderId="0" xfId="0" applyNumberFormat="1"/>
    <xf numFmtId="166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quotePrefix="1"/>
    <xf numFmtId="0" fontId="1" fillId="5" borderId="1" xfId="0" applyFont="1" applyFill="1" applyBorder="1"/>
    <xf numFmtId="2" fontId="0" fillId="0" borderId="1" xfId="0" applyNumberFormat="1" applyBorder="1"/>
    <xf numFmtId="168" fontId="0" fillId="0" borderId="0" xfId="0" applyNumberFormat="1"/>
    <xf numFmtId="0" fontId="1" fillId="0" borderId="2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0" xfId="0" applyFill="1"/>
    <xf numFmtId="4" fontId="0" fillId="2" borderId="1" xfId="0" applyNumberFormat="1" applyFill="1" applyBorder="1"/>
    <xf numFmtId="166" fontId="0" fillId="0" borderId="1" xfId="0" applyNumberFormat="1" applyFill="1" applyBorder="1"/>
    <xf numFmtId="172" fontId="0" fillId="0" borderId="0" xfId="0" applyNumberFormat="1"/>
    <xf numFmtId="171" fontId="0" fillId="2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168" fontId="0" fillId="0" borderId="0" xfId="0" applyNumberFormat="1" applyFill="1" applyBorder="1"/>
    <xf numFmtId="0" fontId="0" fillId="2" borderId="1" xfId="0" applyFill="1" applyBorder="1"/>
    <xf numFmtId="168" fontId="0" fillId="2" borderId="0" xfId="0" applyNumberFormat="1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0396325459317585E-2"/>
                  <c:y val="-0.1014103966170895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IAM!$A$4:$A$12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IAM!$B$4:$B$12</c:f>
              <c:numCache>
                <c:formatCode>General</c:formatCode>
                <c:ptCount val="9"/>
                <c:pt idx="0">
                  <c:v>1</c:v>
                </c:pt>
                <c:pt idx="1">
                  <c:v>0.98937875301220801</c:v>
                </c:pt>
                <c:pt idx="2">
                  <c:v>0.93809662078590839</c:v>
                </c:pt>
                <c:pt idx="3">
                  <c:v>0.84752440378443872</c:v>
                </c:pt>
                <c:pt idx="4">
                  <c:v>0.71990044311897805</c:v>
                </c:pt>
                <c:pt idx="5">
                  <c:v>0.55826260968653929</c:v>
                </c:pt>
                <c:pt idx="6">
                  <c:v>0.36635600000000013</c:v>
                </c:pt>
                <c:pt idx="7">
                  <c:v>0.14851914332566885</c:v>
                </c:pt>
                <c:pt idx="8">
                  <c:v>-9.0447822333069583E-2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D-45ED-8EF2-70D743C472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5492300962379701"/>
                  <c:y val="-0.42085484106153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IAM!$A$4:$A$12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IAM!$C$4:$C$12</c:f>
              <c:numCache>
                <c:formatCode>General</c:formatCode>
                <c:ptCount val="9"/>
                <c:pt idx="0">
                  <c:v>1</c:v>
                </c:pt>
                <c:pt idx="1">
                  <c:v>0.98946972100000008</c:v>
                </c:pt>
                <c:pt idx="2">
                  <c:v>0.96925807599999991</c:v>
                </c:pt>
                <c:pt idx="3">
                  <c:v>0.94100250100000005</c:v>
                </c:pt>
                <c:pt idx="4">
                  <c:v>0.89468821599999993</c:v>
                </c:pt>
                <c:pt idx="5">
                  <c:v>0.808648225</c:v>
                </c:pt>
                <c:pt idx="6">
                  <c:v>0.64956331599999995</c:v>
                </c:pt>
                <c:pt idx="7">
                  <c:v>0.37246206099999979</c:v>
                </c:pt>
                <c:pt idx="8">
                  <c:v>-7.9279184000000003E-2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D-45ED-8EF2-70D743C4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2936"/>
        <c:axId val="544391760"/>
      </c:scatterChart>
      <c:valAx>
        <c:axId val="54439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1760"/>
        <c:crosses val="autoZero"/>
        <c:crossBetween val="midCat"/>
      </c:valAx>
      <c:valAx>
        <c:axId val="5443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H_T_S800!$C$1</c:f>
              <c:strCache>
                <c:ptCount val="1"/>
                <c:pt idx="0">
                  <c:v>H [J]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096850993397341"/>
                  <c:y val="-5.264245195157057E-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H_T_S800!$A$2:$A$40</c:f>
              <c:numCache>
                <c:formatCode>0.00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xVal>
          <c:yVal>
            <c:numRef>
              <c:f>H_T_S800!$C$2:$C$40</c:f>
              <c:numCache>
                <c:formatCode>0.00</c:formatCode>
                <c:ptCount val="39"/>
                <c:pt idx="0">
                  <c:v>-4.5895210000000004</c:v>
                </c:pt>
                <c:pt idx="1">
                  <c:v>15991.793769</c:v>
                </c:pt>
                <c:pt idx="2">
                  <c:v>32151.029508</c:v>
                </c:pt>
                <c:pt idx="3">
                  <c:v>48472.313383000001</c:v>
                </c:pt>
                <c:pt idx="4">
                  <c:v>64954.770734999998</c:v>
                </c:pt>
                <c:pt idx="5">
                  <c:v>81597.450452999998</c:v>
                </c:pt>
                <c:pt idx="6">
                  <c:v>98399.318056999997</c:v>
                </c:pt>
                <c:pt idx="7">
                  <c:v>115359.247837</c:v>
                </c:pt>
                <c:pt idx="8">
                  <c:v>132476.01393399999</c:v>
                </c:pt>
                <c:pt idx="9">
                  <c:v>149748.280187</c:v>
                </c:pt>
                <c:pt idx="10">
                  <c:v>167174.58858400001</c:v>
                </c:pt>
                <c:pt idx="11">
                  <c:v>184753.34609000001</c:v>
                </c:pt>
                <c:pt idx="12">
                  <c:v>202482.80962499999</c:v>
                </c:pt>
                <c:pt idx="13">
                  <c:v>220361.068894</c:v>
                </c:pt>
                <c:pt idx="14">
                  <c:v>238386.02673700001</c:v>
                </c:pt>
                <c:pt idx="15">
                  <c:v>256555.376609</c:v>
                </c:pt>
                <c:pt idx="16">
                  <c:v>274866.57671599998</c:v>
                </c:pt>
                <c:pt idx="17">
                  <c:v>293316.82026100002</c:v>
                </c:pt>
                <c:pt idx="18">
                  <c:v>311903.00113799999</c:v>
                </c:pt>
                <c:pt idx="19">
                  <c:v>330621.67429499998</c:v>
                </c:pt>
                <c:pt idx="20">
                  <c:v>349469.00981199997</c:v>
                </c:pt>
                <c:pt idx="21">
                  <c:v>368440.73958599998</c:v>
                </c:pt>
                <c:pt idx="22">
                  <c:v>387532.09522800002</c:v>
                </c:pt>
                <c:pt idx="23">
                  <c:v>406737.73554999998</c:v>
                </c:pt>
                <c:pt idx="24">
                  <c:v>426051.661601</c:v>
                </c:pt>
                <c:pt idx="25">
                  <c:v>445467.116813</c:v>
                </c:pt>
                <c:pt idx="26">
                  <c:v>464976.469216</c:v>
                </c:pt>
                <c:pt idx="27">
                  <c:v>484571.07202199998</c:v>
                </c:pt>
                <c:pt idx="28">
                  <c:v>504241.097939</c:v>
                </c:pt>
                <c:pt idx="29">
                  <c:v>523975.341479</c:v>
                </c:pt>
                <c:pt idx="30">
                  <c:v>543760.98205500003</c:v>
                </c:pt>
                <c:pt idx="31">
                  <c:v>563583.298801</c:v>
                </c:pt>
                <c:pt idx="32">
                  <c:v>583425.32562200003</c:v>
                </c:pt>
                <c:pt idx="33">
                  <c:v>603267.43183599995</c:v>
                </c:pt>
                <c:pt idx="34">
                  <c:v>623086.80960699997</c:v>
                </c:pt>
                <c:pt idx="35">
                  <c:v>642856.84390199999</c:v>
                </c:pt>
                <c:pt idx="36">
                  <c:v>662546.33334300003</c:v>
                </c:pt>
                <c:pt idx="37">
                  <c:v>682118.52050400001</c:v>
                </c:pt>
                <c:pt idx="38">
                  <c:v>701529.87678799999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88624"/>
        <c:axId val="544392152"/>
      </c:scatterChart>
      <c:valAx>
        <c:axId val="54438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2152"/>
        <c:crosses val="autoZero"/>
        <c:crossBetween val="midCat"/>
      </c:valAx>
      <c:valAx>
        <c:axId val="54439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0561243837694348E-2"/>
          <c:y val="0.17647798742138365"/>
          <c:w val="0.9230375725218648"/>
          <c:h val="0.74721900328496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H_T_S800!$A$1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596206617517521E-3"/>
                  <c:y val="0.4650314465408805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H_T_S800!$C$2:$C$40</c:f>
              <c:numCache>
                <c:formatCode>0.00</c:formatCode>
                <c:ptCount val="39"/>
                <c:pt idx="0">
                  <c:v>-4.5895210000000004</c:v>
                </c:pt>
                <c:pt idx="1">
                  <c:v>15991.793769</c:v>
                </c:pt>
                <c:pt idx="2">
                  <c:v>32151.029508</c:v>
                </c:pt>
                <c:pt idx="3">
                  <c:v>48472.313383000001</c:v>
                </c:pt>
                <c:pt idx="4">
                  <c:v>64954.770734999998</c:v>
                </c:pt>
                <c:pt idx="5">
                  <c:v>81597.450452999998</c:v>
                </c:pt>
                <c:pt idx="6">
                  <c:v>98399.318056999997</c:v>
                </c:pt>
                <c:pt idx="7">
                  <c:v>115359.247837</c:v>
                </c:pt>
                <c:pt idx="8">
                  <c:v>132476.01393399999</c:v>
                </c:pt>
                <c:pt idx="9">
                  <c:v>149748.280187</c:v>
                </c:pt>
                <c:pt idx="10">
                  <c:v>167174.58858400001</c:v>
                </c:pt>
                <c:pt idx="11">
                  <c:v>184753.34609000001</c:v>
                </c:pt>
                <c:pt idx="12">
                  <c:v>202482.80962499999</c:v>
                </c:pt>
                <c:pt idx="13">
                  <c:v>220361.068894</c:v>
                </c:pt>
                <c:pt idx="14">
                  <c:v>238386.02673700001</c:v>
                </c:pt>
                <c:pt idx="15">
                  <c:v>256555.376609</c:v>
                </c:pt>
                <c:pt idx="16">
                  <c:v>274866.57671599998</c:v>
                </c:pt>
                <c:pt idx="17">
                  <c:v>293316.82026100002</c:v>
                </c:pt>
                <c:pt idx="18">
                  <c:v>311903.00113799999</c:v>
                </c:pt>
                <c:pt idx="19">
                  <c:v>330621.67429499998</c:v>
                </c:pt>
                <c:pt idx="20">
                  <c:v>349469.00981199997</c:v>
                </c:pt>
                <c:pt idx="21">
                  <c:v>368440.73958599998</c:v>
                </c:pt>
                <c:pt idx="22">
                  <c:v>387532.09522800002</c:v>
                </c:pt>
                <c:pt idx="23">
                  <c:v>406737.73554999998</c:v>
                </c:pt>
                <c:pt idx="24">
                  <c:v>426051.661601</c:v>
                </c:pt>
                <c:pt idx="25">
                  <c:v>445467.116813</c:v>
                </c:pt>
                <c:pt idx="26">
                  <c:v>464976.469216</c:v>
                </c:pt>
                <c:pt idx="27">
                  <c:v>484571.07202199998</c:v>
                </c:pt>
                <c:pt idx="28">
                  <c:v>504241.097939</c:v>
                </c:pt>
                <c:pt idx="29">
                  <c:v>523975.341479</c:v>
                </c:pt>
                <c:pt idx="30">
                  <c:v>543760.98205500003</c:v>
                </c:pt>
                <c:pt idx="31">
                  <c:v>563583.298801</c:v>
                </c:pt>
                <c:pt idx="32">
                  <c:v>583425.32562200003</c:v>
                </c:pt>
                <c:pt idx="33">
                  <c:v>603267.43183599995</c:v>
                </c:pt>
                <c:pt idx="34">
                  <c:v>623086.80960699997</c:v>
                </c:pt>
                <c:pt idx="35">
                  <c:v>642856.84390199999</c:v>
                </c:pt>
                <c:pt idx="36">
                  <c:v>662546.33334300003</c:v>
                </c:pt>
                <c:pt idx="37">
                  <c:v>682118.52050400001</c:v>
                </c:pt>
                <c:pt idx="38">
                  <c:v>701529.87678799999</c:v>
                </c:pt>
              </c:numCache>
            </c:numRef>
          </c:xVal>
          <c:yVal>
            <c:numRef>
              <c:f>H_T_S800!$A$2:$A$40</c:f>
              <c:numCache>
                <c:formatCode>0.00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83-40F2-B1B0-ECA993F82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9696"/>
        <c:axId val="623199304"/>
      </c:scatterChart>
      <c:valAx>
        <c:axId val="6231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9304"/>
        <c:crosses val="autoZero"/>
        <c:crossBetween val="midCat"/>
      </c:valAx>
      <c:valAx>
        <c:axId val="6231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Cp_S800!$C$1</c:f>
              <c:strCache>
                <c:ptCount val="1"/>
                <c:pt idx="0">
                  <c:v>Cp [J/kg K]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3.6036965295560448E-3"/>
                  <c:y val="0.4331301329269325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Cp_S800!$A$2:$A$40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Cp_S800!$C$2:$C$40</c:f>
              <c:numCache>
                <c:formatCode>0.0</c:formatCode>
                <c:ptCount val="39"/>
                <c:pt idx="0">
                  <c:v>1599.868438</c:v>
                </c:pt>
                <c:pt idx="1">
                  <c:v>1616.93363</c:v>
                </c:pt>
                <c:pt idx="2">
                  <c:v>1634.001514</c:v>
                </c:pt>
                <c:pt idx="3">
                  <c:v>1651.0718429999999</c:v>
                </c:pt>
                <c:pt idx="4">
                  <c:v>1668.144366</c:v>
                </c:pt>
                <c:pt idx="5">
                  <c:v>1685.218836</c:v>
                </c:pt>
                <c:pt idx="6">
                  <c:v>1702.295003</c:v>
                </c:pt>
                <c:pt idx="7">
                  <c:v>1719.3726200000001</c:v>
                </c:pt>
                <c:pt idx="8">
                  <c:v>1736.4514360000001</c:v>
                </c:pt>
                <c:pt idx="9">
                  <c:v>1753.531203</c:v>
                </c:pt>
                <c:pt idx="10">
                  <c:v>1770.611674</c:v>
                </c:pt>
                <c:pt idx="11">
                  <c:v>1787.692597</c:v>
                </c:pt>
                <c:pt idx="12">
                  <c:v>1804.7737259999999</c:v>
                </c:pt>
                <c:pt idx="13">
                  <c:v>1821.8548109999999</c:v>
                </c:pt>
                <c:pt idx="14">
                  <c:v>1838.9356029999999</c:v>
                </c:pt>
                <c:pt idx="15">
                  <c:v>1856.015854</c:v>
                </c:pt>
                <c:pt idx="16">
                  <c:v>1873.095315</c:v>
                </c:pt>
                <c:pt idx="17">
                  <c:v>1890.173736</c:v>
                </c:pt>
                <c:pt idx="18">
                  <c:v>1907.2508700000001</c:v>
                </c:pt>
                <c:pt idx="19">
                  <c:v>1924.326468</c:v>
                </c:pt>
                <c:pt idx="20">
                  <c:v>1941.4002800000001</c:v>
                </c:pt>
                <c:pt idx="21">
                  <c:v>1958.4720569999999</c:v>
                </c:pt>
                <c:pt idx="22">
                  <c:v>1975.5415519999999</c:v>
                </c:pt>
                <c:pt idx="23">
                  <c:v>1992.608516</c:v>
                </c:pt>
                <c:pt idx="24">
                  <c:v>2009.672699</c:v>
                </c:pt>
                <c:pt idx="25">
                  <c:v>2026.7338520000001</c:v>
                </c:pt>
                <c:pt idx="26">
                  <c:v>2043.7917279999999</c:v>
                </c:pt>
                <c:pt idx="27">
                  <c:v>2060.8460770000002</c:v>
                </c:pt>
                <c:pt idx="28">
                  <c:v>2077.8966500000001</c:v>
                </c:pt>
                <c:pt idx="29">
                  <c:v>2094.9431989999998</c:v>
                </c:pt>
                <c:pt idx="30">
                  <c:v>2111.985475</c:v>
                </c:pt>
                <c:pt idx="31">
                  <c:v>2129.0232289999999</c:v>
                </c:pt>
                <c:pt idx="32">
                  <c:v>2146.056212</c:v>
                </c:pt>
                <c:pt idx="33">
                  <c:v>2163.084175</c:v>
                </c:pt>
                <c:pt idx="34">
                  <c:v>2180.106871</c:v>
                </c:pt>
                <c:pt idx="35">
                  <c:v>2197.124049</c:v>
                </c:pt>
                <c:pt idx="36">
                  <c:v>2214.1354620000002</c:v>
                </c:pt>
                <c:pt idx="37">
                  <c:v>2231.1408590000001</c:v>
                </c:pt>
                <c:pt idx="38">
                  <c:v>2248.1399940000001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01264"/>
        <c:axId val="623200480"/>
      </c:scatterChart>
      <c:valAx>
        <c:axId val="6232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00480"/>
        <c:crosses val="autoZero"/>
        <c:crossBetween val="midCat"/>
      </c:valAx>
      <c:valAx>
        <c:axId val="6232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mu_S800!$C$1</c:f>
              <c:strCache>
                <c:ptCount val="1"/>
                <c:pt idx="0">
                  <c:v>Viscosidad Dinámica [Pa 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447890442266142E-3"/>
                  <c:y val="-0.543835407670815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mu_S800!$A$2:$A$42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mu_S800!$C$2:$C$42</c:f>
              <c:numCache>
                <c:formatCode>General</c:formatCode>
                <c:ptCount val="41"/>
                <c:pt idx="0">
                  <c:v>1.1925E-2</c:v>
                </c:pt>
                <c:pt idx="1">
                  <c:v>9.8040000000000002E-3</c:v>
                </c:pt>
                <c:pt idx="2">
                  <c:v>8.1329999999999996E-3</c:v>
                </c:pt>
                <c:pt idx="3">
                  <c:v>6.8069999999999997E-3</c:v>
                </c:pt>
                <c:pt idx="4">
                  <c:v>5.7450000000000001E-3</c:v>
                </c:pt>
                <c:pt idx="5">
                  <c:v>4.888E-3</c:v>
                </c:pt>
                <c:pt idx="6">
                  <c:v>4.1910000000000003E-3</c:v>
                </c:pt>
                <c:pt idx="7">
                  <c:v>3.62E-3</c:v>
                </c:pt>
                <c:pt idx="8">
                  <c:v>3.1489999999999999E-3</c:v>
                </c:pt>
                <c:pt idx="9">
                  <c:v>2.7569999999999999E-3</c:v>
                </c:pt>
                <c:pt idx="10">
                  <c:v>2.4299999999999999E-3</c:v>
                </c:pt>
                <c:pt idx="11">
                  <c:v>2.1549999999999998E-3</c:v>
                </c:pt>
                <c:pt idx="12">
                  <c:v>1.921E-3</c:v>
                </c:pt>
                <c:pt idx="13">
                  <c:v>1.7229999999999999E-3</c:v>
                </c:pt>
                <c:pt idx="14">
                  <c:v>1.552E-3</c:v>
                </c:pt>
                <c:pt idx="15">
                  <c:v>1.405E-3</c:v>
                </c:pt>
                <c:pt idx="16">
                  <c:v>1.2769999999999999E-3</c:v>
                </c:pt>
                <c:pt idx="17">
                  <c:v>1.1659999999999999E-3</c:v>
                </c:pt>
                <c:pt idx="18">
                  <c:v>1.0679999999999999E-3</c:v>
                </c:pt>
                <c:pt idx="19">
                  <c:v>9.8200000000000002E-4</c:v>
                </c:pt>
                <c:pt idx="20">
                  <c:v>9.0499999999999999E-4</c:v>
                </c:pt>
                <c:pt idx="21">
                  <c:v>8.3699999999999996E-4</c:v>
                </c:pt>
                <c:pt idx="22">
                  <c:v>7.7499999999999997E-4</c:v>
                </c:pt>
                <c:pt idx="23">
                  <c:v>7.1900000000000002E-4</c:v>
                </c:pt>
                <c:pt idx="24">
                  <c:v>6.69E-4</c:v>
                </c:pt>
                <c:pt idx="25">
                  <c:v>6.2299999999999996E-4</c:v>
                </c:pt>
                <c:pt idx="26">
                  <c:v>5.8E-4</c:v>
                </c:pt>
                <c:pt idx="27">
                  <c:v>5.4100000000000003E-4</c:v>
                </c:pt>
                <c:pt idx="28">
                  <c:v>5.0500000000000002E-4</c:v>
                </c:pt>
                <c:pt idx="29">
                  <c:v>4.7100000000000001E-4</c:v>
                </c:pt>
                <c:pt idx="30">
                  <c:v>4.3899999999999999E-4</c:v>
                </c:pt>
                <c:pt idx="31">
                  <c:v>4.0900000000000002E-4</c:v>
                </c:pt>
                <c:pt idx="32">
                  <c:v>3.8000000000000002E-4</c:v>
                </c:pt>
                <c:pt idx="33">
                  <c:v>3.5300000000000002E-4</c:v>
                </c:pt>
                <c:pt idx="34">
                  <c:v>3.28E-4</c:v>
                </c:pt>
                <c:pt idx="35">
                  <c:v>3.0299999999999999E-4</c:v>
                </c:pt>
                <c:pt idx="36">
                  <c:v>2.7999999999999998E-4</c:v>
                </c:pt>
                <c:pt idx="37">
                  <c:v>2.5799999999999998E-4</c:v>
                </c:pt>
                <c:pt idx="38">
                  <c:v>2.3599999999999999E-4</c:v>
                </c:pt>
                <c:pt idx="39">
                  <c:v>1.5899999999999999E-4</c:v>
                </c:pt>
                <c:pt idx="40">
                  <c:v>1.54E-4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5776"/>
        <c:axId val="623187152"/>
      </c:scatterChart>
      <c:valAx>
        <c:axId val="6231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87152"/>
        <c:crosses val="autoZero"/>
        <c:crossBetween val="midCat"/>
      </c:valAx>
      <c:valAx>
        <c:axId val="6231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rho_S800!$C$1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6.0666345278268786E-2"/>
                  <c:y val="7.3776648886631102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rho_S800!$A$2:$A$42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rho_S800!$C$2:$C$42</c:f>
              <c:numCache>
                <c:formatCode>General</c:formatCode>
                <c:ptCount val="41"/>
                <c:pt idx="0">
                  <c:v>940.69153100000005</c:v>
                </c:pt>
                <c:pt idx="1">
                  <c:v>931.66159800000003</c:v>
                </c:pt>
                <c:pt idx="2">
                  <c:v>922.69122800000002</c:v>
                </c:pt>
                <c:pt idx="3">
                  <c:v>913.77037600000006</c:v>
                </c:pt>
                <c:pt idx="4">
                  <c:v>904.88900000000001</c:v>
                </c:pt>
                <c:pt idx="5">
                  <c:v>896.03705300000001</c:v>
                </c:pt>
                <c:pt idx="6">
                  <c:v>887.20449299999996</c:v>
                </c:pt>
                <c:pt idx="7">
                  <c:v>878.38127399999996</c:v>
                </c:pt>
                <c:pt idx="8">
                  <c:v>869.55735300000003</c:v>
                </c:pt>
                <c:pt idx="9">
                  <c:v>860.72268599999995</c:v>
                </c:pt>
                <c:pt idx="10">
                  <c:v>851.86722699999996</c:v>
                </c:pt>
                <c:pt idx="11">
                  <c:v>842.98093400000005</c:v>
                </c:pt>
                <c:pt idx="12">
                  <c:v>834.05376100000001</c:v>
                </c:pt>
                <c:pt idx="13">
                  <c:v>825.07566499999996</c:v>
                </c:pt>
                <c:pt idx="14">
                  <c:v>816.03660100000002</c:v>
                </c:pt>
                <c:pt idx="15">
                  <c:v>806.92652499999997</c:v>
                </c:pt>
                <c:pt idx="16">
                  <c:v>797.73539300000004</c:v>
                </c:pt>
                <c:pt idx="17">
                  <c:v>788.45316000000003</c:v>
                </c:pt>
                <c:pt idx="18">
                  <c:v>779.06978300000003</c:v>
                </c:pt>
                <c:pt idx="19">
                  <c:v>769.57521699999995</c:v>
                </c:pt>
                <c:pt idx="20">
                  <c:v>759.95941700000003</c:v>
                </c:pt>
                <c:pt idx="21">
                  <c:v>750.21234000000004</c:v>
                </c:pt>
                <c:pt idx="22">
                  <c:v>740.32394199999999</c:v>
                </c:pt>
                <c:pt idx="23">
                  <c:v>730.284178</c:v>
                </c:pt>
                <c:pt idx="24">
                  <c:v>720.08300299999996</c:v>
                </c:pt>
                <c:pt idx="25">
                  <c:v>709.710374</c:v>
                </c:pt>
                <c:pt idx="26">
                  <c:v>699.15624700000001</c:v>
                </c:pt>
                <c:pt idx="27">
                  <c:v>688.41057699999999</c:v>
                </c:pt>
                <c:pt idx="28">
                  <c:v>677.46331999999995</c:v>
                </c:pt>
                <c:pt idx="29">
                  <c:v>666.30443100000002</c:v>
                </c:pt>
                <c:pt idx="30">
                  <c:v>654.92386699999997</c:v>
                </c:pt>
                <c:pt idx="31">
                  <c:v>643.31158400000004</c:v>
                </c:pt>
                <c:pt idx="32">
                  <c:v>631.457536</c:v>
                </c:pt>
                <c:pt idx="33">
                  <c:v>619.35167999999999</c:v>
                </c:pt>
                <c:pt idx="34">
                  <c:v>606.98397199999999</c:v>
                </c:pt>
                <c:pt idx="35">
                  <c:v>594.34436700000003</c:v>
                </c:pt>
                <c:pt idx="36">
                  <c:v>581.422821</c:v>
                </c:pt>
                <c:pt idx="37">
                  <c:v>568.20929000000001</c:v>
                </c:pt>
                <c:pt idx="38">
                  <c:v>554.69372899999996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8912"/>
        <c:axId val="623192640"/>
      </c:scatterChart>
      <c:valAx>
        <c:axId val="6231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2640"/>
        <c:crosses val="autoZero"/>
        <c:crossBetween val="midCat"/>
      </c:valAx>
      <c:valAx>
        <c:axId val="6231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kt_S800!$C$1</c:f>
              <c:strCache>
                <c:ptCount val="1"/>
                <c:pt idx="0">
                  <c:v>Conductividad Térmica [Jm / Ks]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8743609429773656E-2"/>
                  <c:y val="7.851291169249005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kt_S800!$A$2:$A$42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kt_S800!$C$2:$C$42</c:f>
              <c:numCache>
                <c:formatCode>General</c:formatCode>
                <c:ptCount val="41"/>
                <c:pt idx="0">
                  <c:v>0.135986</c:v>
                </c:pt>
                <c:pt idx="1">
                  <c:v>0.134103</c:v>
                </c:pt>
                <c:pt idx="2">
                  <c:v>0.132219</c:v>
                </c:pt>
                <c:pt idx="3">
                  <c:v>0.13033600000000001</c:v>
                </c:pt>
                <c:pt idx="4">
                  <c:v>0.12845400000000001</c:v>
                </c:pt>
                <c:pt idx="5">
                  <c:v>0.12657199999999999</c:v>
                </c:pt>
                <c:pt idx="6">
                  <c:v>0.12469</c:v>
                </c:pt>
                <c:pt idx="7">
                  <c:v>0.122808</c:v>
                </c:pt>
                <c:pt idx="8">
                  <c:v>0.12092700000000001</c:v>
                </c:pt>
                <c:pt idx="9">
                  <c:v>0.119045</c:v>
                </c:pt>
                <c:pt idx="10">
                  <c:v>0.117164</c:v>
                </c:pt>
                <c:pt idx="11">
                  <c:v>0.115284</c:v>
                </c:pt>
                <c:pt idx="12">
                  <c:v>0.113403</c:v>
                </c:pt>
                <c:pt idx="13">
                  <c:v>0.111523</c:v>
                </c:pt>
                <c:pt idx="14">
                  <c:v>0.109642</c:v>
                </c:pt>
                <c:pt idx="15">
                  <c:v>0.107762</c:v>
                </c:pt>
                <c:pt idx="16">
                  <c:v>0.105882</c:v>
                </c:pt>
                <c:pt idx="17">
                  <c:v>0.104002</c:v>
                </c:pt>
                <c:pt idx="18">
                  <c:v>0.102122</c:v>
                </c:pt>
                <c:pt idx="19">
                  <c:v>0.100241</c:v>
                </c:pt>
                <c:pt idx="20">
                  <c:v>9.8361000000000004E-2</c:v>
                </c:pt>
                <c:pt idx="21">
                  <c:v>9.6480999999999997E-2</c:v>
                </c:pt>
                <c:pt idx="22">
                  <c:v>9.4601000000000005E-2</c:v>
                </c:pt>
                <c:pt idx="23">
                  <c:v>9.2719999999999997E-2</c:v>
                </c:pt>
                <c:pt idx="24">
                  <c:v>9.0840000000000004E-2</c:v>
                </c:pt>
                <c:pt idx="25">
                  <c:v>8.8958999999999996E-2</c:v>
                </c:pt>
                <c:pt idx="26">
                  <c:v>8.7079000000000004E-2</c:v>
                </c:pt>
                <c:pt idx="27">
                  <c:v>8.5197999999999996E-2</c:v>
                </c:pt>
                <c:pt idx="28">
                  <c:v>8.3317000000000002E-2</c:v>
                </c:pt>
                <c:pt idx="29">
                  <c:v>8.1434999999999994E-2</c:v>
                </c:pt>
                <c:pt idx="30">
                  <c:v>7.9554E-2</c:v>
                </c:pt>
                <c:pt idx="31">
                  <c:v>7.7672000000000005E-2</c:v>
                </c:pt>
                <c:pt idx="32">
                  <c:v>7.5788999999999995E-2</c:v>
                </c:pt>
                <c:pt idx="33">
                  <c:v>7.3907E-2</c:v>
                </c:pt>
                <c:pt idx="34">
                  <c:v>7.2024000000000005E-2</c:v>
                </c:pt>
                <c:pt idx="35">
                  <c:v>7.0140999999999995E-2</c:v>
                </c:pt>
                <c:pt idx="36">
                  <c:v>6.8256999999999998E-2</c:v>
                </c:pt>
                <c:pt idx="37">
                  <c:v>6.6373000000000001E-2</c:v>
                </c:pt>
                <c:pt idx="38">
                  <c:v>6.4488000000000004E-2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3424"/>
        <c:axId val="623191464"/>
      </c:scatterChart>
      <c:valAx>
        <c:axId val="62319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1464"/>
        <c:crosses val="autoZero"/>
        <c:crossBetween val="midCat"/>
      </c:valAx>
      <c:valAx>
        <c:axId val="62319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134658398647054E-2"/>
          <c:y val="0.11019847328244277"/>
          <c:w val="0.88980740029009353"/>
          <c:h val="0.78501376488406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Cp!$C$1</c:f>
              <c:strCache>
                <c:ptCount val="1"/>
                <c:pt idx="0">
                  <c:v>CP syltherm800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827310471923789E-2"/>
                  <c:y val="0.217112972461864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Cp!$A$2:$A$13</c:f>
              <c:numCache>
                <c:formatCode>General</c:formatCode>
                <c:ptCount val="12"/>
                <c:pt idx="0" formatCode="0.0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200</c:v>
                </c:pt>
                <c:pt idx="7">
                  <c:v>240</c:v>
                </c:pt>
                <c:pt idx="8">
                  <c:v>280</c:v>
                </c:pt>
                <c:pt idx="9">
                  <c:v>320</c:v>
                </c:pt>
                <c:pt idx="10">
                  <c:v>360</c:v>
                </c:pt>
                <c:pt idx="11">
                  <c:v>400</c:v>
                </c:pt>
              </c:numCache>
            </c:numRef>
          </c:xVal>
          <c:yVal>
            <c:numRef>
              <c:f>Cp!$C$2:$C$13</c:f>
              <c:numCache>
                <c:formatCode>General</c:formatCode>
                <c:ptCount val="12"/>
                <c:pt idx="0">
                  <c:v>1.506</c:v>
                </c:pt>
                <c:pt idx="1">
                  <c:v>1.5740000000000001</c:v>
                </c:pt>
                <c:pt idx="2">
                  <c:v>1.643</c:v>
                </c:pt>
                <c:pt idx="3">
                  <c:v>1.7110000000000001</c:v>
                </c:pt>
                <c:pt idx="4">
                  <c:v>1.7789999999999999</c:v>
                </c:pt>
                <c:pt idx="5">
                  <c:v>1.847</c:v>
                </c:pt>
                <c:pt idx="6">
                  <c:v>1.9159999999999999</c:v>
                </c:pt>
                <c:pt idx="7">
                  <c:v>1.984</c:v>
                </c:pt>
                <c:pt idx="8">
                  <c:v>2.052</c:v>
                </c:pt>
                <c:pt idx="9">
                  <c:v>2.121</c:v>
                </c:pt>
                <c:pt idx="10">
                  <c:v>2.1890000000000001</c:v>
                </c:pt>
                <c:pt idx="11">
                  <c:v>2.2570000000000001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0304"/>
        <c:axId val="623297560"/>
      </c:scatterChart>
      <c:valAx>
        <c:axId val="6233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97560"/>
        <c:crosses val="autoZero"/>
        <c:crossBetween val="midCat"/>
      </c:valAx>
      <c:valAx>
        <c:axId val="62329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134601913878997E-2"/>
          <c:y val="0.12541112005828675"/>
          <c:w val="0.89356633834011423"/>
          <c:h val="0.76174978219109801"/>
        </c:manualLayout>
      </c:layout>
      <c:scatterChart>
        <c:scatterStyle val="lineMarker"/>
        <c:varyColors val="0"/>
        <c:ser>
          <c:idx val="1"/>
          <c:order val="0"/>
          <c:tx>
            <c:strRef>
              <c:f>Cp!$C$19</c:f>
              <c:strCache>
                <c:ptCount val="1"/>
                <c:pt idx="0">
                  <c:v>Cp Dowtherm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40640921723019"/>
                  <c:y val="-1.024551134647992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Cp!$A$23:$A$31</c:f>
              <c:numCache>
                <c:formatCode>General</c:formatCode>
                <c:ptCount val="9"/>
                <c:pt idx="0">
                  <c:v>15</c:v>
                </c:pt>
                <c:pt idx="1">
                  <c:v>65</c:v>
                </c:pt>
                <c:pt idx="2">
                  <c:v>105</c:v>
                </c:pt>
                <c:pt idx="3">
                  <c:v>155</c:v>
                </c:pt>
                <c:pt idx="4">
                  <c:v>205</c:v>
                </c:pt>
                <c:pt idx="5">
                  <c:v>255</c:v>
                </c:pt>
                <c:pt idx="6">
                  <c:v>305</c:v>
                </c:pt>
                <c:pt idx="7">
                  <c:v>355</c:v>
                </c:pt>
                <c:pt idx="8">
                  <c:v>405</c:v>
                </c:pt>
              </c:numCache>
            </c:numRef>
          </c:xVal>
          <c:yVal>
            <c:numRef>
              <c:f>Cp!$C$23:$C$31</c:f>
              <c:numCache>
                <c:formatCode>General</c:formatCode>
                <c:ptCount val="9"/>
                <c:pt idx="0">
                  <c:v>1.5580000000000001</c:v>
                </c:pt>
                <c:pt idx="1">
                  <c:v>1.7010000000000001</c:v>
                </c:pt>
                <c:pt idx="2">
                  <c:v>1.8140000000000001</c:v>
                </c:pt>
                <c:pt idx="3">
                  <c:v>1.954</c:v>
                </c:pt>
                <c:pt idx="4">
                  <c:v>2.093</c:v>
                </c:pt>
                <c:pt idx="5">
                  <c:v>2.2309999999999999</c:v>
                </c:pt>
                <c:pt idx="6">
                  <c:v>2.3730000000000002</c:v>
                </c:pt>
                <c:pt idx="7">
                  <c:v>2.5270000000000001</c:v>
                </c:pt>
                <c:pt idx="8">
                  <c:v>2.7250000000000001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98736"/>
        <c:axId val="623303440"/>
      </c:scatterChart>
      <c:valAx>
        <c:axId val="62329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3440"/>
        <c:crosses val="autoZero"/>
        <c:crossBetween val="midCat"/>
      </c:valAx>
      <c:valAx>
        <c:axId val="6233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9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4811110467809158E-2"/>
          <c:y val="0.11321024081442352"/>
          <c:w val="0.89540572093615323"/>
          <c:h val="0.8159136863617239"/>
        </c:manualLayout>
      </c:layout>
      <c:scatterChart>
        <c:scatterStyle val="lineMarker"/>
        <c:varyColors val="0"/>
        <c:ser>
          <c:idx val="2"/>
          <c:order val="0"/>
          <c:tx>
            <c:strRef>
              <c:f>Cp!$D$40</c:f>
              <c:strCache>
                <c:ptCount val="1"/>
                <c:pt idx="0">
                  <c:v>Cp Therminol VP-1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61372699469529"/>
                  <c:y val="0.21552622399761831"/>
                </c:manualLayout>
              </c:layout>
              <c:numFmt formatCode="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Cp!$A$41:$A$79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Cp!$D$41:$D$79</c:f>
              <c:numCache>
                <c:formatCode>0.00</c:formatCode>
                <c:ptCount val="39"/>
                <c:pt idx="0">
                  <c:v>1599.9639999998776</c:v>
                </c:pt>
                <c:pt idx="1">
                  <c:v>1617.0289999998777</c:v>
                </c:pt>
                <c:pt idx="2">
                  <c:v>1634.0939999998777</c:v>
                </c:pt>
                <c:pt idx="3">
                  <c:v>1651.1589999998776</c:v>
                </c:pt>
                <c:pt idx="4">
                  <c:v>1668.2239999998776</c:v>
                </c:pt>
                <c:pt idx="5">
                  <c:v>1685.2889999998774</c:v>
                </c:pt>
                <c:pt idx="6">
                  <c:v>1702.3539999998775</c:v>
                </c:pt>
                <c:pt idx="7">
                  <c:v>1719.4189999998775</c:v>
                </c:pt>
                <c:pt idx="8">
                  <c:v>1736.4839999998776</c:v>
                </c:pt>
                <c:pt idx="9">
                  <c:v>1753.5489999998777</c:v>
                </c:pt>
                <c:pt idx="10">
                  <c:v>1770.6139999998777</c:v>
                </c:pt>
                <c:pt idx="11">
                  <c:v>1787.6789999998778</c:v>
                </c:pt>
                <c:pt idx="12">
                  <c:v>1804.7439999998776</c:v>
                </c:pt>
                <c:pt idx="13">
                  <c:v>1821.8089999998776</c:v>
                </c:pt>
                <c:pt idx="14">
                  <c:v>1838.8739999998775</c:v>
                </c:pt>
                <c:pt idx="15">
                  <c:v>1855.9389999998775</c:v>
                </c:pt>
                <c:pt idx="16">
                  <c:v>1873.0039999998776</c:v>
                </c:pt>
                <c:pt idx="17">
                  <c:v>1890.0689999998776</c:v>
                </c:pt>
                <c:pt idx="18">
                  <c:v>1907.1339999998777</c:v>
                </c:pt>
                <c:pt idx="19">
                  <c:v>1924.1989999998777</c:v>
                </c:pt>
                <c:pt idx="20">
                  <c:v>1941.2639999998776</c:v>
                </c:pt>
                <c:pt idx="21">
                  <c:v>1958.3289999998776</c:v>
                </c:pt>
                <c:pt idx="22">
                  <c:v>1975.3939999998775</c:v>
                </c:pt>
                <c:pt idx="23">
                  <c:v>1992.4589999998775</c:v>
                </c:pt>
                <c:pt idx="24">
                  <c:v>2009.5239999998776</c:v>
                </c:pt>
                <c:pt idx="25">
                  <c:v>2026.5889999998776</c:v>
                </c:pt>
                <c:pt idx="26">
                  <c:v>2043.6539999998777</c:v>
                </c:pt>
                <c:pt idx="27">
                  <c:v>2060.7189999998777</c:v>
                </c:pt>
                <c:pt idx="28">
                  <c:v>2077.7839999998773</c:v>
                </c:pt>
                <c:pt idx="29">
                  <c:v>2094.8489999998778</c:v>
                </c:pt>
                <c:pt idx="30">
                  <c:v>2111.9139999998774</c:v>
                </c:pt>
                <c:pt idx="31">
                  <c:v>2128.9789999998775</c:v>
                </c:pt>
                <c:pt idx="32">
                  <c:v>2146.0439999998775</c:v>
                </c:pt>
                <c:pt idx="33">
                  <c:v>2163.1089999998776</c:v>
                </c:pt>
                <c:pt idx="34">
                  <c:v>2180.1739999998777</c:v>
                </c:pt>
                <c:pt idx="35">
                  <c:v>2197.2389999998773</c:v>
                </c:pt>
                <c:pt idx="36">
                  <c:v>2214.3039999998778</c:v>
                </c:pt>
                <c:pt idx="37">
                  <c:v>2231.3689999998774</c:v>
                </c:pt>
                <c:pt idx="38">
                  <c:v>2248.4339999998779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1872"/>
        <c:axId val="623302656"/>
      </c:scatterChart>
      <c:valAx>
        <c:axId val="6233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2656"/>
        <c:crosses val="autoZero"/>
        <c:crossBetween val="midCat"/>
      </c:valAx>
      <c:valAx>
        <c:axId val="6233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647315961889345E-2"/>
          <c:y val="0.11413138686131388"/>
          <c:w val="0.93836512128496119"/>
          <c:h val="0.75718719466636009"/>
        </c:manualLayout>
      </c:layout>
      <c:scatterChart>
        <c:scatterStyle val="lineMarker"/>
        <c:varyColors val="0"/>
        <c:ser>
          <c:idx val="2"/>
          <c:order val="0"/>
          <c:tx>
            <c:strRef>
              <c:f>aire!$H$8</c:f>
              <c:strCache>
                <c:ptCount val="1"/>
                <c:pt idx="0">
                  <c:v>visco cinema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031425099811176"/>
                  <c:y val="0.21956304757679937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aire!$B$9:$B$24</c:f>
              <c:numCache>
                <c:formatCode>General</c:formatCode>
                <c:ptCount val="16"/>
                <c:pt idx="0">
                  <c:v>243.14999999999998</c:v>
                </c:pt>
                <c:pt idx="1">
                  <c:v>253.14999999999998</c:v>
                </c:pt>
                <c:pt idx="2">
                  <c:v>263.14999999999998</c:v>
                </c:pt>
                <c:pt idx="3">
                  <c:v>273.14999999999998</c:v>
                </c:pt>
                <c:pt idx="4">
                  <c:v>283.14999999999998</c:v>
                </c:pt>
                <c:pt idx="5">
                  <c:v>293.14999999999998</c:v>
                </c:pt>
                <c:pt idx="6">
                  <c:v>303.14999999999998</c:v>
                </c:pt>
                <c:pt idx="7">
                  <c:v>313.14999999999998</c:v>
                </c:pt>
                <c:pt idx="8">
                  <c:v>323.14999999999998</c:v>
                </c:pt>
                <c:pt idx="9">
                  <c:v>333.15</c:v>
                </c:pt>
                <c:pt idx="10">
                  <c:v>343.15</c:v>
                </c:pt>
                <c:pt idx="11">
                  <c:v>353.15</c:v>
                </c:pt>
                <c:pt idx="12">
                  <c:v>363.15</c:v>
                </c:pt>
                <c:pt idx="13">
                  <c:v>373.15</c:v>
                </c:pt>
                <c:pt idx="14">
                  <c:v>473.15</c:v>
                </c:pt>
                <c:pt idx="15">
                  <c:v>573.15</c:v>
                </c:pt>
              </c:numCache>
            </c:numRef>
          </c:xVal>
          <c:yVal>
            <c:numRef>
              <c:f>aire!$H$9:$H$24</c:f>
              <c:numCache>
                <c:formatCode>General</c:formatCode>
                <c:ptCount val="16"/>
                <c:pt idx="0">
                  <c:v>1.08E-5</c:v>
                </c:pt>
                <c:pt idx="1">
                  <c:v>1.1599999999999999E-5</c:v>
                </c:pt>
                <c:pt idx="2">
                  <c:v>1.24E-5</c:v>
                </c:pt>
                <c:pt idx="3">
                  <c:v>1.3300000000000001E-5</c:v>
                </c:pt>
                <c:pt idx="4">
                  <c:v>1.42E-5</c:v>
                </c:pt>
                <c:pt idx="5">
                  <c:v>1.5099999999999999E-5</c:v>
                </c:pt>
                <c:pt idx="6">
                  <c:v>1.5999999999999999E-5</c:v>
                </c:pt>
                <c:pt idx="7">
                  <c:v>1.6900000000000001E-5</c:v>
                </c:pt>
                <c:pt idx="8">
                  <c:v>1.7900000000000001E-5</c:v>
                </c:pt>
                <c:pt idx="9">
                  <c:v>1.8899999999999999E-5</c:v>
                </c:pt>
                <c:pt idx="10">
                  <c:v>1.9899999999999999E-5</c:v>
                </c:pt>
                <c:pt idx="11">
                  <c:v>2.09E-5</c:v>
                </c:pt>
                <c:pt idx="12">
                  <c:v>2.19E-5</c:v>
                </c:pt>
                <c:pt idx="13">
                  <c:v>2.2999999999999997E-5</c:v>
                </c:pt>
                <c:pt idx="14">
                  <c:v>3.4500000000000005E-5</c:v>
                </c:pt>
                <c:pt idx="15">
                  <c:v>4.7500000000000003E-5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0D-4994-8D87-ECC9A4D5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1480"/>
        <c:axId val="623308536"/>
      </c:scatterChart>
      <c:valAx>
        <c:axId val="62330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8536"/>
        <c:crosses val="autoZero"/>
        <c:crossBetween val="midCat"/>
      </c:valAx>
      <c:valAx>
        <c:axId val="6233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H_T_VP1!$C$1</c:f>
              <c:strCache>
                <c:ptCount val="1"/>
                <c:pt idx="0">
                  <c:v>H [J]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096850993397341"/>
                  <c:y val="-5.264245195157057E-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H_T_VP1!$A$2:$A$70</c:f>
              <c:numCache>
                <c:formatCode>General</c:formatCode>
                <c:ptCount val="6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  <c:pt idx="39">
                  <c:v>676</c:v>
                </c:pt>
                <c:pt idx="40">
                  <c:v>686</c:v>
                </c:pt>
                <c:pt idx="41">
                  <c:v>696</c:v>
                </c:pt>
                <c:pt idx="42">
                  <c:v>706</c:v>
                </c:pt>
                <c:pt idx="43">
                  <c:v>716</c:v>
                </c:pt>
                <c:pt idx="44">
                  <c:v>726</c:v>
                </c:pt>
                <c:pt idx="45">
                  <c:v>736</c:v>
                </c:pt>
                <c:pt idx="46">
                  <c:v>746</c:v>
                </c:pt>
                <c:pt idx="47">
                  <c:v>756</c:v>
                </c:pt>
                <c:pt idx="48">
                  <c:v>766</c:v>
                </c:pt>
                <c:pt idx="49">
                  <c:v>776</c:v>
                </c:pt>
                <c:pt idx="50">
                  <c:v>786</c:v>
                </c:pt>
                <c:pt idx="51">
                  <c:v>796</c:v>
                </c:pt>
                <c:pt idx="52">
                  <c:v>806</c:v>
                </c:pt>
                <c:pt idx="53">
                  <c:v>816</c:v>
                </c:pt>
                <c:pt idx="54">
                  <c:v>826</c:v>
                </c:pt>
                <c:pt idx="55">
                  <c:v>836</c:v>
                </c:pt>
                <c:pt idx="56">
                  <c:v>846</c:v>
                </c:pt>
                <c:pt idx="57">
                  <c:v>856</c:v>
                </c:pt>
                <c:pt idx="58">
                  <c:v>866</c:v>
                </c:pt>
                <c:pt idx="59">
                  <c:v>876</c:v>
                </c:pt>
                <c:pt idx="60">
                  <c:v>886</c:v>
                </c:pt>
                <c:pt idx="61">
                  <c:v>818.15</c:v>
                </c:pt>
                <c:pt idx="62">
                  <c:v>828.15</c:v>
                </c:pt>
                <c:pt idx="63">
                  <c:v>838.15</c:v>
                </c:pt>
                <c:pt idx="64">
                  <c:v>848.15</c:v>
                </c:pt>
                <c:pt idx="65">
                  <c:v>858.15</c:v>
                </c:pt>
                <c:pt idx="66">
                  <c:v>868.15</c:v>
                </c:pt>
                <c:pt idx="67">
                  <c:v>878.15</c:v>
                </c:pt>
                <c:pt idx="68">
                  <c:v>888.15</c:v>
                </c:pt>
              </c:numCache>
            </c:numRef>
          </c:xVal>
          <c:yVal>
            <c:numRef>
              <c:f>H_T_VP1!$C$2:$C$70</c:f>
              <c:numCache>
                <c:formatCode>General</c:formatCode>
                <c:ptCount val="69"/>
                <c:pt idx="0">
                  <c:v>-253.49875399999999</c:v>
                </c:pt>
                <c:pt idx="1">
                  <c:v>15092.463094000001</c:v>
                </c:pt>
                <c:pt idx="2">
                  <c:v>30742.394951999999</c:v>
                </c:pt>
                <c:pt idx="3">
                  <c:v>46690.751173999997</c:v>
                </c:pt>
                <c:pt idx="4">
                  <c:v>62932.236445000002</c:v>
                </c:pt>
                <c:pt idx="5">
                  <c:v>79461.802796000004</c:v>
                </c:pt>
                <c:pt idx="6">
                  <c:v>96274.646196000002</c:v>
                </c:pt>
                <c:pt idx="7">
                  <c:v>113366.20266</c:v>
                </c:pt>
                <c:pt idx="8">
                  <c:v>130732.143795</c:v>
                </c:pt>
                <c:pt idx="9">
                  <c:v>148368.37172600001</c:v>
                </c:pt>
                <c:pt idx="10">
                  <c:v>166271.01330699999</c:v>
                </c:pt>
                <c:pt idx="11">
                  <c:v>184436.413528</c:v>
                </c:pt>
                <c:pt idx="12">
                  <c:v>202861.128</c:v>
                </c:pt>
                <c:pt idx="13">
                  <c:v>221541.91440099999</c:v>
                </c:pt>
                <c:pt idx="14">
                  <c:v>240475.72272300001</c:v>
                </c:pt>
                <c:pt idx="15">
                  <c:v>259659.68416100001</c:v>
                </c:pt>
                <c:pt idx="16">
                  <c:v>279091.09843999997</c:v>
                </c:pt>
                <c:pt idx="17">
                  <c:v>298767.41934299999</c:v>
                </c:pt>
                <c:pt idx="18">
                  <c:v>318686.23818099999</c:v>
                </c:pt>
                <c:pt idx="19">
                  <c:v>338845.26486499998</c:v>
                </c:pt>
                <c:pt idx="20">
                  <c:v>359242.30622199998</c:v>
                </c:pt>
                <c:pt idx="21">
                  <c:v>379875.24109099997</c:v>
                </c:pt>
                <c:pt idx="22">
                  <c:v>400741.99167399999</c:v>
                </c:pt>
                <c:pt idx="23">
                  <c:v>421840.49050999997</c:v>
                </c:pt>
                <c:pt idx="24">
                  <c:v>443168.64230900002</c:v>
                </c:pt>
                <c:pt idx="25">
                  <c:v>464724.27973200002</c:v>
                </c:pt>
                <c:pt idx="26">
                  <c:v>486505.11203100003</c:v>
                </c:pt>
                <c:pt idx="27">
                  <c:v>508508.66521399998</c:v>
                </c:pt>
                <c:pt idx="28">
                  <c:v>530732.21212599997</c:v>
                </c:pt>
                <c:pt idx="29">
                  <c:v>553172.69048300001</c:v>
                </c:pt>
                <c:pt idx="30">
                  <c:v>575826.60646399995</c:v>
                </c:pt>
                <c:pt idx="31">
                  <c:v>598689.92088400002</c:v>
                </c:pt>
                <c:pt idx="32">
                  <c:v>621757.91432400001</c:v>
                </c:pt>
                <c:pt idx="33">
                  <c:v>645025.026663</c:v>
                </c:pt>
                <c:pt idx="34">
                  <c:v>668484.66535400006</c:v>
                </c:pt>
                <c:pt idx="35">
                  <c:v>692128.97535099997</c:v>
                </c:pt>
                <c:pt idx="36">
                  <c:v>715948.56171399995</c:v>
                </c:pt>
                <c:pt idx="37">
                  <c:v>739932.15349900001</c:v>
                </c:pt>
                <c:pt idx="38">
                  <c:v>764066.19440000004</c:v>
                </c:pt>
                <c:pt idx="39" formatCode="0.00">
                  <c:v>788400.80464726815</c:v>
                </c:pt>
                <c:pt idx="40" formatCode="0.00">
                  <c:v>812861.89154369943</c:v>
                </c:pt>
                <c:pt idx="41" formatCode="0.00">
                  <c:v>837460.04217489518</c:v>
                </c:pt>
                <c:pt idx="42" formatCode="0.00">
                  <c:v>862184.49137708207</c:v>
                </c:pt>
                <c:pt idx="43" formatCode="0.00">
                  <c:v>887023.65189586347</c:v>
                </c:pt>
                <c:pt idx="44" formatCode="0.00">
                  <c:v>911965.07730777806</c:v>
                </c:pt>
                <c:pt idx="45" formatCode="0.00">
                  <c:v>936995.42494186014</c:v>
                </c:pt>
                <c:pt idx="46" formatCode="0.00">
                  <c:v>962100.41880120093</c:v>
                </c:pt>
                <c:pt idx="47" formatCode="0.00">
                  <c:v>987264.8124845064</c:v>
                </c:pt>
                <c:pt idx="48" formatCode="0.00">
                  <c:v>1012472.3521076605</c:v>
                </c:pt>
                <c:pt idx="49" formatCode="0.00">
                  <c:v>1037705.739225282</c:v>
                </c:pt>
                <c:pt idx="50" formatCode="0.00">
                  <c:v>1062946.5937522848</c:v>
                </c:pt>
                <c:pt idx="51" formatCode="0.00">
                  <c:v>1088175.4168854402</c:v>
                </c:pt>
                <c:pt idx="52" formatCode="0.00">
                  <c:v>1113371.5540249345</c:v>
                </c:pt>
                <c:pt idx="53" formatCode="0.00">
                  <c:v>1138513.1576959321</c:v>
                </c:pt>
                <c:pt idx="54" formatCode="0.00">
                  <c:v>1163577.1504701299</c:v>
                </c:pt>
                <c:pt idx="55" formatCode="0.00">
                  <c:v>1188539.1878873229</c:v>
                </c:pt>
                <c:pt idx="56" formatCode="0.00">
                  <c:v>1213373.6213769631</c:v>
                </c:pt>
                <c:pt idx="57" formatCode="0.00">
                  <c:v>1238053.4611797167</c:v>
                </c:pt>
                <c:pt idx="58" formatCode="0.00">
                  <c:v>1262550.3392690262</c:v>
                </c:pt>
                <c:pt idx="59" formatCode="0.00">
                  <c:v>1286834.4722726713</c:v>
                </c:pt>
                <c:pt idx="60" formatCode="0.00">
                  <c:v>1310874.6243943248</c:v>
                </c:pt>
                <c:pt idx="61" formatCode="0.00">
                  <c:v>1143909.2779764319</c:v>
                </c:pt>
                <c:pt idx="62" formatCode="0.00">
                  <c:v>1168953.4487220063</c:v>
                </c:pt>
                <c:pt idx="63" formatCode="0.00">
                  <c:v>1193890.2609857491</c:v>
                </c:pt>
                <c:pt idx="64" formatCode="0.00">
                  <c:v>1218693.7809704766</c:v>
                </c:pt>
                <c:pt idx="65" formatCode="0.00">
                  <c:v>1243336.7257183604</c:v>
                </c:pt>
                <c:pt idx="66" formatCode="0.00">
                  <c:v>1267790.4260324831</c:v>
                </c:pt>
                <c:pt idx="67" formatCode="0.00">
                  <c:v>1292024.7893983962</c:v>
                </c:pt>
                <c:pt idx="68" formatCode="0.00">
                  <c:v>1316008.262905688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89408"/>
        <c:axId val="544390192"/>
      </c:scatterChart>
      <c:valAx>
        <c:axId val="5443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0192"/>
        <c:crosses val="autoZero"/>
        <c:crossBetween val="midCat"/>
      </c:valAx>
      <c:valAx>
        <c:axId val="5443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H_T_VP1!$A$1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1403199173482155E-2"/>
                  <c:y val="0.4231027253668763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H_T_VP1!$C$2:$C$62</c:f>
              <c:numCache>
                <c:formatCode>General</c:formatCode>
                <c:ptCount val="61"/>
                <c:pt idx="0">
                  <c:v>-253.49875399999999</c:v>
                </c:pt>
                <c:pt idx="1">
                  <c:v>15092.463094000001</c:v>
                </c:pt>
                <c:pt idx="2">
                  <c:v>30742.394951999999</c:v>
                </c:pt>
                <c:pt idx="3">
                  <c:v>46690.751173999997</c:v>
                </c:pt>
                <c:pt idx="4">
                  <c:v>62932.236445000002</c:v>
                </c:pt>
                <c:pt idx="5">
                  <c:v>79461.802796000004</c:v>
                </c:pt>
                <c:pt idx="6">
                  <c:v>96274.646196000002</c:v>
                </c:pt>
                <c:pt idx="7">
                  <c:v>113366.20266</c:v>
                </c:pt>
                <c:pt idx="8">
                  <c:v>130732.143795</c:v>
                </c:pt>
                <c:pt idx="9">
                  <c:v>148368.37172600001</c:v>
                </c:pt>
                <c:pt idx="10">
                  <c:v>166271.01330699999</c:v>
                </c:pt>
                <c:pt idx="11">
                  <c:v>184436.413528</c:v>
                </c:pt>
                <c:pt idx="12">
                  <c:v>202861.128</c:v>
                </c:pt>
                <c:pt idx="13">
                  <c:v>221541.91440099999</c:v>
                </c:pt>
                <c:pt idx="14">
                  <c:v>240475.72272300001</c:v>
                </c:pt>
                <c:pt idx="15">
                  <c:v>259659.68416100001</c:v>
                </c:pt>
                <c:pt idx="16">
                  <c:v>279091.09843999997</c:v>
                </c:pt>
                <c:pt idx="17">
                  <c:v>298767.41934299999</c:v>
                </c:pt>
                <c:pt idx="18">
                  <c:v>318686.23818099999</c:v>
                </c:pt>
                <c:pt idx="19">
                  <c:v>338845.26486499998</c:v>
                </c:pt>
                <c:pt idx="20">
                  <c:v>359242.30622199998</c:v>
                </c:pt>
                <c:pt idx="21">
                  <c:v>379875.24109099997</c:v>
                </c:pt>
                <c:pt idx="22">
                  <c:v>400741.99167399999</c:v>
                </c:pt>
                <c:pt idx="23">
                  <c:v>421840.49050999997</c:v>
                </c:pt>
                <c:pt idx="24">
                  <c:v>443168.64230900002</c:v>
                </c:pt>
                <c:pt idx="25">
                  <c:v>464724.27973200002</c:v>
                </c:pt>
                <c:pt idx="26">
                  <c:v>486505.11203100003</c:v>
                </c:pt>
                <c:pt idx="27">
                  <c:v>508508.66521399998</c:v>
                </c:pt>
                <c:pt idx="28">
                  <c:v>530732.21212599997</c:v>
                </c:pt>
                <c:pt idx="29">
                  <c:v>553172.69048300001</c:v>
                </c:pt>
                <c:pt idx="30">
                  <c:v>575826.60646399995</c:v>
                </c:pt>
                <c:pt idx="31">
                  <c:v>598689.92088400002</c:v>
                </c:pt>
                <c:pt idx="32">
                  <c:v>621757.91432400001</c:v>
                </c:pt>
                <c:pt idx="33">
                  <c:v>645025.026663</c:v>
                </c:pt>
                <c:pt idx="34">
                  <c:v>668484.66535400006</c:v>
                </c:pt>
                <c:pt idx="35">
                  <c:v>692128.97535099997</c:v>
                </c:pt>
                <c:pt idx="36">
                  <c:v>715948.56171399995</c:v>
                </c:pt>
                <c:pt idx="37">
                  <c:v>739932.15349900001</c:v>
                </c:pt>
                <c:pt idx="38">
                  <c:v>764066.19440000004</c:v>
                </c:pt>
                <c:pt idx="39" formatCode="0.00">
                  <c:v>788400.80464726815</c:v>
                </c:pt>
                <c:pt idx="40" formatCode="0.00">
                  <c:v>812861.89154369943</c:v>
                </c:pt>
                <c:pt idx="41" formatCode="0.00">
                  <c:v>837460.04217489518</c:v>
                </c:pt>
                <c:pt idx="42" formatCode="0.00">
                  <c:v>862184.49137708207</c:v>
                </c:pt>
                <c:pt idx="43" formatCode="0.00">
                  <c:v>887023.65189586347</c:v>
                </c:pt>
                <c:pt idx="44" formatCode="0.00">
                  <c:v>911965.07730777806</c:v>
                </c:pt>
                <c:pt idx="45" formatCode="0.00">
                  <c:v>936995.42494186014</c:v>
                </c:pt>
                <c:pt idx="46" formatCode="0.00">
                  <c:v>962100.41880120093</c:v>
                </c:pt>
                <c:pt idx="47" formatCode="0.00">
                  <c:v>987264.8124845064</c:v>
                </c:pt>
                <c:pt idx="48" formatCode="0.00">
                  <c:v>1012472.3521076605</c:v>
                </c:pt>
                <c:pt idx="49" formatCode="0.00">
                  <c:v>1037705.739225282</c:v>
                </c:pt>
                <c:pt idx="50" formatCode="0.00">
                  <c:v>1062946.5937522848</c:v>
                </c:pt>
                <c:pt idx="51" formatCode="0.00">
                  <c:v>1088175.4168854402</c:v>
                </c:pt>
                <c:pt idx="52" formatCode="0.00">
                  <c:v>1113371.5540249345</c:v>
                </c:pt>
                <c:pt idx="53" formatCode="0.00">
                  <c:v>1138513.1576959321</c:v>
                </c:pt>
                <c:pt idx="54" formatCode="0.00">
                  <c:v>1163577.1504701299</c:v>
                </c:pt>
                <c:pt idx="55" formatCode="0.00">
                  <c:v>1188539.1878873229</c:v>
                </c:pt>
                <c:pt idx="56" formatCode="0.00">
                  <c:v>1213373.6213769631</c:v>
                </c:pt>
                <c:pt idx="57" formatCode="0.00">
                  <c:v>1238053.4611797167</c:v>
                </c:pt>
                <c:pt idx="58" formatCode="0.00">
                  <c:v>1262550.3392690262</c:v>
                </c:pt>
                <c:pt idx="59" formatCode="0.00">
                  <c:v>1286834.4722726713</c:v>
                </c:pt>
                <c:pt idx="60" formatCode="0.00">
                  <c:v>1310874.6243943248</c:v>
                </c:pt>
              </c:numCache>
            </c:numRef>
          </c:xVal>
          <c:yVal>
            <c:numRef>
              <c:f>H_T_VP1!$A$2:$A$62</c:f>
              <c:numCache>
                <c:formatCode>General</c:formatCode>
                <c:ptCount val="61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  <c:pt idx="39">
                  <c:v>676</c:v>
                </c:pt>
                <c:pt idx="40">
                  <c:v>686</c:v>
                </c:pt>
                <c:pt idx="41">
                  <c:v>696</c:v>
                </c:pt>
                <c:pt idx="42">
                  <c:v>706</c:v>
                </c:pt>
                <c:pt idx="43">
                  <c:v>716</c:v>
                </c:pt>
                <c:pt idx="44">
                  <c:v>726</c:v>
                </c:pt>
                <c:pt idx="45">
                  <c:v>736</c:v>
                </c:pt>
                <c:pt idx="46">
                  <c:v>746</c:v>
                </c:pt>
                <c:pt idx="47">
                  <c:v>756</c:v>
                </c:pt>
                <c:pt idx="48">
                  <c:v>766</c:v>
                </c:pt>
                <c:pt idx="49">
                  <c:v>776</c:v>
                </c:pt>
                <c:pt idx="50">
                  <c:v>786</c:v>
                </c:pt>
                <c:pt idx="51">
                  <c:v>796</c:v>
                </c:pt>
                <c:pt idx="52">
                  <c:v>806</c:v>
                </c:pt>
                <c:pt idx="53">
                  <c:v>816</c:v>
                </c:pt>
                <c:pt idx="54">
                  <c:v>826</c:v>
                </c:pt>
                <c:pt idx="55">
                  <c:v>836</c:v>
                </c:pt>
                <c:pt idx="56">
                  <c:v>846</c:v>
                </c:pt>
                <c:pt idx="57">
                  <c:v>856</c:v>
                </c:pt>
                <c:pt idx="58">
                  <c:v>866</c:v>
                </c:pt>
                <c:pt idx="59">
                  <c:v>876</c:v>
                </c:pt>
                <c:pt idx="60">
                  <c:v>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2-4898-AE90-E99A91F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0976"/>
        <c:axId val="544386664"/>
      </c:scatterChart>
      <c:valAx>
        <c:axId val="54439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6664"/>
        <c:crosses val="autoZero"/>
        <c:crossBetween val="midCat"/>
      </c:valAx>
      <c:valAx>
        <c:axId val="54438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Cp_VP1!$C$1</c:f>
              <c:strCache>
                <c:ptCount val="1"/>
                <c:pt idx="0">
                  <c:v>Cp [J/kg K]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3.6036965295560448E-3"/>
                  <c:y val="0.4331301329269325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Cp_VP1!$A$2:$A$40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Cp_VP1!$C$2:$C$40</c:f>
              <c:numCache>
                <c:formatCode>General</c:formatCode>
                <c:ptCount val="39"/>
                <c:pt idx="0">
                  <c:v>1527.0982080000001</c:v>
                </c:pt>
                <c:pt idx="1">
                  <c:v>1558.1452710000001</c:v>
                </c:pt>
                <c:pt idx="2">
                  <c:v>1588.6871570000001</c:v>
                </c:pt>
                <c:pt idx="3">
                  <c:v>1618.752931</c:v>
                </c:pt>
                <c:pt idx="4">
                  <c:v>1648.371658</c:v>
                </c:pt>
                <c:pt idx="5">
                  <c:v>1677.5724029999999</c:v>
                </c:pt>
                <c:pt idx="6">
                  <c:v>1706.384231</c:v>
                </c:pt>
                <c:pt idx="7">
                  <c:v>1734.8362079999999</c:v>
                </c:pt>
                <c:pt idx="8">
                  <c:v>1762.9573969999999</c:v>
                </c:pt>
                <c:pt idx="9">
                  <c:v>1790.776865</c:v>
                </c:pt>
                <c:pt idx="10">
                  <c:v>1818.323676</c:v>
                </c:pt>
                <c:pt idx="11">
                  <c:v>1845.626896</c:v>
                </c:pt>
                <c:pt idx="12">
                  <c:v>1872.7155889999999</c:v>
                </c:pt>
                <c:pt idx="13">
                  <c:v>1899.618821</c:v>
                </c:pt>
                <c:pt idx="14">
                  <c:v>1926.3656559999999</c:v>
                </c:pt>
                <c:pt idx="15">
                  <c:v>1952.98516</c:v>
                </c:pt>
                <c:pt idx="16">
                  <c:v>1979.506398</c:v>
                </c:pt>
                <c:pt idx="17">
                  <c:v>2005.9584339999999</c:v>
                </c:pt>
                <c:pt idx="18">
                  <c:v>2032.370334</c:v>
                </c:pt>
                <c:pt idx="19">
                  <c:v>2058.7711640000002</c:v>
                </c:pt>
                <c:pt idx="20">
                  <c:v>2085.1899870000002</c:v>
                </c:pt>
                <c:pt idx="21">
                  <c:v>2111.6558690000002</c:v>
                </c:pt>
                <c:pt idx="22">
                  <c:v>2138.1978749999998</c:v>
                </c:pt>
                <c:pt idx="23">
                  <c:v>2164.8450710000002</c:v>
                </c:pt>
                <c:pt idx="24">
                  <c:v>2191.6265199999998</c:v>
                </c:pt>
                <c:pt idx="25">
                  <c:v>2218.571289</c:v>
                </c:pt>
                <c:pt idx="26">
                  <c:v>2245.7084420000001</c:v>
                </c:pt>
                <c:pt idx="27">
                  <c:v>2273.0670449999998</c:v>
                </c:pt>
                <c:pt idx="28">
                  <c:v>2300.6761620000002</c:v>
                </c:pt>
                <c:pt idx="29">
                  <c:v>2328.5648590000001</c:v>
                </c:pt>
                <c:pt idx="30">
                  <c:v>2356.7622000000001</c:v>
                </c:pt>
                <c:pt idx="31">
                  <c:v>2385.297251</c:v>
                </c:pt>
                <c:pt idx="32">
                  <c:v>2414.1990770000002</c:v>
                </c:pt>
                <c:pt idx="33">
                  <c:v>2443.4967419999998</c:v>
                </c:pt>
                <c:pt idx="34">
                  <c:v>2473.2193120000002</c:v>
                </c:pt>
                <c:pt idx="35">
                  <c:v>2503.395853</c:v>
                </c:pt>
                <c:pt idx="36">
                  <c:v>2534.0554280000001</c:v>
                </c:pt>
                <c:pt idx="37">
                  <c:v>2565.2271030000002</c:v>
                </c:pt>
                <c:pt idx="38">
                  <c:v>2596.9399429999999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ser>
          <c:idx val="1"/>
          <c:order val="1"/>
          <c:tx>
            <c:strRef>
              <c:f>Cp_VP1!$E$1</c:f>
              <c:strCache>
                <c:ptCount val="1"/>
                <c:pt idx="0">
                  <c:v>Prueba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Cp_VP1!$A$2:$A$71</c:f>
              <c:numCache>
                <c:formatCode>General</c:formatCode>
                <c:ptCount val="70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678</c:v>
                </c:pt>
                <c:pt idx="40">
                  <c:v>688</c:v>
                </c:pt>
                <c:pt idx="41">
                  <c:v>698</c:v>
                </c:pt>
                <c:pt idx="42">
                  <c:v>708</c:v>
                </c:pt>
                <c:pt idx="43">
                  <c:v>718</c:v>
                </c:pt>
                <c:pt idx="44">
                  <c:v>728</c:v>
                </c:pt>
                <c:pt idx="45">
                  <c:v>738</c:v>
                </c:pt>
                <c:pt idx="46">
                  <c:v>748</c:v>
                </c:pt>
                <c:pt idx="47">
                  <c:v>758</c:v>
                </c:pt>
                <c:pt idx="48">
                  <c:v>768</c:v>
                </c:pt>
                <c:pt idx="49">
                  <c:v>778</c:v>
                </c:pt>
                <c:pt idx="50">
                  <c:v>788</c:v>
                </c:pt>
                <c:pt idx="51">
                  <c:v>798</c:v>
                </c:pt>
                <c:pt idx="52">
                  <c:v>808</c:v>
                </c:pt>
                <c:pt idx="53">
                  <c:v>818</c:v>
                </c:pt>
                <c:pt idx="54">
                  <c:v>828</c:v>
                </c:pt>
                <c:pt idx="55">
                  <c:v>838</c:v>
                </c:pt>
                <c:pt idx="56">
                  <c:v>848</c:v>
                </c:pt>
                <c:pt idx="57">
                  <c:v>858</c:v>
                </c:pt>
                <c:pt idx="58">
                  <c:v>868</c:v>
                </c:pt>
                <c:pt idx="59">
                  <c:v>878</c:v>
                </c:pt>
                <c:pt idx="60">
                  <c:v>888</c:v>
                </c:pt>
                <c:pt idx="61">
                  <c:v>898</c:v>
                </c:pt>
                <c:pt idx="62">
                  <c:v>908</c:v>
                </c:pt>
                <c:pt idx="63">
                  <c:v>918</c:v>
                </c:pt>
                <c:pt idx="64">
                  <c:v>928</c:v>
                </c:pt>
                <c:pt idx="65">
                  <c:v>938</c:v>
                </c:pt>
                <c:pt idx="66">
                  <c:v>948</c:v>
                </c:pt>
                <c:pt idx="67">
                  <c:v>958</c:v>
                </c:pt>
                <c:pt idx="68">
                  <c:v>968</c:v>
                </c:pt>
                <c:pt idx="69">
                  <c:v>978</c:v>
                </c:pt>
              </c:numCache>
            </c:numRef>
          </c:xVal>
          <c:yVal>
            <c:numRef>
              <c:f>Cp_VP1!$E$2:$E$71</c:f>
              <c:numCache>
                <c:formatCode>General</c:formatCode>
                <c:ptCount val="70"/>
                <c:pt idx="0">
                  <c:v>1527.099134306568</c:v>
                </c:pt>
                <c:pt idx="1">
                  <c:v>1558.1462455408637</c:v>
                </c:pt>
                <c:pt idx="2">
                  <c:v>1588.6881797435717</c:v>
                </c:pt>
                <c:pt idx="3">
                  <c:v>1618.7540019440189</c:v>
                </c:pt>
                <c:pt idx="4">
                  <c:v>1648.3727771728431</c:v>
                </c:pt>
                <c:pt idx="5">
                  <c:v>1677.5735704619351</c:v>
                </c:pt>
                <c:pt idx="6">
                  <c:v>1706.3854468443737</c:v>
                </c:pt>
                <c:pt idx="7">
                  <c:v>1734.8374713543649</c:v>
                </c:pt>
                <c:pt idx="8">
                  <c:v>1762.9587090271789</c:v>
                </c:pt>
                <c:pt idx="9">
                  <c:v>1790.7782248990875</c:v>
                </c:pt>
                <c:pt idx="10">
                  <c:v>1818.3250840073015</c:v>
                </c:pt>
                <c:pt idx="11">
                  <c:v>1845.6283513899116</c:v>
                </c:pt>
                <c:pt idx="12">
                  <c:v>1872.7170920858212</c:v>
                </c:pt>
                <c:pt idx="13">
                  <c:v>1899.620371134687</c:v>
                </c:pt>
                <c:pt idx="14">
                  <c:v>1926.3672535768574</c:v>
                </c:pt>
                <c:pt idx="15">
                  <c:v>1952.9868044533082</c:v>
                </c:pt>
                <c:pt idx="16">
                  <c:v>1979.5080888055804</c:v>
                </c:pt>
                <c:pt idx="17">
                  <c:v>2005.9601716757215</c:v>
                </c:pt>
                <c:pt idx="18">
                  <c:v>2032.3721181062169</c:v>
                </c:pt>
                <c:pt idx="19">
                  <c:v>2058.7729931399326</c:v>
                </c:pt>
                <c:pt idx="20">
                  <c:v>2085.191861820053</c:v>
                </c:pt>
                <c:pt idx="21">
                  <c:v>2111.6577891900147</c:v>
                </c:pt>
                <c:pt idx="22">
                  <c:v>2138.1998402934473</c:v>
                </c:pt>
                <c:pt idx="23">
                  <c:v>2164.8470801741114</c:v>
                </c:pt>
                <c:pt idx="24">
                  <c:v>2191.6285738758338</c:v>
                </c:pt>
                <c:pt idx="25">
                  <c:v>2218.5733864424469</c:v>
                </c:pt>
                <c:pt idx="26">
                  <c:v>2245.7105829177285</c:v>
                </c:pt>
                <c:pt idx="27">
                  <c:v>2273.0692283453332</c:v>
                </c:pt>
                <c:pt idx="28">
                  <c:v>2300.6783877687376</c:v>
                </c:pt>
                <c:pt idx="29">
                  <c:v>2328.567126231173</c:v>
                </c:pt>
                <c:pt idx="30">
                  <c:v>2356.764508775565</c:v>
                </c:pt>
                <c:pt idx="31">
                  <c:v>2385.2996004444699</c:v>
                </c:pt>
                <c:pt idx="32">
                  <c:v>2414.2014662800157</c:v>
                </c:pt>
                <c:pt idx="33">
                  <c:v>2443.499171323836</c:v>
                </c:pt>
                <c:pt idx="34">
                  <c:v>2473.2217806170074</c:v>
                </c:pt>
                <c:pt idx="35">
                  <c:v>2503.3983591999936</c:v>
                </c:pt>
                <c:pt idx="36">
                  <c:v>2534.0579721125741</c:v>
                </c:pt>
                <c:pt idx="37">
                  <c:v>2565.2296843937884</c:v>
                </c:pt>
                <c:pt idx="38">
                  <c:v>2596.9425610818716</c:v>
                </c:pt>
                <c:pt idx="39">
                  <c:v>2629.225667214193</c:v>
                </c:pt>
                <c:pt idx="40">
                  <c:v>2662.1080678271892</c:v>
                </c:pt>
                <c:pt idx="41">
                  <c:v>2695.6188279563103</c:v>
                </c:pt>
                <c:pt idx="42">
                  <c:v>2729.7870126359521</c:v>
                </c:pt>
                <c:pt idx="43">
                  <c:v>2764.6416868993902</c:v>
                </c:pt>
                <c:pt idx="44">
                  <c:v>2800.2119157787274</c:v>
                </c:pt>
                <c:pt idx="45">
                  <c:v>2836.5267643048251</c:v>
                </c:pt>
                <c:pt idx="46">
                  <c:v>2873.6152975072396</c:v>
                </c:pt>
                <c:pt idx="47">
                  <c:v>2911.5065804141636</c:v>
                </c:pt>
                <c:pt idx="48">
                  <c:v>2950.2296780523643</c:v>
                </c:pt>
                <c:pt idx="49">
                  <c:v>2989.8136554471162</c:v>
                </c:pt>
                <c:pt idx="50">
                  <c:v>3030.2875776221445</c:v>
                </c:pt>
                <c:pt idx="51">
                  <c:v>3071.6805095995601</c:v>
                </c:pt>
                <c:pt idx="52">
                  <c:v>3114.0215163997955</c:v>
                </c:pt>
                <c:pt idx="53">
                  <c:v>3157.3396630415473</c:v>
                </c:pt>
                <c:pt idx="54">
                  <c:v>3201.66401454171</c:v>
                </c:pt>
                <c:pt idx="55">
                  <c:v>3247.0236359153132</c:v>
                </c:pt>
                <c:pt idx="56">
                  <c:v>3293.4475921754638</c:v>
                </c:pt>
                <c:pt idx="57">
                  <c:v>3340.9649483332801</c:v>
                </c:pt>
                <c:pt idx="58">
                  <c:v>3389.6047693978276</c:v>
                </c:pt>
                <c:pt idx="59">
                  <c:v>3439.3961203760641</c:v>
                </c:pt>
                <c:pt idx="60">
                  <c:v>3490.3680662727697</c:v>
                </c:pt>
                <c:pt idx="61">
                  <c:v>3542.5496720904875</c:v>
                </c:pt>
                <c:pt idx="62">
                  <c:v>3595.9700028294624</c:v>
                </c:pt>
                <c:pt idx="63">
                  <c:v>3650.6581234875785</c:v>
                </c:pt>
                <c:pt idx="64">
                  <c:v>3706.6430990602917</c:v>
                </c:pt>
                <c:pt idx="65">
                  <c:v>3763.9539945405782</c:v>
                </c:pt>
                <c:pt idx="66">
                  <c:v>3822.6198749188634</c:v>
                </c:pt>
                <c:pt idx="67">
                  <c:v>3882.6698051829571</c:v>
                </c:pt>
                <c:pt idx="68">
                  <c:v>3944.1328503180039</c:v>
                </c:pt>
                <c:pt idx="69">
                  <c:v>4007.0380753064101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7-4F1D-BC73-41738DBFF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2544"/>
        <c:axId val="544387056"/>
      </c:scatterChart>
      <c:valAx>
        <c:axId val="5443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7056"/>
        <c:crosses val="autoZero"/>
        <c:crossBetween val="midCat"/>
      </c:valAx>
      <c:valAx>
        <c:axId val="5443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'mu_VP1 (2)'!$C$1</c:f>
              <c:strCache>
                <c:ptCount val="1"/>
                <c:pt idx="0">
                  <c:v>Viscosidad Dinámica [Pa 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6.8713287514663879E-2"/>
                  <c:y val="-0.3926891155237611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'mu_VP1 (2)'!$A$2:$A$42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'mu_VP1 (2)'!$C$2:$C$42</c:f>
              <c:numCache>
                <c:formatCode>General</c:formatCode>
                <c:ptCount val="41"/>
                <c:pt idx="0">
                  <c:v>4.7169999999999998E-3</c:v>
                </c:pt>
                <c:pt idx="1">
                  <c:v>3.6900000000000001E-3</c:v>
                </c:pt>
                <c:pt idx="2">
                  <c:v>2.9499999999999999E-3</c:v>
                </c:pt>
                <c:pt idx="3">
                  <c:v>2.4039999999999999E-3</c:v>
                </c:pt>
                <c:pt idx="4">
                  <c:v>1.9919999999999998E-3</c:v>
                </c:pt>
                <c:pt idx="5">
                  <c:v>1.676E-3</c:v>
                </c:pt>
                <c:pt idx="6">
                  <c:v>1.428E-3</c:v>
                </c:pt>
                <c:pt idx="7">
                  <c:v>1.2310000000000001E-3</c:v>
                </c:pt>
                <c:pt idx="8">
                  <c:v>1.073E-3</c:v>
                </c:pt>
                <c:pt idx="9">
                  <c:v>9.4300000000000004E-4</c:v>
                </c:pt>
                <c:pt idx="10">
                  <c:v>8.3699999999999996E-4</c:v>
                </c:pt>
                <c:pt idx="11">
                  <c:v>7.4799999999999997E-4</c:v>
                </c:pt>
                <c:pt idx="12">
                  <c:v>6.7299999999999999E-4</c:v>
                </c:pt>
                <c:pt idx="13">
                  <c:v>6.0899999999999995E-4</c:v>
                </c:pt>
                <c:pt idx="14">
                  <c:v>5.5500000000000005E-4</c:v>
                </c:pt>
                <c:pt idx="15">
                  <c:v>5.0799999999999999E-4</c:v>
                </c:pt>
                <c:pt idx="16">
                  <c:v>4.6799999999999999E-4</c:v>
                </c:pt>
                <c:pt idx="17">
                  <c:v>4.3199999999999998E-4</c:v>
                </c:pt>
                <c:pt idx="18">
                  <c:v>4.0099999999999999E-4</c:v>
                </c:pt>
                <c:pt idx="19">
                  <c:v>3.7399999999999998E-4</c:v>
                </c:pt>
                <c:pt idx="20">
                  <c:v>3.4900000000000003E-4</c:v>
                </c:pt>
                <c:pt idx="21">
                  <c:v>3.28E-4</c:v>
                </c:pt>
                <c:pt idx="22">
                  <c:v>3.0800000000000001E-4</c:v>
                </c:pt>
                <c:pt idx="23">
                  <c:v>2.9100000000000003E-4</c:v>
                </c:pt>
                <c:pt idx="24">
                  <c:v>2.7500000000000002E-4</c:v>
                </c:pt>
                <c:pt idx="25">
                  <c:v>2.61E-4</c:v>
                </c:pt>
                <c:pt idx="26">
                  <c:v>2.4800000000000001E-4</c:v>
                </c:pt>
                <c:pt idx="27">
                  <c:v>2.3599999999999999E-4</c:v>
                </c:pt>
                <c:pt idx="28">
                  <c:v>2.2499999999999999E-4</c:v>
                </c:pt>
                <c:pt idx="29">
                  <c:v>2.1499999999999999E-4</c:v>
                </c:pt>
                <c:pt idx="30">
                  <c:v>2.0599999999999999E-4</c:v>
                </c:pt>
                <c:pt idx="31">
                  <c:v>1.9799999999999999E-4</c:v>
                </c:pt>
                <c:pt idx="32">
                  <c:v>1.9000000000000001E-4</c:v>
                </c:pt>
                <c:pt idx="33">
                  <c:v>1.83E-4</c:v>
                </c:pt>
                <c:pt idx="34">
                  <c:v>1.76E-4</c:v>
                </c:pt>
                <c:pt idx="35">
                  <c:v>1.7000000000000001E-4</c:v>
                </c:pt>
                <c:pt idx="36">
                  <c:v>1.64E-4</c:v>
                </c:pt>
                <c:pt idx="37">
                  <c:v>1.5899999999999999E-4</c:v>
                </c:pt>
                <c:pt idx="38">
                  <c:v>1.54E-4</c:v>
                </c:pt>
                <c:pt idx="39">
                  <c:v>1.5899999999999999E-4</c:v>
                </c:pt>
                <c:pt idx="40">
                  <c:v>1.54E-4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F-4A6C-9ACC-5F2D4C516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34440"/>
        <c:axId val="621433656"/>
      </c:scatterChart>
      <c:valAx>
        <c:axId val="62143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3656"/>
        <c:crosses val="autoZero"/>
        <c:crossBetween val="midCat"/>
      </c:valAx>
      <c:valAx>
        <c:axId val="62143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mu_VP1!$C$1</c:f>
              <c:strCache>
                <c:ptCount val="1"/>
                <c:pt idx="0">
                  <c:v>Viscosidad Dinámica [Pa 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6.8713287514663879E-2"/>
                  <c:y val="-0.3926891155237611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mu_VP1!$A$2:$A$40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mu_VP1!$C$2:$C$42</c:f>
              <c:numCache>
                <c:formatCode>General</c:formatCode>
                <c:ptCount val="41"/>
                <c:pt idx="0">
                  <c:v>4.7169999999999998E-3</c:v>
                </c:pt>
                <c:pt idx="1">
                  <c:v>3.6900000000000001E-3</c:v>
                </c:pt>
                <c:pt idx="2">
                  <c:v>2.9499999999999999E-3</c:v>
                </c:pt>
                <c:pt idx="3">
                  <c:v>2.4039999999999999E-3</c:v>
                </c:pt>
                <c:pt idx="4">
                  <c:v>1.9919999999999998E-3</c:v>
                </c:pt>
                <c:pt idx="5">
                  <c:v>1.676E-3</c:v>
                </c:pt>
                <c:pt idx="6">
                  <c:v>1.428E-3</c:v>
                </c:pt>
                <c:pt idx="7">
                  <c:v>1.2310000000000001E-3</c:v>
                </c:pt>
                <c:pt idx="8">
                  <c:v>1.073E-3</c:v>
                </c:pt>
                <c:pt idx="9">
                  <c:v>9.4300000000000004E-4</c:v>
                </c:pt>
                <c:pt idx="10">
                  <c:v>8.3699999999999996E-4</c:v>
                </c:pt>
                <c:pt idx="11">
                  <c:v>7.4799999999999997E-4</c:v>
                </c:pt>
                <c:pt idx="12">
                  <c:v>6.7299999999999999E-4</c:v>
                </c:pt>
                <c:pt idx="13">
                  <c:v>6.0899999999999995E-4</c:v>
                </c:pt>
                <c:pt idx="14">
                  <c:v>5.5500000000000005E-4</c:v>
                </c:pt>
                <c:pt idx="15">
                  <c:v>5.0799999999999999E-4</c:v>
                </c:pt>
                <c:pt idx="16">
                  <c:v>4.6799999999999999E-4</c:v>
                </c:pt>
                <c:pt idx="17">
                  <c:v>4.3199999999999998E-4</c:v>
                </c:pt>
                <c:pt idx="18">
                  <c:v>4.0099999999999999E-4</c:v>
                </c:pt>
                <c:pt idx="19">
                  <c:v>3.7399999999999998E-4</c:v>
                </c:pt>
                <c:pt idx="20">
                  <c:v>3.4900000000000003E-4</c:v>
                </c:pt>
                <c:pt idx="21">
                  <c:v>3.28E-4</c:v>
                </c:pt>
                <c:pt idx="22">
                  <c:v>3.0800000000000001E-4</c:v>
                </c:pt>
                <c:pt idx="23">
                  <c:v>2.9100000000000003E-4</c:v>
                </c:pt>
                <c:pt idx="24">
                  <c:v>2.7500000000000002E-4</c:v>
                </c:pt>
                <c:pt idx="25">
                  <c:v>2.61E-4</c:v>
                </c:pt>
                <c:pt idx="26">
                  <c:v>2.4800000000000001E-4</c:v>
                </c:pt>
                <c:pt idx="27">
                  <c:v>2.3599999999999999E-4</c:v>
                </c:pt>
                <c:pt idx="28">
                  <c:v>2.2499999999999999E-4</c:v>
                </c:pt>
                <c:pt idx="29">
                  <c:v>2.1499999999999999E-4</c:v>
                </c:pt>
                <c:pt idx="30">
                  <c:v>2.0599999999999999E-4</c:v>
                </c:pt>
                <c:pt idx="31">
                  <c:v>1.9799999999999999E-4</c:v>
                </c:pt>
                <c:pt idx="32">
                  <c:v>1.9000000000000001E-4</c:v>
                </c:pt>
                <c:pt idx="33">
                  <c:v>1.83E-4</c:v>
                </c:pt>
                <c:pt idx="34">
                  <c:v>1.76E-4</c:v>
                </c:pt>
                <c:pt idx="35">
                  <c:v>1.7000000000000001E-4</c:v>
                </c:pt>
                <c:pt idx="36">
                  <c:v>1.64E-4</c:v>
                </c:pt>
                <c:pt idx="37">
                  <c:v>1.5899999999999999E-4</c:v>
                </c:pt>
                <c:pt idx="38">
                  <c:v>1.54E-4</c:v>
                </c:pt>
                <c:pt idx="39">
                  <c:v>1.4923918615006781E-4</c:v>
                </c:pt>
                <c:pt idx="40">
                  <c:v>1.447372768640493E-4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34440"/>
        <c:axId val="621433656"/>
      </c:scatterChart>
      <c:valAx>
        <c:axId val="62143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3656"/>
        <c:crosses val="autoZero"/>
        <c:crossBetween val="midCat"/>
      </c:valAx>
      <c:valAx>
        <c:axId val="62143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kt_VP1!$C$1</c:f>
              <c:strCache>
                <c:ptCount val="1"/>
                <c:pt idx="0">
                  <c:v>Conductividad Térmica [Jm / Ks]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8743609429773656E-2"/>
                  <c:y val="7.851291169249005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kt_VP1!$A$2:$A$42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678</c:v>
                </c:pt>
                <c:pt idx="40">
                  <c:v>688</c:v>
                </c:pt>
              </c:numCache>
            </c:numRef>
          </c:xVal>
          <c:yVal>
            <c:numRef>
              <c:f>kt_VP1!$C$2:$C$42</c:f>
              <c:numCache>
                <c:formatCode>General</c:formatCode>
                <c:ptCount val="41"/>
                <c:pt idx="0">
                  <c:v>0.136769</c:v>
                </c:pt>
                <c:pt idx="1">
                  <c:v>0.13583300000000001</c:v>
                </c:pt>
                <c:pt idx="2">
                  <c:v>0.13486100000000001</c:v>
                </c:pt>
                <c:pt idx="3">
                  <c:v>0.133855</c:v>
                </c:pt>
                <c:pt idx="4">
                  <c:v>0.13281299999999999</c:v>
                </c:pt>
                <c:pt idx="5">
                  <c:v>0.13173699999999999</c:v>
                </c:pt>
                <c:pt idx="6">
                  <c:v>0.13062499999999999</c:v>
                </c:pt>
                <c:pt idx="7">
                  <c:v>0.12947900000000001</c:v>
                </c:pt>
                <c:pt idx="8">
                  <c:v>0.128298</c:v>
                </c:pt>
                <c:pt idx="9">
                  <c:v>0.127082</c:v>
                </c:pt>
                <c:pt idx="10">
                  <c:v>0.125832</c:v>
                </c:pt>
                <c:pt idx="11">
                  <c:v>0.124546</c:v>
                </c:pt>
                <c:pt idx="12">
                  <c:v>0.123226</c:v>
                </c:pt>
                <c:pt idx="13">
                  <c:v>0.12187099999999999</c:v>
                </c:pt>
                <c:pt idx="14">
                  <c:v>0.120481</c:v>
                </c:pt>
                <c:pt idx="15">
                  <c:v>0.119057</c:v>
                </c:pt>
                <c:pt idx="16">
                  <c:v>0.11759799999999999</c:v>
                </c:pt>
                <c:pt idx="17">
                  <c:v>0.116104</c:v>
                </c:pt>
                <c:pt idx="18">
                  <c:v>0.114576</c:v>
                </c:pt>
                <c:pt idx="19">
                  <c:v>0.113013</c:v>
                </c:pt>
                <c:pt idx="20">
                  <c:v>0.111415</c:v>
                </c:pt>
                <c:pt idx="21">
                  <c:v>0.10978300000000001</c:v>
                </c:pt>
                <c:pt idx="22">
                  <c:v>0.108116</c:v>
                </c:pt>
                <c:pt idx="23">
                  <c:v>0.106415</c:v>
                </c:pt>
                <c:pt idx="24">
                  <c:v>0.10467899999999999</c:v>
                </c:pt>
                <c:pt idx="25">
                  <c:v>0.102909</c:v>
                </c:pt>
                <c:pt idx="26">
                  <c:v>0.101104</c:v>
                </c:pt>
                <c:pt idx="27">
                  <c:v>9.9265000000000006E-2</c:v>
                </c:pt>
                <c:pt idx="28">
                  <c:v>9.7391000000000005E-2</c:v>
                </c:pt>
                <c:pt idx="29">
                  <c:v>9.5482999999999998E-2</c:v>
                </c:pt>
                <c:pt idx="30">
                  <c:v>9.3540999999999999E-2</c:v>
                </c:pt>
                <c:pt idx="31">
                  <c:v>9.1564000000000006E-2</c:v>
                </c:pt>
                <c:pt idx="32">
                  <c:v>8.9552999999999994E-2</c:v>
                </c:pt>
                <c:pt idx="33">
                  <c:v>8.7508000000000002E-2</c:v>
                </c:pt>
                <c:pt idx="34">
                  <c:v>8.5428000000000004E-2</c:v>
                </c:pt>
                <c:pt idx="35">
                  <c:v>8.3313999999999999E-2</c:v>
                </c:pt>
                <c:pt idx="36">
                  <c:v>8.1166000000000002E-2</c:v>
                </c:pt>
                <c:pt idx="37">
                  <c:v>7.8982999999999998E-2</c:v>
                </c:pt>
                <c:pt idx="38">
                  <c:v>7.6767000000000002E-2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37968"/>
        <c:axId val="621434832"/>
      </c:scatterChart>
      <c:valAx>
        <c:axId val="6214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4832"/>
        <c:crosses val="autoZero"/>
        <c:crossBetween val="midCat"/>
      </c:valAx>
      <c:valAx>
        <c:axId val="6214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rho_VP1!$C$1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8743609429773656E-2"/>
                  <c:y val="7.851291169249005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rho_VP1!$A$2:$A$42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288.14999999999998</c:v>
                </c:pt>
                <c:pt idx="40">
                  <c:v>338.15</c:v>
                </c:pt>
              </c:numCache>
            </c:numRef>
          </c:xVal>
          <c:yVal>
            <c:numRef>
              <c:f>rho_VP1!$C$2:$C$42</c:f>
              <c:numCache>
                <c:formatCode>General</c:formatCode>
                <c:ptCount val="41"/>
                <c:pt idx="0">
                  <c:v>1069.287617</c:v>
                </c:pt>
                <c:pt idx="1">
                  <c:v>1060.708901</c:v>
                </c:pt>
                <c:pt idx="2">
                  <c:v>1052.212477</c:v>
                </c:pt>
                <c:pt idx="3">
                  <c:v>1043.7867590000001</c:v>
                </c:pt>
                <c:pt idx="4">
                  <c:v>1035.420161</c:v>
                </c:pt>
                <c:pt idx="5">
                  <c:v>1027.1010960000001</c:v>
                </c:pt>
                <c:pt idx="6">
                  <c:v>1018.817977</c:v>
                </c:pt>
                <c:pt idx="7">
                  <c:v>1010.559219</c:v>
                </c:pt>
                <c:pt idx="8">
                  <c:v>1002.313235</c:v>
                </c:pt>
                <c:pt idx="9">
                  <c:v>994.06843900000001</c:v>
                </c:pt>
                <c:pt idx="10">
                  <c:v>985.81324400000005</c:v>
                </c:pt>
                <c:pt idx="11">
                  <c:v>977.53606300000001</c:v>
                </c:pt>
                <c:pt idx="12">
                  <c:v>969.22531100000003</c:v>
                </c:pt>
                <c:pt idx="13">
                  <c:v>960.86940100000004</c:v>
                </c:pt>
                <c:pt idx="14">
                  <c:v>952.45674599999995</c:v>
                </c:pt>
                <c:pt idx="15">
                  <c:v>943.97576000000004</c:v>
                </c:pt>
                <c:pt idx="16">
                  <c:v>935.41485699999998</c:v>
                </c:pt>
                <c:pt idx="17">
                  <c:v>926.76244999999994</c:v>
                </c:pt>
                <c:pt idx="18">
                  <c:v>918.00695299999995</c:v>
                </c:pt>
                <c:pt idx="19">
                  <c:v>909.13677900000005</c:v>
                </c:pt>
                <c:pt idx="20">
                  <c:v>900.14034200000003</c:v>
                </c:pt>
                <c:pt idx="21">
                  <c:v>891.00605599999994</c:v>
                </c:pt>
                <c:pt idx="22">
                  <c:v>881.72233400000005</c:v>
                </c:pt>
                <c:pt idx="23">
                  <c:v>872.27759000000003</c:v>
                </c:pt>
                <c:pt idx="24">
                  <c:v>862.66023700000005</c:v>
                </c:pt>
                <c:pt idx="25">
                  <c:v>852.85869000000002</c:v>
                </c:pt>
                <c:pt idx="26">
                  <c:v>842.86135999999999</c:v>
                </c:pt>
                <c:pt idx="27">
                  <c:v>832.65666299999998</c:v>
                </c:pt>
                <c:pt idx="28">
                  <c:v>822.23301100000003</c:v>
                </c:pt>
                <c:pt idx="29">
                  <c:v>811.57881899999995</c:v>
                </c:pt>
                <c:pt idx="30">
                  <c:v>800.68249900000001</c:v>
                </c:pt>
                <c:pt idx="31">
                  <c:v>789.532466</c:v>
                </c:pt>
                <c:pt idx="32">
                  <c:v>778.11713299999997</c:v>
                </c:pt>
                <c:pt idx="33">
                  <c:v>766.42491399999994</c:v>
                </c:pt>
                <c:pt idx="34">
                  <c:v>754.44422199999997</c:v>
                </c:pt>
                <c:pt idx="35">
                  <c:v>742.16346999999996</c:v>
                </c:pt>
                <c:pt idx="36">
                  <c:v>729.57107299999996</c:v>
                </c:pt>
                <c:pt idx="37">
                  <c:v>716.65544399999999</c:v>
                </c:pt>
                <c:pt idx="38">
                  <c:v>703.40499699999998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31696"/>
        <c:axId val="621435616"/>
      </c:scatterChart>
      <c:valAx>
        <c:axId val="6214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5616"/>
        <c:crosses val="autoZero"/>
        <c:crossBetween val="midCat"/>
      </c:valAx>
      <c:valAx>
        <c:axId val="6214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rho_VP1!$C$1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5.8743609429773656E-2"/>
                  <c:y val="7.851291169249005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rho_VP1!$A$2:$A$42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288.14999999999998</c:v>
                </c:pt>
                <c:pt idx="40">
                  <c:v>338.15</c:v>
                </c:pt>
              </c:numCache>
            </c:numRef>
          </c:xVal>
          <c:yVal>
            <c:numRef>
              <c:f>rho_VP1!$C$2:$C$42</c:f>
              <c:numCache>
                <c:formatCode>General</c:formatCode>
                <c:ptCount val="41"/>
                <c:pt idx="0">
                  <c:v>1069.287617</c:v>
                </c:pt>
                <c:pt idx="1">
                  <c:v>1060.708901</c:v>
                </c:pt>
                <c:pt idx="2">
                  <c:v>1052.212477</c:v>
                </c:pt>
                <c:pt idx="3">
                  <c:v>1043.7867590000001</c:v>
                </c:pt>
                <c:pt idx="4">
                  <c:v>1035.420161</c:v>
                </c:pt>
                <c:pt idx="5">
                  <c:v>1027.1010960000001</c:v>
                </c:pt>
                <c:pt idx="6">
                  <c:v>1018.817977</c:v>
                </c:pt>
                <c:pt idx="7">
                  <c:v>1010.559219</c:v>
                </c:pt>
                <c:pt idx="8">
                  <c:v>1002.313235</c:v>
                </c:pt>
                <c:pt idx="9">
                  <c:v>994.06843900000001</c:v>
                </c:pt>
                <c:pt idx="10">
                  <c:v>985.81324400000005</c:v>
                </c:pt>
                <c:pt idx="11">
                  <c:v>977.53606300000001</c:v>
                </c:pt>
                <c:pt idx="12">
                  <c:v>969.22531100000003</c:v>
                </c:pt>
                <c:pt idx="13">
                  <c:v>960.86940100000004</c:v>
                </c:pt>
                <c:pt idx="14">
                  <c:v>952.45674599999995</c:v>
                </c:pt>
                <c:pt idx="15">
                  <c:v>943.97576000000004</c:v>
                </c:pt>
                <c:pt idx="16">
                  <c:v>935.41485699999998</c:v>
                </c:pt>
                <c:pt idx="17">
                  <c:v>926.76244999999994</c:v>
                </c:pt>
                <c:pt idx="18">
                  <c:v>918.00695299999995</c:v>
                </c:pt>
                <c:pt idx="19">
                  <c:v>909.13677900000005</c:v>
                </c:pt>
                <c:pt idx="20">
                  <c:v>900.14034200000003</c:v>
                </c:pt>
                <c:pt idx="21">
                  <c:v>891.00605599999994</c:v>
                </c:pt>
                <c:pt idx="22">
                  <c:v>881.72233400000005</c:v>
                </c:pt>
                <c:pt idx="23">
                  <c:v>872.27759000000003</c:v>
                </c:pt>
                <c:pt idx="24">
                  <c:v>862.66023700000005</c:v>
                </c:pt>
                <c:pt idx="25">
                  <c:v>852.85869000000002</c:v>
                </c:pt>
                <c:pt idx="26">
                  <c:v>842.86135999999999</c:v>
                </c:pt>
                <c:pt idx="27">
                  <c:v>832.65666299999998</c:v>
                </c:pt>
                <c:pt idx="28">
                  <c:v>822.23301100000003</c:v>
                </c:pt>
                <c:pt idx="29">
                  <c:v>811.57881899999995</c:v>
                </c:pt>
                <c:pt idx="30">
                  <c:v>800.68249900000001</c:v>
                </c:pt>
                <c:pt idx="31">
                  <c:v>789.532466</c:v>
                </c:pt>
                <c:pt idx="32">
                  <c:v>778.11713299999997</c:v>
                </c:pt>
                <c:pt idx="33">
                  <c:v>766.42491399999994</c:v>
                </c:pt>
                <c:pt idx="34">
                  <c:v>754.44422199999997</c:v>
                </c:pt>
                <c:pt idx="35">
                  <c:v>742.16346999999996</c:v>
                </c:pt>
                <c:pt idx="36">
                  <c:v>729.57107299999996</c:v>
                </c:pt>
                <c:pt idx="37">
                  <c:v>716.65544399999999</c:v>
                </c:pt>
                <c:pt idx="38">
                  <c:v>703.40499699999998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B-413A-B7B9-799EE7F8D7CF}"/>
            </c:ext>
          </c:extLst>
        </c:ser>
        <c:ser>
          <c:idx val="1"/>
          <c:order val="1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rho_VP1!$F$51:$F$80</c:f>
              <c:numCache>
                <c:formatCode>General</c:formatCode>
                <c:ptCount val="30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  <c:pt idx="9">
                  <c:v>688.15</c:v>
                </c:pt>
                <c:pt idx="10">
                  <c:v>698.15</c:v>
                </c:pt>
                <c:pt idx="11">
                  <c:v>708.15</c:v>
                </c:pt>
                <c:pt idx="12">
                  <c:v>718.15</c:v>
                </c:pt>
                <c:pt idx="13">
                  <c:v>728.15</c:v>
                </c:pt>
                <c:pt idx="14">
                  <c:v>738.15</c:v>
                </c:pt>
                <c:pt idx="15">
                  <c:v>748.15</c:v>
                </c:pt>
                <c:pt idx="16">
                  <c:v>758.15</c:v>
                </c:pt>
                <c:pt idx="17">
                  <c:v>768.15</c:v>
                </c:pt>
                <c:pt idx="18">
                  <c:v>778.15</c:v>
                </c:pt>
                <c:pt idx="19">
                  <c:v>788.15</c:v>
                </c:pt>
                <c:pt idx="20">
                  <c:v>798.15</c:v>
                </c:pt>
                <c:pt idx="21">
                  <c:v>808.15</c:v>
                </c:pt>
                <c:pt idx="22">
                  <c:v>818.15</c:v>
                </c:pt>
                <c:pt idx="23">
                  <c:v>828.15</c:v>
                </c:pt>
                <c:pt idx="24">
                  <c:v>838.15</c:v>
                </c:pt>
                <c:pt idx="25">
                  <c:v>848.15</c:v>
                </c:pt>
                <c:pt idx="26">
                  <c:v>858.15</c:v>
                </c:pt>
                <c:pt idx="27">
                  <c:v>868.15</c:v>
                </c:pt>
                <c:pt idx="28">
                  <c:v>878.15</c:v>
                </c:pt>
                <c:pt idx="29">
                  <c:v>888.15</c:v>
                </c:pt>
              </c:numCache>
            </c:numRef>
          </c:xVal>
          <c:yVal>
            <c:numRef>
              <c:f>rho_VP1!$J$51:$J$80</c:f>
              <c:numCache>
                <c:formatCode>0.000000</c:formatCode>
                <c:ptCount val="30"/>
                <c:pt idx="0">
                  <c:v>1069.1536221063059</c:v>
                </c:pt>
                <c:pt idx="1">
                  <c:v>1026.9717806059946</c:v>
                </c:pt>
                <c:pt idx="2">
                  <c:v>993.93974366434566</c:v>
                </c:pt>
                <c:pt idx="3">
                  <c:v>952.32491871053446</c:v>
                </c:pt>
                <c:pt idx="4">
                  <c:v>908.99747944922319</c:v>
                </c:pt>
                <c:pt idx="5">
                  <c:v>862.50912338041189</c:v>
                </c:pt>
                <c:pt idx="6">
                  <c:v>811.4115480041005</c:v>
                </c:pt>
                <c:pt idx="7">
                  <c:v>754.25645082028939</c:v>
                </c:pt>
                <c:pt idx="8">
                  <c:v>689.59552932897816</c:v>
                </c:pt>
                <c:pt idx="9">
                  <c:v>675.63519549381579</c:v>
                </c:pt>
                <c:pt idx="10">
                  <c:v>661.30511016635376</c:v>
                </c:pt>
                <c:pt idx="11">
                  <c:v>646.59368692659143</c:v>
                </c:pt>
                <c:pt idx="12">
                  <c:v>631.48933935452908</c:v>
                </c:pt>
                <c:pt idx="13">
                  <c:v>615.98048103016686</c:v>
                </c:pt>
                <c:pt idx="14">
                  <c:v>600.05552553350435</c:v>
                </c:pt>
                <c:pt idx="15">
                  <c:v>583.7028864445424</c:v>
                </c:pt>
                <c:pt idx="16">
                  <c:v>566.91097734328036</c:v>
                </c:pt>
                <c:pt idx="17">
                  <c:v>549.66821180971783</c:v>
                </c:pt>
                <c:pt idx="18">
                  <c:v>531.96300342385575</c:v>
                </c:pt>
                <c:pt idx="19">
                  <c:v>513.78376576569315</c:v>
                </c:pt>
                <c:pt idx="20">
                  <c:v>495.11891241523108</c:v>
                </c:pt>
                <c:pt idx="21">
                  <c:v>475.95685695246891</c:v>
                </c:pt>
                <c:pt idx="22">
                  <c:v>456.28601295740668</c:v>
                </c:pt>
                <c:pt idx="23">
                  <c:v>436.09479401004455</c:v>
                </c:pt>
                <c:pt idx="24">
                  <c:v>415.37161369038222</c:v>
                </c:pt>
                <c:pt idx="25">
                  <c:v>394.10488557841995</c:v>
                </c:pt>
                <c:pt idx="26">
                  <c:v>372.28302325415757</c:v>
                </c:pt>
                <c:pt idx="27">
                  <c:v>349.89444029759534</c:v>
                </c:pt>
                <c:pt idx="28">
                  <c:v>326.92755028873307</c:v>
                </c:pt>
                <c:pt idx="29">
                  <c:v>303.37076680757082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EB-413A-B7B9-799EE7F8D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31696"/>
        <c:axId val="621435616"/>
      </c:scatterChart>
      <c:valAx>
        <c:axId val="6214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5616"/>
        <c:crosses val="autoZero"/>
        <c:crossBetween val="midCat"/>
      </c:valAx>
      <c:valAx>
        <c:axId val="6214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6</xdr:row>
      <xdr:rowOff>15875</xdr:rowOff>
    </xdr:from>
    <xdr:to>
      <xdr:col>10</xdr:col>
      <xdr:colOff>127000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268941</xdr:colOff>
      <xdr:row>1</xdr:row>
      <xdr:rowOff>559</xdr:rowOff>
    </xdr:from>
    <xdr:to>
      <xdr:col>11</xdr:col>
      <xdr:colOff>534523</xdr:colOff>
      <xdr:row>16</xdr:row>
      <xdr:rowOff>186764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246530</xdr:colOff>
      <xdr:row>17</xdr:row>
      <xdr:rowOff>52293</xdr:rowOff>
    </xdr:from>
    <xdr:to>
      <xdr:col>11</xdr:col>
      <xdr:colOff>358589</xdr:colOff>
      <xdr:row>31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246527</xdr:colOff>
      <xdr:row>31</xdr:row>
      <xdr:rowOff>171824</xdr:rowOff>
    </xdr:from>
    <xdr:to>
      <xdr:col>12</xdr:col>
      <xdr:colOff>0</xdr:colOff>
      <xdr:row>45</xdr:row>
      <xdr:rowOff>59765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120649</xdr:rowOff>
    </xdr:from>
    <xdr:to>
      <xdr:col>13</xdr:col>
      <xdr:colOff>473075</xdr:colOff>
      <xdr:row>18</xdr:row>
      <xdr:rowOff>149225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730250</xdr:colOff>
      <xdr:row>35</xdr:row>
      <xdr:rowOff>136525</xdr:rowOff>
    </xdr:from>
    <xdr:to>
      <xdr:col>15</xdr:col>
      <xdr:colOff>619125</xdr:colOff>
      <xdr:row>51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104774</xdr:colOff>
      <xdr:row>2</xdr:row>
      <xdr:rowOff>57150</xdr:rowOff>
    </xdr:from>
    <xdr:to>
      <xdr:col>15</xdr:col>
      <xdr:colOff>790574</xdr:colOff>
      <xdr:row>18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1072029</xdr:colOff>
      <xdr:row>1</xdr:row>
      <xdr:rowOff>177053</xdr:rowOff>
    </xdr:from>
    <xdr:to>
      <xdr:col>15</xdr:col>
      <xdr:colOff>456079</xdr:colOff>
      <xdr:row>17</xdr:row>
      <xdr:rowOff>183403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4</xdr:row>
      <xdr:rowOff>107950</xdr:rowOff>
    </xdr:from>
    <xdr:to>
      <xdr:col>16</xdr:col>
      <xdr:colOff>603250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AD64EA-894B-4388-9394-56BF1D81B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4</xdr:row>
      <xdr:rowOff>107950</xdr:rowOff>
    </xdr:from>
    <xdr:to>
      <xdr:col>16</xdr:col>
      <xdr:colOff>603250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47</xdr:row>
      <xdr:rowOff>142875</xdr:rowOff>
    </xdr:from>
    <xdr:to>
      <xdr:col>14</xdr:col>
      <xdr:colOff>342900</xdr:colOff>
      <xdr:row>63</xdr:row>
      <xdr:rowOff>149225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1FB926-3CF0-4ADF-B9BE-BC1618D72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127000</xdr:rowOff>
    </xdr:from>
    <xdr:to>
      <xdr:col>16</xdr:col>
      <xdr:colOff>698500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98424</xdr:colOff>
      <xdr:row>16</xdr:row>
      <xdr:rowOff>155575</xdr:rowOff>
    </xdr:from>
    <xdr:to>
      <xdr:col>16</xdr:col>
      <xdr:colOff>742949</xdr:colOff>
      <xdr:row>33</xdr:row>
      <xdr:rowOff>53975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0</xdr:row>
      <xdr:rowOff>177800</xdr:rowOff>
    </xdr:from>
    <xdr:to>
      <xdr:col>16</xdr:col>
      <xdr:colOff>717550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co/1_TFG/SIMULACION%20SAM%202009/AJUSTE%20CURVAS%20DOW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scoDinDowA"/>
      <sheetName val="H_T_DOWA"/>
      <sheetName val="CpDowA"/>
      <sheetName val="KtDowA"/>
      <sheetName val="densidadDowA"/>
      <sheetName val="visco_DowtherA"/>
      <sheetName val="CURVAS DOW-A"/>
    </sheetNames>
    <sheetDataSet>
      <sheetData sheetId="0" refreshError="1"/>
      <sheetData sheetId="1">
        <row r="1">
          <cell r="A1" t="str">
            <v>T [K]</v>
          </cell>
          <cell r="C1" t="str">
            <v>H[T]</v>
          </cell>
        </row>
        <row r="3">
          <cell r="A3">
            <v>286</v>
          </cell>
          <cell r="C3">
            <v>1381.6995939020817</v>
          </cell>
        </row>
        <row r="4">
          <cell r="A4">
            <v>296</v>
          </cell>
          <cell r="C4">
            <v>17737.391657753869</v>
          </cell>
        </row>
        <row r="5">
          <cell r="A5">
            <v>306</v>
          </cell>
          <cell r="C5">
            <v>34199.440621686124</v>
          </cell>
        </row>
        <row r="6">
          <cell r="A6">
            <v>316</v>
          </cell>
          <cell r="C6">
            <v>50793.66116857373</v>
          </cell>
        </row>
        <row r="7">
          <cell r="A7">
            <v>326</v>
          </cell>
          <cell r="C7">
            <v>67543.264516091265</v>
          </cell>
        </row>
        <row r="8">
          <cell r="A8">
            <v>336</v>
          </cell>
          <cell r="C8">
            <v>84468.99109664376</v>
          </cell>
        </row>
        <row r="9">
          <cell r="A9">
            <v>346</v>
          </cell>
          <cell r="C9">
            <v>101589.24323730025</v>
          </cell>
        </row>
        <row r="10">
          <cell r="A10">
            <v>356</v>
          </cell>
          <cell r="C10">
            <v>118920.21783972502</v>
          </cell>
        </row>
        <row r="11">
          <cell r="A11">
            <v>366</v>
          </cell>
          <cell r="C11">
            <v>136476.03906010895</v>
          </cell>
        </row>
        <row r="12">
          <cell r="A12">
            <v>376</v>
          </cell>
          <cell r="C12">
            <v>154268.89098910202</v>
          </cell>
        </row>
        <row r="13">
          <cell r="A13">
            <v>386</v>
          </cell>
          <cell r="C13">
            <v>172309.15033174632</v>
          </cell>
        </row>
        <row r="14">
          <cell r="A14">
            <v>396</v>
          </cell>
          <cell r="C14">
            <v>190605.51908740663</v>
          </cell>
        </row>
        <row r="15">
          <cell r="A15">
            <v>406</v>
          </cell>
          <cell r="C15">
            <v>209165.15722970269</v>
          </cell>
        </row>
        <row r="16">
          <cell r="A16">
            <v>416</v>
          </cell>
          <cell r="C16">
            <v>227993.81538644168</v>
          </cell>
        </row>
        <row r="17">
          <cell r="A17">
            <v>426</v>
          </cell>
          <cell r="C17">
            <v>247095.96751954971</v>
          </cell>
        </row>
        <row r="18">
          <cell r="A18">
            <v>436</v>
          </cell>
          <cell r="C18">
            <v>266474.94360500493</v>
          </cell>
        </row>
        <row r="19">
          <cell r="A19">
            <v>446</v>
          </cell>
          <cell r="C19">
            <v>286133.06231276749</v>
          </cell>
        </row>
        <row r="20">
          <cell r="A20">
            <v>456</v>
          </cell>
          <cell r="C20">
            <v>306071.76368671405</v>
          </cell>
        </row>
        <row r="21">
          <cell r="A21">
            <v>466</v>
          </cell>
          <cell r="C21">
            <v>326291.74182456674</v>
          </cell>
        </row>
        <row r="22">
          <cell r="A22">
            <v>476</v>
          </cell>
          <cell r="C22">
            <v>346793.07755782898</v>
          </cell>
        </row>
        <row r="23">
          <cell r="A23">
            <v>486</v>
          </cell>
          <cell r="C23">
            <v>367575.37113171379</v>
          </cell>
        </row>
        <row r="24">
          <cell r="A24">
            <v>496</v>
          </cell>
          <cell r="C24">
            <v>388637.87488507846</v>
          </cell>
        </row>
        <row r="25">
          <cell r="A25">
            <v>506</v>
          </cell>
          <cell r="C25">
            <v>409979.62593035394</v>
          </cell>
        </row>
        <row r="26">
          <cell r="A26">
            <v>516</v>
          </cell>
          <cell r="C26">
            <v>431599.57883348066</v>
          </cell>
        </row>
        <row r="27">
          <cell r="A27">
            <v>526</v>
          </cell>
          <cell r="C27">
            <v>453496.73829383531</v>
          </cell>
        </row>
        <row r="28">
          <cell r="A28">
            <v>536</v>
          </cell>
          <cell r="C28">
            <v>475670.29182416905</v>
          </cell>
        </row>
        <row r="29">
          <cell r="A29">
            <v>546</v>
          </cell>
          <cell r="C29">
            <v>498119.74243053363</v>
          </cell>
        </row>
        <row r="30">
          <cell r="A30">
            <v>556</v>
          </cell>
          <cell r="C30">
            <v>520845.04129221791</v>
          </cell>
        </row>
        <row r="31">
          <cell r="A31">
            <v>566</v>
          </cell>
          <cell r="C31">
            <v>543846.72044167644</v>
          </cell>
        </row>
        <row r="32">
          <cell r="A32">
            <v>576</v>
          </cell>
          <cell r="C32">
            <v>567126.02544446359</v>
          </cell>
        </row>
        <row r="33">
          <cell r="A33">
            <v>586</v>
          </cell>
          <cell r="C33">
            <v>590685.04807916458</v>
          </cell>
        </row>
        <row r="34">
          <cell r="A34">
            <v>596</v>
          </cell>
          <cell r="C34">
            <v>614526.85901732964</v>
          </cell>
        </row>
        <row r="35">
          <cell r="A35">
            <v>606</v>
          </cell>
          <cell r="C35">
            <v>638655.64050340024</v>
          </cell>
        </row>
        <row r="36">
          <cell r="A36">
            <v>616</v>
          </cell>
          <cell r="C36">
            <v>663076.81903465092</v>
          </cell>
        </row>
        <row r="37">
          <cell r="A37">
            <v>626</v>
          </cell>
          <cell r="C37">
            <v>687797.19804110774</v>
          </cell>
        </row>
        <row r="38">
          <cell r="A38">
            <v>636</v>
          </cell>
          <cell r="C38">
            <v>712825.09056549589</v>
          </cell>
        </row>
        <row r="39">
          <cell r="A39">
            <v>646</v>
          </cell>
          <cell r="C39">
            <v>738170.4519431598</v>
          </cell>
        </row>
        <row r="40">
          <cell r="A40">
            <v>656</v>
          </cell>
          <cell r="C40">
            <v>763845.01248199726</v>
          </cell>
        </row>
        <row r="41">
          <cell r="A41">
            <v>666</v>
          </cell>
          <cell r="C41">
            <v>789862.41014239611</v>
          </cell>
        </row>
      </sheetData>
      <sheetData sheetId="2">
        <row r="1">
          <cell r="C1" t="str">
            <v>Cp [J/kgK]</v>
          </cell>
        </row>
        <row r="2">
          <cell r="B2">
            <v>14.850000000000023</v>
          </cell>
          <cell r="C2">
            <v>1556.24090127008</v>
          </cell>
        </row>
        <row r="3">
          <cell r="B3">
            <v>24.850000000000023</v>
          </cell>
          <cell r="C3">
            <v>1586.7167975260568</v>
          </cell>
        </row>
        <row r="4">
          <cell r="B4">
            <v>34.850000000000023</v>
          </cell>
          <cell r="C4">
            <v>1616.2995417314517</v>
          </cell>
        </row>
        <row r="5">
          <cell r="B5">
            <v>44.850000000000023</v>
          </cell>
          <cell r="C5">
            <v>1645.2066964943494</v>
          </cell>
        </row>
        <row r="6">
          <cell r="B6">
            <v>54.850000000000023</v>
          </cell>
          <cell r="C6">
            <v>1673.6228608861936</v>
          </cell>
        </row>
        <row r="7">
          <cell r="B7">
            <v>64.850000000000023</v>
          </cell>
          <cell r="C7">
            <v>1701.7020455404531</v>
          </cell>
        </row>
        <row r="8">
          <cell r="B8">
            <v>74.850000000000023</v>
          </cell>
          <cell r="C8">
            <v>1729.5700477512869</v>
          </cell>
        </row>
        <row r="9">
          <cell r="B9">
            <v>84.850000000000023</v>
          </cell>
          <cell r="C9">
            <v>1757.3268265722495</v>
          </cell>
        </row>
        <row r="10">
          <cell r="B10">
            <v>94.850000000000023</v>
          </cell>
          <cell r="C10">
            <v>1785.048877914963</v>
          </cell>
        </row>
        <row r="11">
          <cell r="B11">
            <v>104.85000000000002</v>
          </cell>
          <cell r="C11">
            <v>1812.7916096477761</v>
          </cell>
        </row>
        <row r="12">
          <cell r="B12">
            <v>114.85000000000002</v>
          </cell>
          <cell r="C12">
            <v>1840.5917166944757</v>
          </cell>
        </row>
        <row r="13">
          <cell r="B13">
            <v>124.85000000000002</v>
          </cell>
          <cell r="C13">
            <v>1868.4695561329515</v>
          </cell>
        </row>
        <row r="14">
          <cell r="B14">
            <v>134.85000000000002</v>
          </cell>
          <cell r="C14">
            <v>1896.4315222938799</v>
          </cell>
        </row>
        <row r="15">
          <cell r="B15">
            <v>144.85000000000002</v>
          </cell>
          <cell r="C15">
            <v>1924.4724218593938</v>
          </cell>
        </row>
        <row r="16">
          <cell r="B16">
            <v>154.85000000000002</v>
          </cell>
          <cell r="C16">
            <v>1952.5778489617678</v>
          </cell>
        </row>
        <row r="17">
          <cell r="B17">
            <v>164.85000000000002</v>
          </cell>
          <cell r="C17">
            <v>1980.7265602821026</v>
          </cell>
        </row>
        <row r="18">
          <cell r="B18">
            <v>174.85000000000002</v>
          </cell>
          <cell r="C18">
            <v>2008.8928501490186</v>
          </cell>
        </row>
        <row r="19">
          <cell r="B19">
            <v>184.85000000000002</v>
          </cell>
          <cell r="C19">
            <v>2037.0489256373007</v>
          </cell>
        </row>
        <row r="20">
          <cell r="B20">
            <v>194.85000000000002</v>
          </cell>
          <cell r="C20">
            <v>2065.1672816665978</v>
          </cell>
        </row>
        <row r="21">
          <cell r="B21">
            <v>204.85000000000002</v>
          </cell>
          <cell r="C21">
            <v>2093.223076100121</v>
          </cell>
        </row>
        <row r="22">
          <cell r="B22">
            <v>214.85000000000002</v>
          </cell>
          <cell r="C22">
            <v>2121.196504843294</v>
          </cell>
        </row>
        <row r="23">
          <cell r="B23">
            <v>224.85000000000002</v>
          </cell>
          <cell r="C23">
            <v>2149.0751769424378</v>
          </cell>
        </row>
        <row r="24">
          <cell r="B24">
            <v>234.85000000000002</v>
          </cell>
          <cell r="C24">
            <v>2176.8564896834541</v>
          </cell>
        </row>
        <row r="25">
          <cell r="B25">
            <v>244.85000000000002</v>
          </cell>
          <cell r="C25">
            <v>2204.5500036905314</v>
          </cell>
        </row>
        <row r="26">
          <cell r="B26">
            <v>254.85000000000002</v>
          </cell>
          <cell r="C26">
            <v>2232.1798180247915</v>
          </cell>
        </row>
        <row r="27">
          <cell r="B27">
            <v>264.85000000000002</v>
          </cell>
          <cell r="C27">
            <v>2259.7869452829764</v>
          </cell>
        </row>
        <row r="28">
          <cell r="B28">
            <v>274.85000000000002</v>
          </cell>
          <cell r="C28">
            <v>2287.4316866961362</v>
          </cell>
        </row>
        <row r="29">
          <cell r="B29">
            <v>284.85000000000002</v>
          </cell>
          <cell r="C29">
            <v>2315.1960072282945</v>
          </cell>
        </row>
        <row r="30">
          <cell r="B30">
            <v>294.85000000000002</v>
          </cell>
          <cell r="C30">
            <v>2343.1859106751326</v>
          </cell>
        </row>
        <row r="31">
          <cell r="B31">
            <v>304.85000000000002</v>
          </cell>
          <cell r="C31">
            <v>2371.5338147627208</v>
          </cell>
        </row>
        <row r="32">
          <cell r="B32">
            <v>314.85000000000002</v>
          </cell>
          <cell r="C32">
            <v>2400.4009262461259</v>
          </cell>
        </row>
        <row r="33">
          <cell r="B33">
            <v>324.85000000000002</v>
          </cell>
          <cell r="C33">
            <v>2429.9796160080805</v>
          </cell>
        </row>
        <row r="34">
          <cell r="B34">
            <v>334.85</v>
          </cell>
          <cell r="C34">
            <v>2460.4957941577559</v>
          </cell>
        </row>
        <row r="35">
          <cell r="B35">
            <v>344.85</v>
          </cell>
          <cell r="C35">
            <v>2492.2112851293714</v>
          </cell>
        </row>
        <row r="36">
          <cell r="B36">
            <v>354.85</v>
          </cell>
          <cell r="C36">
            <v>2525.4262027808873</v>
          </cell>
        </row>
        <row r="37">
          <cell r="B37">
            <v>364.85</v>
          </cell>
          <cell r="C37">
            <v>2560.4813254926594</v>
          </cell>
        </row>
        <row r="38">
          <cell r="B38">
            <v>374.85</v>
          </cell>
          <cell r="C38">
            <v>2597.7604712662251</v>
          </cell>
        </row>
        <row r="39">
          <cell r="B39">
            <v>384.85</v>
          </cell>
          <cell r="C39">
            <v>2637.6928728228013</v>
          </cell>
        </row>
        <row r="40">
          <cell r="B40">
            <v>394.85</v>
          </cell>
          <cell r="C40">
            <v>2680.7555527021614</v>
          </cell>
        </row>
      </sheetData>
      <sheetData sheetId="3" refreshError="1"/>
      <sheetData sheetId="4">
        <row r="1">
          <cell r="C1" t="str">
            <v>Densidad [kg/m3]</v>
          </cell>
        </row>
        <row r="2">
          <cell r="B2">
            <v>14.850000000000023</v>
          </cell>
        </row>
        <row r="3">
          <cell r="B3">
            <v>24.850000000000023</v>
          </cell>
        </row>
        <row r="4">
          <cell r="B4">
            <v>34.850000000000023</v>
          </cell>
        </row>
        <row r="5">
          <cell r="B5">
            <v>44.850000000000023</v>
          </cell>
        </row>
        <row r="6">
          <cell r="B6">
            <v>54.850000000000023</v>
          </cell>
        </row>
        <row r="7">
          <cell r="B7">
            <v>64.850000000000023</v>
          </cell>
        </row>
        <row r="8">
          <cell r="B8">
            <v>74.850000000000023</v>
          </cell>
        </row>
        <row r="9">
          <cell r="B9">
            <v>84.850000000000023</v>
          </cell>
        </row>
        <row r="10">
          <cell r="B10">
            <v>94.850000000000023</v>
          </cell>
        </row>
        <row r="11">
          <cell r="B11">
            <v>104.85000000000002</v>
          </cell>
        </row>
        <row r="12">
          <cell r="B12">
            <v>114.85000000000002</v>
          </cell>
        </row>
        <row r="13">
          <cell r="B13">
            <v>124.85000000000002</v>
          </cell>
        </row>
        <row r="14">
          <cell r="B14">
            <v>134.85000000000002</v>
          </cell>
        </row>
        <row r="15">
          <cell r="B15">
            <v>144.85000000000002</v>
          </cell>
        </row>
        <row r="16">
          <cell r="B16">
            <v>154.85000000000002</v>
          </cell>
        </row>
        <row r="17">
          <cell r="B17">
            <v>164.85000000000002</v>
          </cell>
        </row>
        <row r="18">
          <cell r="B18">
            <v>174.85000000000002</v>
          </cell>
        </row>
        <row r="19">
          <cell r="B19">
            <v>184.85000000000002</v>
          </cell>
        </row>
        <row r="20">
          <cell r="B20">
            <v>194.85000000000002</v>
          </cell>
        </row>
        <row r="21">
          <cell r="B21">
            <v>204.85000000000002</v>
          </cell>
        </row>
        <row r="22">
          <cell r="B22">
            <v>214.85000000000002</v>
          </cell>
        </row>
        <row r="23">
          <cell r="B23">
            <v>224.85000000000002</v>
          </cell>
        </row>
        <row r="24">
          <cell r="B24">
            <v>234.85000000000002</v>
          </cell>
        </row>
        <row r="25">
          <cell r="B25">
            <v>244.85000000000002</v>
          </cell>
        </row>
        <row r="26">
          <cell r="B26">
            <v>254.85000000000002</v>
          </cell>
        </row>
        <row r="27">
          <cell r="B27">
            <v>264.85000000000002</v>
          </cell>
        </row>
        <row r="28">
          <cell r="B28">
            <v>274.85000000000002</v>
          </cell>
        </row>
        <row r="29">
          <cell r="B29">
            <v>284.85000000000002</v>
          </cell>
        </row>
        <row r="30">
          <cell r="B30">
            <v>294.85000000000002</v>
          </cell>
        </row>
        <row r="31">
          <cell r="B31">
            <v>304.85000000000002</v>
          </cell>
        </row>
        <row r="32">
          <cell r="B32">
            <v>314.85000000000002</v>
          </cell>
        </row>
        <row r="33">
          <cell r="B33">
            <v>324.85000000000002</v>
          </cell>
        </row>
        <row r="34">
          <cell r="B34">
            <v>334.85</v>
          </cell>
        </row>
        <row r="35">
          <cell r="B35">
            <v>344.85</v>
          </cell>
        </row>
        <row r="36">
          <cell r="B36">
            <v>354.85</v>
          </cell>
        </row>
        <row r="37">
          <cell r="B37">
            <v>364.85</v>
          </cell>
        </row>
        <row r="38">
          <cell r="B38">
            <v>374.85</v>
          </cell>
        </row>
        <row r="39">
          <cell r="B39">
            <v>384.85</v>
          </cell>
        </row>
        <row r="40">
          <cell r="B40">
            <v>394.85</v>
          </cell>
        </row>
      </sheetData>
      <sheetData sheetId="5">
        <row r="2">
          <cell r="A2">
            <v>14.850000000000023</v>
          </cell>
          <cell r="B2">
            <v>1.3736319945288941E-2</v>
          </cell>
        </row>
        <row r="3">
          <cell r="A3">
            <v>24.850000000000023</v>
          </cell>
          <cell r="B3">
            <v>1.3082110411881231E-2</v>
          </cell>
        </row>
        <row r="4">
          <cell r="A4">
            <v>34.850000000000023</v>
          </cell>
          <cell r="B4">
            <v>1.2824561283083527E-2</v>
          </cell>
        </row>
        <row r="5">
          <cell r="A5">
            <v>44.850000000000023</v>
          </cell>
          <cell r="B5">
            <v>1.2850852577466598E-2</v>
          </cell>
        </row>
        <row r="6">
          <cell r="A6">
            <v>54.850000000000023</v>
          </cell>
          <cell r="B6">
            <v>1.3077177650571842E-2</v>
          </cell>
        </row>
        <row r="7">
          <cell r="A7">
            <v>64.850000000000023</v>
          </cell>
          <cell r="B7">
            <v>1.3442670081274199E-2</v>
          </cell>
          <cell r="E7">
            <v>15</v>
          </cell>
          <cell r="F7">
            <v>288.14999999999998</v>
          </cell>
          <cell r="G7">
            <v>5.0000000000000001E-3</v>
          </cell>
        </row>
        <row r="8">
          <cell r="A8">
            <v>74.850000000000023</v>
          </cell>
          <cell r="B8">
            <v>1.3904286176480096E-2</v>
          </cell>
          <cell r="E8">
            <v>65</v>
          </cell>
          <cell r="F8">
            <v>338.15</v>
          </cell>
          <cell r="G8">
            <v>1.58E-3</v>
          </cell>
        </row>
        <row r="9">
          <cell r="A9">
            <v>84.850000000000023</v>
          </cell>
          <cell r="B9">
            <v>1.4432543836584821E-2</v>
          </cell>
          <cell r="E9">
            <v>105</v>
          </cell>
          <cell r="F9">
            <v>378.15</v>
          </cell>
          <cell r="G9">
            <v>9.1E-4</v>
          </cell>
        </row>
        <row r="10">
          <cell r="A10">
            <v>94.850000000000023</v>
          </cell>
          <cell r="B10">
            <v>1.5008023664554337E-2</v>
          </cell>
          <cell r="E10">
            <v>155</v>
          </cell>
          <cell r="F10">
            <v>428.15</v>
          </cell>
          <cell r="G10">
            <v>5.6000000000000006E-4</v>
          </cell>
        </row>
        <row r="11">
          <cell r="A11">
            <v>104.85000000000002</v>
          </cell>
          <cell r="B11">
            <v>1.5618543342558411E-2</v>
          </cell>
          <cell r="E11">
            <v>205</v>
          </cell>
          <cell r="F11">
            <v>478.15</v>
          </cell>
          <cell r="G11">
            <v>3.8000000000000002E-4</v>
          </cell>
        </row>
        <row r="12">
          <cell r="A12">
            <v>114.85000000000002</v>
          </cell>
          <cell r="B12">
            <v>1.6256921440849559E-2</v>
          </cell>
          <cell r="E12">
            <v>255</v>
          </cell>
          <cell r="F12">
            <v>528.15</v>
          </cell>
          <cell r="G12">
            <v>2.7E-4</v>
          </cell>
        </row>
        <row r="13">
          <cell r="A13">
            <v>124.85000000000002</v>
          </cell>
          <cell r="B13">
            <v>1.6919251964069071E-2</v>
          </cell>
          <cell r="E13">
            <v>305</v>
          </cell>
          <cell r="F13">
            <v>578.15</v>
          </cell>
          <cell r="G13">
            <v>2.0000000000000001E-4</v>
          </cell>
        </row>
        <row r="14">
          <cell r="A14">
            <v>134.85000000000002</v>
          </cell>
          <cell r="B14">
            <v>1.7603616081710349E-2</v>
          </cell>
          <cell r="E14">
            <v>355</v>
          </cell>
          <cell r="F14">
            <v>628.15</v>
          </cell>
          <cell r="G14">
            <v>1.6000000000000001E-4</v>
          </cell>
        </row>
        <row r="15">
          <cell r="A15">
            <v>144.85000000000002</v>
          </cell>
          <cell r="B15">
            <v>1.8309162629110087E-2</v>
          </cell>
          <cell r="E15">
            <v>405</v>
          </cell>
          <cell r="F15">
            <v>678.15</v>
          </cell>
          <cell r="G15">
            <v>1.1999999999999999E-4</v>
          </cell>
        </row>
        <row r="16">
          <cell r="A16">
            <v>154.85000000000002</v>
          </cell>
          <cell r="B16">
            <v>1.9035494107488171E-2</v>
          </cell>
          <cell r="E16">
            <v>415</v>
          </cell>
          <cell r="F16">
            <v>688.15</v>
          </cell>
          <cell r="G16">
            <v>0.11796600000000002</v>
          </cell>
        </row>
        <row r="17">
          <cell r="A17">
            <v>164.85000000000002</v>
          </cell>
          <cell r="B17">
            <v>1.9782300051386814E-2</v>
          </cell>
          <cell r="E17">
            <v>425</v>
          </cell>
          <cell r="F17">
            <v>698.15</v>
          </cell>
          <cell r="G17">
            <v>9.4403000000000065E-5</v>
          </cell>
        </row>
        <row r="18">
          <cell r="A18">
            <v>174.85000000000002</v>
          </cell>
          <cell r="B18">
            <v>2.0549184772362672E-2</v>
          </cell>
          <cell r="E18">
            <v>435</v>
          </cell>
          <cell r="F18">
            <v>708.15</v>
          </cell>
          <cell r="G18">
            <v>8.4603000000000044E-5</v>
          </cell>
        </row>
        <row r="19">
          <cell r="A19">
            <v>184.85000000000002</v>
          </cell>
          <cell r="B19">
            <v>2.1335641630611857E-2</v>
          </cell>
          <cell r="E19">
            <v>445</v>
          </cell>
          <cell r="F19">
            <v>718.15</v>
          </cell>
          <cell r="G19">
            <v>7.4803000000000131E-5</v>
          </cell>
        </row>
        <row r="20">
          <cell r="A20">
            <v>194.85000000000002</v>
          </cell>
          <cell r="B20">
            <v>2.2141131124030267E-2</v>
          </cell>
          <cell r="E20">
            <v>455</v>
          </cell>
          <cell r="F20">
            <v>728.15</v>
          </cell>
          <cell r="G20">
            <v>6.5003000000000109E-5</v>
          </cell>
        </row>
        <row r="21">
          <cell r="A21">
            <v>204.85000000000002</v>
          </cell>
          <cell r="B21">
            <v>2.2965225227264519E-2</v>
          </cell>
          <cell r="E21">
            <v>465</v>
          </cell>
          <cell r="F21">
            <v>738.15</v>
          </cell>
          <cell r="G21">
            <v>5.5203000000000088E-5</v>
          </cell>
        </row>
        <row r="22">
          <cell r="A22">
            <v>214.85000000000002</v>
          </cell>
          <cell r="B22">
            <v>2.3807785553821681E-2</v>
          </cell>
          <cell r="E22">
            <v>475</v>
          </cell>
          <cell r="F22">
            <v>748.15</v>
          </cell>
          <cell r="G22">
            <v>4.5403000000000067E-5</v>
          </cell>
        </row>
        <row r="23">
          <cell r="A23">
            <v>224.85000000000002</v>
          </cell>
          <cell r="B23">
            <v>2.4669148053602541E-2</v>
          </cell>
          <cell r="E23">
            <v>485</v>
          </cell>
          <cell r="F23">
            <v>758.15</v>
          </cell>
          <cell r="G23">
            <v>3.5603000000000045E-5</v>
          </cell>
        </row>
        <row r="24">
          <cell r="A24">
            <v>234.85000000000002</v>
          </cell>
          <cell r="B24">
            <v>2.5550292101174321E-2</v>
          </cell>
          <cell r="E24">
            <v>495</v>
          </cell>
          <cell r="F24">
            <v>768.15</v>
          </cell>
          <cell r="G24">
            <v>2.5803000000000132E-5</v>
          </cell>
        </row>
        <row r="25">
          <cell r="A25">
            <v>244.85000000000002</v>
          </cell>
          <cell r="B25">
            <v>2.6452976968921682E-2</v>
          </cell>
          <cell r="E25">
            <v>505</v>
          </cell>
          <cell r="F25">
            <v>778.15</v>
          </cell>
          <cell r="G25">
            <v>1.6003000000000111E-5</v>
          </cell>
        </row>
        <row r="26">
          <cell r="A26">
            <v>254.85000000000002</v>
          </cell>
          <cell r="B26">
            <v>2.7379833821430388E-2</v>
          </cell>
          <cell r="E26">
            <v>515</v>
          </cell>
          <cell r="F26">
            <v>788.15</v>
          </cell>
          <cell r="G26">
            <v>6.2030000000000895E-6</v>
          </cell>
        </row>
        <row r="27">
          <cell r="A27">
            <v>264.85000000000002</v>
          </cell>
          <cell r="B27">
            <v>2.8334406507923404E-2</v>
          </cell>
          <cell r="E27">
            <v>525</v>
          </cell>
          <cell r="F27">
            <v>798.15</v>
          </cell>
          <cell r="G27">
            <v>-3.5969999999999318E-6</v>
          </cell>
        </row>
        <row r="28">
          <cell r="A28">
            <v>274.85000000000002</v>
          </cell>
          <cell r="B28">
            <v>2.9321139570042121E-2</v>
          </cell>
          <cell r="E28">
            <v>535</v>
          </cell>
          <cell r="F28">
            <v>808.15</v>
          </cell>
          <cell r="G28">
            <v>-1.3396999999999953E-5</v>
          </cell>
        </row>
        <row r="29">
          <cell r="A29">
            <v>284.85000000000002</v>
          </cell>
          <cell r="B29">
            <v>3.0345317022140605E-2</v>
          </cell>
        </row>
        <row r="30">
          <cell r="A30">
            <v>294.85000000000002</v>
          </cell>
          <cell r="B30">
            <v>3.1412960605141649E-2</v>
          </cell>
        </row>
        <row r="31">
          <cell r="A31">
            <v>304.85000000000002</v>
          </cell>
          <cell r="B31">
            <v>3.2530701352149194E-2</v>
          </cell>
        </row>
        <row r="32">
          <cell r="A32">
            <v>314.85000000000002</v>
          </cell>
          <cell r="B32">
            <v>3.3705643447145661E-2</v>
          </cell>
        </row>
        <row r="33">
          <cell r="A33">
            <v>324.85000000000002</v>
          </cell>
          <cell r="B33">
            <v>3.4945244498295835E-2</v>
          </cell>
        </row>
        <row r="34">
          <cell r="A34">
            <v>334.85</v>
          </cell>
          <cell r="B34">
            <v>3.6257241487707148E-2</v>
          </cell>
        </row>
        <row r="35">
          <cell r="A35">
            <v>344.85</v>
          </cell>
          <cell r="B35">
            <v>3.7649656800635256E-2</v>
          </cell>
        </row>
        <row r="36">
          <cell r="A36">
            <v>354.85</v>
          </cell>
          <cell r="B36">
            <v>3.9130923879575619E-2</v>
          </cell>
        </row>
        <row r="37">
          <cell r="A37">
            <v>364.85</v>
          </cell>
          <cell r="B37">
            <v>4.0710177183406415E-2</v>
          </cell>
        </row>
        <row r="38">
          <cell r="A38">
            <v>374.85</v>
          </cell>
          <cell r="B38">
            <v>4.2397756284870525E-2</v>
          </cell>
        </row>
        <row r="39">
          <cell r="A39">
            <v>384.85</v>
          </cell>
          <cell r="B39">
            <v>4.420597906290169E-2</v>
          </cell>
        </row>
        <row r="40">
          <cell r="A40">
            <v>394.85</v>
          </cell>
          <cell r="B40">
            <v>4.6150244105390925E-2</v>
          </cell>
        </row>
        <row r="41">
          <cell r="A41">
            <v>384.85</v>
          </cell>
          <cell r="B41">
            <v>4.420597906290169E-2</v>
          </cell>
        </row>
        <row r="42">
          <cell r="A42">
            <v>394.85</v>
          </cell>
          <cell r="B42">
            <v>4.6150244105390925E-2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2"/>
  <sheetViews>
    <sheetView workbookViewId="0">
      <selection activeCell="B35" sqref="B35"/>
    </sheetView>
  </sheetViews>
  <sheetFormatPr baseColWidth="10" defaultRowHeight="15" x14ac:dyDescent="0.25"/>
  <sheetData>
    <row r="3" spans="1:3" x14ac:dyDescent="0.25">
      <c r="B3" s="3" t="s">
        <v>8</v>
      </c>
      <c r="C3" s="2" t="s">
        <v>7</v>
      </c>
    </row>
    <row r="4" spans="1:3" x14ac:dyDescent="0.25">
      <c r="A4">
        <v>0</v>
      </c>
      <c r="B4">
        <f>COS(RADIANS(A4))+0.000994*A4-0.00005369*A4^2</f>
        <v>1</v>
      </c>
      <c r="C4">
        <f>1-0.000223073*A4-0.00011*A4^2+0.00000318596*A4^3-0.0000000485509*A4^4</f>
        <v>1</v>
      </c>
    </row>
    <row r="5" spans="1:3" x14ac:dyDescent="0.25">
      <c r="A5">
        <v>10</v>
      </c>
      <c r="B5">
        <f>COS(RADIANS(A5))+0.000994*A5-0.00005369*A5^2</f>
        <v>0.98937875301220801</v>
      </c>
      <c r="C5">
        <f>1-0.000223073*A5-0.00011*A5^2+0.00000318596*A5^3-0.0000000485509*A5^4</f>
        <v>0.98946972100000008</v>
      </c>
    </row>
    <row r="6" spans="1:3" x14ac:dyDescent="0.25">
      <c r="A6">
        <v>20</v>
      </c>
      <c r="B6">
        <f t="shared" ref="B6:B12" si="0">COS(RADIANS(A6))+0.000994*A6-0.00005369*A6^2</f>
        <v>0.93809662078590839</v>
      </c>
      <c r="C6">
        <f t="shared" ref="C6:C12" si="1">1-0.000223073*A6-0.00011*A6^2+0.00000318596*A6^3-0.0000000485509*A6^4</f>
        <v>0.96925807599999991</v>
      </c>
    </row>
    <row r="7" spans="1:3" x14ac:dyDescent="0.25">
      <c r="A7">
        <v>30</v>
      </c>
      <c r="B7">
        <f t="shared" si="0"/>
        <v>0.84752440378443872</v>
      </c>
      <c r="C7">
        <f t="shared" si="1"/>
        <v>0.94100250100000005</v>
      </c>
    </row>
    <row r="8" spans="1:3" x14ac:dyDescent="0.25">
      <c r="A8">
        <v>40</v>
      </c>
      <c r="B8">
        <f t="shared" si="0"/>
        <v>0.71990044311897805</v>
      </c>
      <c r="C8">
        <f t="shared" si="1"/>
        <v>0.89468821599999993</v>
      </c>
    </row>
    <row r="9" spans="1:3" x14ac:dyDescent="0.25">
      <c r="A9">
        <v>50</v>
      </c>
      <c r="B9">
        <f t="shared" si="0"/>
        <v>0.55826260968653929</v>
      </c>
      <c r="C9">
        <f t="shared" si="1"/>
        <v>0.808648225</v>
      </c>
    </row>
    <row r="10" spans="1:3" x14ac:dyDescent="0.25">
      <c r="A10">
        <v>60</v>
      </c>
      <c r="B10">
        <f t="shared" si="0"/>
        <v>0.36635600000000013</v>
      </c>
      <c r="C10">
        <f t="shared" si="1"/>
        <v>0.64956331599999995</v>
      </c>
    </row>
    <row r="11" spans="1:3" x14ac:dyDescent="0.25">
      <c r="A11">
        <v>70</v>
      </c>
      <c r="B11">
        <f t="shared" si="0"/>
        <v>0.14851914332566885</v>
      </c>
      <c r="C11">
        <f t="shared" si="1"/>
        <v>0.37246206099999979</v>
      </c>
    </row>
    <row r="12" spans="1:3" x14ac:dyDescent="0.25">
      <c r="A12">
        <v>80</v>
      </c>
      <c r="B12">
        <f t="shared" si="0"/>
        <v>-9.0447822333069583E-2</v>
      </c>
      <c r="C12">
        <f t="shared" si="1"/>
        <v>-7.9279184000000003E-2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2"/>
  <sheetViews>
    <sheetView topLeftCell="A31" workbookViewId="0">
      <selection activeCell="E2" sqref="E2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35</v>
      </c>
      <c r="D1" s="16" t="s">
        <v>32</v>
      </c>
      <c r="E1" s="24" t="s">
        <v>34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1.1925E-2</v>
      </c>
      <c r="D2" s="12">
        <v>15000000</v>
      </c>
      <c r="E2" s="23">
        <f xml:space="preserve"> -0.0000000000000139647*A2^5 + 0.0000000000366201*A2^4 - 0.0000000382072*A2^3 + 0.0000198567*A2^2 - 0.00515545*A2^1 + 0.537949</f>
        <v>1.1751347694909153E-2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9.8040000000000002E-3</v>
      </c>
      <c r="D3" s="12">
        <v>15000000</v>
      </c>
      <c r="E3" s="23">
        <f t="shared" ref="E3:E42" si="1" xml:space="preserve"> -0.0000000000000139647*A3^5 + 0.0000000000366201*A3^4 - 0.0000000382072*A3^3 + 0.0000198567*A3^2 - 0.00515545*A3^1 + 0.537949</f>
        <v>9.8530894216957154E-3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8.1329999999999996E-3</v>
      </c>
      <c r="D4" s="12">
        <v>15000000</v>
      </c>
      <c r="E4" s="23">
        <f t="shared" si="1"/>
        <v>8.2583414284975731E-3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6.8069999999999997E-3</v>
      </c>
      <c r="D5" s="12">
        <v>15000000</v>
      </c>
      <c r="E5" s="23">
        <f t="shared" si="1"/>
        <v>6.9272158269264583E-3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5.7450000000000001E-3</v>
      </c>
      <c r="D6" s="12">
        <v>15000000</v>
      </c>
      <c r="E6" s="23">
        <f t="shared" si="1"/>
        <v>5.8234521994746657E-3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4.888E-3</v>
      </c>
      <c r="D7" s="12">
        <v>15000000</v>
      </c>
      <c r="E7" s="23">
        <f t="shared" si="1"/>
        <v>4.9142500231142972E-3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4.1910000000000003E-3</v>
      </c>
      <c r="D8" s="12">
        <v>15000000</v>
      </c>
      <c r="E8" s="23">
        <f t="shared" si="1"/>
        <v>4.1701010928969495E-3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3.62E-3</v>
      </c>
      <c r="D9" s="12">
        <v>15000000</v>
      </c>
      <c r="E9" s="23">
        <f t="shared" si="1"/>
        <v>3.5646219455547357E-3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3.1489999999999999E-3</v>
      </c>
      <c r="D10" s="12">
        <v>15000000</v>
      </c>
      <c r="E10" s="23">
        <f t="shared" si="1"/>
        <v>3.0743862830999724E-3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2.7569999999999999E-3</v>
      </c>
      <c r="D11" s="12">
        <v>15000000</v>
      </c>
      <c r="E11" s="23">
        <f t="shared" si="1"/>
        <v>2.6787573964239808E-3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2.4299999999999999E-3</v>
      </c>
      <c r="D12" s="12">
        <v>15000000</v>
      </c>
      <c r="E12" s="23">
        <f t="shared" si="1"/>
        <v>2.3597205888996609E-3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2.1549999999999998E-3</v>
      </c>
      <c r="D13" s="12">
        <v>15000000</v>
      </c>
      <c r="E13" s="23">
        <f t="shared" si="1"/>
        <v>2.1017155999778492E-3</v>
      </c>
      <c r="P13" s="5"/>
    </row>
    <row r="14" spans="1:16" x14ac:dyDescent="0.25">
      <c r="A14" s="15">
        <v>408</v>
      </c>
      <c r="B14" s="15">
        <f t="shared" si="0"/>
        <v>134.85000000000002</v>
      </c>
      <c r="C14" s="15">
        <v>1.921E-3</v>
      </c>
      <c r="D14" s="12">
        <v>15000000</v>
      </c>
      <c r="E14" s="23">
        <f t="shared" si="1"/>
        <v>1.8914690287921143E-3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1.7229999999999999E-3</v>
      </c>
      <c r="D15" s="12">
        <v>15000000</v>
      </c>
      <c r="E15" s="23">
        <f t="shared" si="1"/>
        <v>1.7178267577524498E-3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1.552E-3</v>
      </c>
      <c r="D16" s="12">
        <v>15000000</v>
      </c>
      <c r="E16" s="23">
        <f t="shared" si="1"/>
        <v>1.5715863761529558E-3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1.405E-3</v>
      </c>
      <c r="D17" s="12">
        <v>15000000</v>
      </c>
      <c r="E17" s="23">
        <f t="shared" si="1"/>
        <v>1.4453296037653107E-3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1.2769999999999999E-3</v>
      </c>
      <c r="D18" s="12">
        <v>15000000</v>
      </c>
      <c r="E18" s="23">
        <f t="shared" si="1"/>
        <v>1.333254714439347E-3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1.1659999999999999E-3</v>
      </c>
      <c r="D19" s="12">
        <v>15000000</v>
      </c>
      <c r="E19" s="23">
        <f t="shared" si="1"/>
        <v>1.231008959709845E-3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1.0679999999999999E-3</v>
      </c>
      <c r="D20" s="12">
        <v>15000000</v>
      </c>
      <c r="E20" s="23">
        <f t="shared" si="1"/>
        <v>1.1355209923864518E-3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9.8200000000000002E-4</v>
      </c>
      <c r="D21" s="12">
        <v>15000000</v>
      </c>
      <c r="E21" s="23">
        <f t="shared" si="1"/>
        <v>1.0448332901622503E-3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9.0499999999999999E-4</v>
      </c>
      <c r="D22" s="12">
        <v>15000000</v>
      </c>
      <c r="E22" s="23">
        <f t="shared" si="1"/>
        <v>9.5793457921078407E-4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8.3699999999999996E-4</v>
      </c>
      <c r="D23" s="12">
        <v>15000000</v>
      </c>
      <c r="E23" s="23">
        <f t="shared" si="1"/>
        <v>8.7459225778130367E-4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7.7499999999999997E-4</v>
      </c>
      <c r="D24" s="12">
        <v>15000000</v>
      </c>
      <c r="E24" s="23">
        <f t="shared" si="1"/>
        <v>7.9518481980600519E-4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7.1900000000000002E-4</v>
      </c>
      <c r="D25" s="12">
        <v>15000000</v>
      </c>
      <c r="E25" s="23">
        <f t="shared" si="1"/>
        <v>7.2053427849971818E-4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6.69E-4</v>
      </c>
      <c r="D26" s="12">
        <v>15000000</v>
      </c>
      <c r="E26" s="23">
        <f t="shared" si="1"/>
        <v>6.5173858995204448E-4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6.2299999999999996E-4</v>
      </c>
      <c r="D27" s="12">
        <v>15000000</v>
      </c>
      <c r="E27" s="23">
        <f t="shared" si="1"/>
        <v>5.9000407673504007E-4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5.8E-4</v>
      </c>
      <c r="D28" s="12">
        <v>15000000</v>
      </c>
      <c r="E28" s="23">
        <f t="shared" si="1"/>
        <v>5.3647785150201521E-4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5.4100000000000003E-4</v>
      </c>
      <c r="D29" s="12">
        <v>15000000</v>
      </c>
      <c r="E29" s="23">
        <f t="shared" si="1"/>
        <v>4.9208024058411404E-4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5.0500000000000002E-4</v>
      </c>
      <c r="D30" s="12">
        <v>15000000</v>
      </c>
      <c r="E30" s="23">
        <f t="shared" si="1"/>
        <v>4.5733720759266738E-4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4.7100000000000001E-4</v>
      </c>
      <c r="D31" s="12">
        <v>15000000</v>
      </c>
      <c r="E31" s="23">
        <f t="shared" si="1"/>
        <v>4.3221277702021332E-4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4.3899999999999999E-4</v>
      </c>
      <c r="D32" s="12">
        <v>15000000</v>
      </c>
      <c r="E32" s="23">
        <f t="shared" si="1"/>
        <v>4.1594145784107361E-4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4.0900000000000002E-4</v>
      </c>
      <c r="D33" s="12">
        <v>15000000</v>
      </c>
      <c r="E33" s="23">
        <f t="shared" si="1"/>
        <v>4.0686066710260427E-4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3.8000000000000002E-4</v>
      </c>
      <c r="D34" s="12">
        <v>15000000</v>
      </c>
      <c r="E34" s="23">
        <f t="shared" si="1"/>
        <v>4.0224315354087103E-4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3.5300000000000002E-4</v>
      </c>
      <c r="D35" s="12">
        <v>15000000</v>
      </c>
      <c r="E35" s="23">
        <f t="shared" si="1"/>
        <v>3.9812942116568273E-4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3.28E-4</v>
      </c>
      <c r="D36" s="12">
        <v>15000000</v>
      </c>
      <c r="E36" s="23">
        <f t="shared" si="1"/>
        <v>3.8916015286960537E-4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3.0299999999999999E-4</v>
      </c>
      <c r="D37" s="12">
        <v>15000000</v>
      </c>
      <c r="E37" s="23">
        <f t="shared" si="1"/>
        <v>3.6840863402587409E-4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2.7999999999999998E-4</v>
      </c>
      <c r="D38" s="12">
        <v>15000000</v>
      </c>
      <c r="E38" s="23">
        <f t="shared" si="1"/>
        <v>3.272131760849728E-4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2.5799999999999998E-4</v>
      </c>
      <c r="D39" s="12">
        <v>15000000</v>
      </c>
      <c r="E39" s="23">
        <f t="shared" si="1"/>
        <v>2.5500954017743105E-4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2.3599999999999999E-4</v>
      </c>
      <c r="D40" s="12">
        <v>15000000</v>
      </c>
      <c r="E40" s="23">
        <f t="shared" si="1"/>
        <v>1.391633607183973E-4</v>
      </c>
      <c r="P40" s="5"/>
    </row>
    <row r="41" spans="1:16" x14ac:dyDescent="0.25">
      <c r="A41" s="15">
        <v>658</v>
      </c>
      <c r="C41" s="15">
        <v>1.5899999999999999E-4</v>
      </c>
      <c r="D41" s="12">
        <v>15000000</v>
      </c>
      <c r="E41" s="23">
        <f t="shared" si="1"/>
        <v>2.5500954017743105E-4</v>
      </c>
    </row>
    <row r="42" spans="1:16" x14ac:dyDescent="0.25">
      <c r="A42" s="15">
        <v>668</v>
      </c>
      <c r="C42" s="15">
        <v>1.54E-4</v>
      </c>
      <c r="D42" s="12">
        <v>15000000</v>
      </c>
      <c r="E42" s="23">
        <f t="shared" si="1"/>
        <v>1.391633607183973E-4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2"/>
  <sheetViews>
    <sheetView topLeftCell="A28" workbookViewId="0">
      <selection activeCell="E2" sqref="E2:E40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11</v>
      </c>
      <c r="D1" s="16" t="s">
        <v>32</v>
      </c>
      <c r="E1" s="24" t="s">
        <v>34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940.69153100000005</v>
      </c>
      <c r="D2" s="12">
        <v>15000000</v>
      </c>
      <c r="E2" s="23">
        <f xml:space="preserve"> 1.09098E-18*A2^5 - 3.47574E-15*A2^4 - 0.00000167403*A2^3 + 0.0017944*A2^2 - 1.52333*A2^1 + 1270.56</f>
        <v>940.68663748538609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931.66159800000003</v>
      </c>
      <c r="D3" s="12">
        <v>15000000</v>
      </c>
      <c r="E3" s="23">
        <f t="shared" ref="E3:E40" si="1" xml:space="preserve"> 1.09098E-18*A3^5 - 3.47574E-15*A3^4 - 0.00000167403*A3^3 + 0.0017944*A3^2 - 1.52333*A3^1 + 1270.56</f>
        <v>931.65668583791387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922.69122800000002</v>
      </c>
      <c r="D4" s="12">
        <v>15000000</v>
      </c>
      <c r="E4" s="23">
        <f t="shared" si="1"/>
        <v>922.68629731375574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913.77037600000006</v>
      </c>
      <c r="D5" s="12">
        <v>15000000</v>
      </c>
      <c r="E5" s="23">
        <f t="shared" si="1"/>
        <v>913.76542771364734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904.88900000000001</v>
      </c>
      <c r="D6" s="12">
        <v>15000000</v>
      </c>
      <c r="E6" s="23">
        <f t="shared" si="1"/>
        <v>904.88403283789353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896.03705300000001</v>
      </c>
      <c r="D7" s="12">
        <v>15000000</v>
      </c>
      <c r="E7" s="23">
        <f t="shared" si="1"/>
        <v>896.03206848638104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887.20449299999996</v>
      </c>
      <c r="D8" s="12">
        <v>15000000</v>
      </c>
      <c r="E8" s="23">
        <f t="shared" si="1"/>
        <v>887.19949045859232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878.38127399999996</v>
      </c>
      <c r="D9" s="12">
        <v>15000000</v>
      </c>
      <c r="E9" s="23">
        <f t="shared" si="1"/>
        <v>878.37625455361763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869.55735300000003</v>
      </c>
      <c r="D10" s="12">
        <v>15000000</v>
      </c>
      <c r="E10" s="23">
        <f t="shared" si="1"/>
        <v>869.55231657016918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860.72268599999995</v>
      </c>
      <c r="D11" s="12">
        <v>15000000</v>
      </c>
      <c r="E11" s="23">
        <f t="shared" si="1"/>
        <v>860.71763230659326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851.86722699999996</v>
      </c>
      <c r="D12" s="12">
        <v>15000000</v>
      </c>
      <c r="E12" s="23">
        <f t="shared" si="1"/>
        <v>851.86215756088382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842.98093400000005</v>
      </c>
      <c r="D13" s="12">
        <v>15000000</v>
      </c>
      <c r="E13" s="23">
        <f t="shared" si="1"/>
        <v>842.97584813069579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5">
        <v>408</v>
      </c>
      <c r="B14" s="15">
        <f t="shared" si="0"/>
        <v>134.85000000000002</v>
      </c>
      <c r="C14" s="15">
        <v>834.05376100000001</v>
      </c>
      <c r="D14" s="12">
        <v>15000000</v>
      </c>
      <c r="E14" s="23">
        <f t="shared" si="1"/>
        <v>834.04865981335729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825.07566499999996</v>
      </c>
      <c r="D15" s="12">
        <v>15000000</v>
      </c>
      <c r="E15" s="23">
        <f t="shared" si="1"/>
        <v>825.07054840588421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816.03660100000002</v>
      </c>
      <c r="D16" s="12">
        <v>15000000</v>
      </c>
      <c r="E16" s="23">
        <f t="shared" si="1"/>
        <v>816.03146970499142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806.92652499999997</v>
      </c>
      <c r="D17" s="12">
        <v>15000000</v>
      </c>
      <c r="E17" s="23">
        <f t="shared" si="1"/>
        <v>806.92137950710753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797.73539300000004</v>
      </c>
      <c r="D18" s="12">
        <v>15000000</v>
      </c>
      <c r="E18" s="23">
        <f t="shared" si="1"/>
        <v>797.73023360838727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788.45316000000003</v>
      </c>
      <c r="D19" s="12">
        <v>15000000</v>
      </c>
      <c r="E19" s="23">
        <f t="shared" si="1"/>
        <v>788.44798780472411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779.06978300000003</v>
      </c>
      <c r="D20" s="12">
        <v>15000000</v>
      </c>
      <c r="E20" s="23">
        <f t="shared" si="1"/>
        <v>779.06459789176449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769.57521699999995</v>
      </c>
      <c r="D21" s="12">
        <v>15000000</v>
      </c>
      <c r="E21" s="23">
        <f t="shared" si="1"/>
        <v>769.57001966491964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759.95941700000003</v>
      </c>
      <c r="D22" s="12">
        <v>15000000</v>
      </c>
      <c r="E22" s="23">
        <f t="shared" si="1"/>
        <v>759.95420891937988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750.21234000000004</v>
      </c>
      <c r="D23" s="12">
        <v>15000000</v>
      </c>
      <c r="E23" s="23">
        <f t="shared" si="1"/>
        <v>750.20712145012669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740.32394199999999</v>
      </c>
      <c r="D24" s="12">
        <v>15000000</v>
      </c>
      <c r="E24" s="23">
        <f t="shared" si="1"/>
        <v>740.31871305194647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730.284178</v>
      </c>
      <c r="D25" s="12">
        <v>15000000</v>
      </c>
      <c r="E25" s="23">
        <f t="shared" si="1"/>
        <v>730.27893951944361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720.08300299999996</v>
      </c>
      <c r="D26" s="12">
        <v>15000000</v>
      </c>
      <c r="E26" s="23">
        <f t="shared" si="1"/>
        <v>720.07775664705298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709.710374</v>
      </c>
      <c r="D27" s="12">
        <v>15000000</v>
      </c>
      <c r="E27" s="23">
        <f t="shared" si="1"/>
        <v>709.70512022905359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699.15624700000001</v>
      </c>
      <c r="D28" s="12">
        <v>15000000</v>
      </c>
      <c r="E28" s="23">
        <f t="shared" si="1"/>
        <v>699.15098605958178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688.41057699999999</v>
      </c>
      <c r="D29" s="12">
        <v>15000000</v>
      </c>
      <c r="E29" s="23">
        <f t="shared" si="1"/>
        <v>688.40530993264338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677.46331999999995</v>
      </c>
      <c r="D30" s="12">
        <v>15000000</v>
      </c>
      <c r="E30" s="23">
        <f t="shared" si="1"/>
        <v>677.45804764212835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666.30443100000002</v>
      </c>
      <c r="D31" s="12">
        <v>15000000</v>
      </c>
      <c r="E31" s="23">
        <f t="shared" si="1"/>
        <v>666.29915498182208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654.92386699999997</v>
      </c>
      <c r="D32" s="12">
        <v>15000000</v>
      </c>
      <c r="E32" s="23">
        <f t="shared" si="1"/>
        <v>654.91858774542004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643.31158400000004</v>
      </c>
      <c r="D33" s="12">
        <v>15000000</v>
      </c>
      <c r="E33" s="23">
        <f t="shared" si="1"/>
        <v>643.30630172654037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631.457536</v>
      </c>
      <c r="D34" s="12">
        <v>15000000</v>
      </c>
      <c r="E34" s="23">
        <f t="shared" si="1"/>
        <v>631.45225271873596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619.35167999999999</v>
      </c>
      <c r="D35" s="12">
        <v>15000000</v>
      </c>
      <c r="E35" s="23">
        <f t="shared" si="1"/>
        <v>619.34639651550947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606.98397199999999</v>
      </c>
      <c r="D36" s="12">
        <v>15000000</v>
      </c>
      <c r="E36" s="23">
        <f t="shared" si="1"/>
        <v>606.97868891032431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594.34436700000003</v>
      </c>
      <c r="D37" s="12">
        <v>15000000</v>
      </c>
      <c r="E37" s="23">
        <f t="shared" si="1"/>
        <v>594.3390856966198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581.422821</v>
      </c>
      <c r="D38" s="12">
        <v>15000000</v>
      </c>
      <c r="E38" s="23">
        <f t="shared" si="1"/>
        <v>581.41754266782232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568.20929000000001</v>
      </c>
      <c r="D39" s="12">
        <v>15000000</v>
      </c>
      <c r="E39" s="23">
        <f t="shared" si="1"/>
        <v>568.20401561736003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554.69372899999996</v>
      </c>
      <c r="D40" s="12">
        <v>15000000</v>
      </c>
      <c r="E40" s="23">
        <f t="shared" si="1"/>
        <v>554.68846033867487</v>
      </c>
      <c r="P40" s="5"/>
    </row>
    <row r="41" spans="1:16" x14ac:dyDescent="0.25">
      <c r="C41" s="15"/>
      <c r="D41" s="12"/>
      <c r="E41" s="23"/>
    </row>
    <row r="42" spans="1:16" x14ac:dyDescent="0.25">
      <c r="C42" s="15"/>
      <c r="D42" s="12"/>
      <c r="E42" s="2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2"/>
  <sheetViews>
    <sheetView workbookViewId="0">
      <selection activeCell="E40" sqref="E40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36</v>
      </c>
      <c r="D1" s="16" t="s">
        <v>32</v>
      </c>
      <c r="E1" s="24" t="s">
        <v>34</v>
      </c>
    </row>
    <row r="2" spans="1:16" x14ac:dyDescent="0.25">
      <c r="A2" s="12">
        <v>288</v>
      </c>
      <c r="B2" s="15">
        <f t="shared" ref="B2:B40" si="0">A2-273.15</f>
        <v>14.850000000000023</v>
      </c>
      <c r="C2" s="12">
        <v>0.135986</v>
      </c>
      <c r="D2" s="12">
        <v>15000000</v>
      </c>
      <c r="E2" s="23">
        <f xml:space="preserve"> -3.27562E-18*A2^5 + 0.0000000000000070299*A2^4 - 0.0000000000097008*A2^3 + 0.00000000776291*A2^2 - 0.000191001*A2^1 + 0.190541</f>
        <v>0.13598674082332657</v>
      </c>
      <c r="P2" s="5"/>
    </row>
    <row r="3" spans="1:16" x14ac:dyDescent="0.25">
      <c r="A3" s="12">
        <v>298</v>
      </c>
      <c r="B3" s="15">
        <f t="shared" si="0"/>
        <v>24.850000000000023</v>
      </c>
      <c r="C3" s="12">
        <v>0.134103</v>
      </c>
      <c r="D3" s="12">
        <v>15000000</v>
      </c>
      <c r="E3" s="23">
        <f t="shared" ref="E3:E40" si="1" xml:space="preserve"> -3.27562E-18*A3^5 + 0.0000000000000070299*A3^4 - 0.0000000000097008*A3^3 + 0.00000000776291*A3^2 - 0.000191001*A3^1 + 0.190541</f>
        <v>0.13410310234963219</v>
      </c>
      <c r="P3" s="5"/>
    </row>
    <row r="4" spans="1:16" x14ac:dyDescent="0.25">
      <c r="A4" s="12">
        <v>308</v>
      </c>
      <c r="B4" s="15">
        <f t="shared" si="0"/>
        <v>34.850000000000023</v>
      </c>
      <c r="C4" s="12">
        <v>0.132219</v>
      </c>
      <c r="D4" s="12">
        <v>15000000</v>
      </c>
      <c r="E4" s="23">
        <f t="shared" si="1"/>
        <v>0.13221985776842737</v>
      </c>
      <c r="P4" s="5"/>
    </row>
    <row r="5" spans="1:16" x14ac:dyDescent="0.25">
      <c r="A5" s="12">
        <v>318</v>
      </c>
      <c r="B5" s="15">
        <f t="shared" si="0"/>
        <v>44.850000000000023</v>
      </c>
      <c r="C5" s="12">
        <v>0.13033600000000001</v>
      </c>
      <c r="D5" s="12">
        <v>15000000</v>
      </c>
      <c r="E5" s="23">
        <f t="shared" si="1"/>
        <v>0.13033698194754773</v>
      </c>
      <c r="P5" s="5"/>
    </row>
    <row r="6" spans="1:16" x14ac:dyDescent="0.25">
      <c r="A6" s="12">
        <v>328</v>
      </c>
      <c r="B6" s="15">
        <f t="shared" si="0"/>
        <v>54.850000000000023</v>
      </c>
      <c r="C6" s="12">
        <v>0.12845400000000001</v>
      </c>
      <c r="D6" s="12">
        <v>15000000</v>
      </c>
      <c r="E6" s="23">
        <f t="shared" si="1"/>
        <v>0.12845445023133567</v>
      </c>
      <c r="P6" s="5"/>
    </row>
    <row r="7" spans="1:16" x14ac:dyDescent="0.25">
      <c r="A7" s="12">
        <v>338</v>
      </c>
      <c r="B7" s="15">
        <f t="shared" si="0"/>
        <v>64.850000000000023</v>
      </c>
      <c r="C7" s="12">
        <v>0.12657199999999999</v>
      </c>
      <c r="D7" s="12">
        <v>15000000</v>
      </c>
      <c r="E7" s="23">
        <f t="shared" si="1"/>
        <v>0.12657223840133308</v>
      </c>
      <c r="P7" s="5"/>
    </row>
    <row r="8" spans="1:16" x14ac:dyDescent="0.25">
      <c r="A8" s="12">
        <v>348</v>
      </c>
      <c r="B8" s="15">
        <f t="shared" si="0"/>
        <v>74.850000000000023</v>
      </c>
      <c r="C8" s="12">
        <v>0.12469</v>
      </c>
      <c r="D8" s="12">
        <v>15000000</v>
      </c>
      <c r="E8" s="23">
        <f t="shared" si="1"/>
        <v>0.12469032263697365</v>
      </c>
      <c r="P8" s="5"/>
    </row>
    <row r="9" spans="1:16" x14ac:dyDescent="0.25">
      <c r="A9" s="12">
        <v>358</v>
      </c>
      <c r="B9" s="15">
        <f t="shared" si="0"/>
        <v>84.850000000000023</v>
      </c>
      <c r="C9" s="12">
        <v>0.122808</v>
      </c>
      <c r="D9" s="12">
        <v>15000000</v>
      </c>
      <c r="E9" s="23">
        <f t="shared" si="1"/>
        <v>0.12280867947627579</v>
      </c>
      <c r="P9" s="5"/>
    </row>
    <row r="10" spans="1:16" x14ac:dyDescent="0.25">
      <c r="A10" s="12">
        <v>368</v>
      </c>
      <c r="B10" s="15">
        <f t="shared" si="0"/>
        <v>94.850000000000023</v>
      </c>
      <c r="C10" s="12">
        <v>0.12092700000000001</v>
      </c>
      <c r="D10" s="12">
        <v>15000000</v>
      </c>
      <c r="E10" s="23">
        <f t="shared" si="1"/>
        <v>0.12092728577653487</v>
      </c>
      <c r="P10" s="5"/>
    </row>
    <row r="11" spans="1:16" x14ac:dyDescent="0.25">
      <c r="A11" s="12">
        <v>378</v>
      </c>
      <c r="B11" s="15">
        <f t="shared" si="0"/>
        <v>104.85000000000002</v>
      </c>
      <c r="C11" s="12">
        <v>0.119045</v>
      </c>
      <c r="D11" s="12">
        <v>15000000</v>
      </c>
      <c r="E11" s="23">
        <f t="shared" si="1"/>
        <v>0.11904611867501601</v>
      </c>
      <c r="P11" s="5"/>
    </row>
    <row r="12" spans="1:16" x14ac:dyDescent="0.25">
      <c r="A12" s="12">
        <v>388</v>
      </c>
      <c r="B12" s="15">
        <f t="shared" si="0"/>
        <v>114.85000000000002</v>
      </c>
      <c r="C12" s="12">
        <v>0.117164</v>
      </c>
      <c r="D12" s="12">
        <v>15000000</v>
      </c>
      <c r="E12" s="23">
        <f t="shared" si="1"/>
        <v>0.11716515554964642</v>
      </c>
      <c r="P12" s="5"/>
    </row>
    <row r="13" spans="1:16" x14ac:dyDescent="0.25">
      <c r="A13" s="12">
        <v>398</v>
      </c>
      <c r="B13" s="15">
        <f t="shared" si="0"/>
        <v>124.85000000000002</v>
      </c>
      <c r="C13" s="12">
        <v>0.115284</v>
      </c>
      <c r="D13" s="12">
        <v>15000000</v>
      </c>
      <c r="E13" s="23">
        <f t="shared" si="1"/>
        <v>0.11528437397970817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2">
        <v>408</v>
      </c>
      <c r="B14" s="15">
        <f t="shared" si="0"/>
        <v>134.85000000000002</v>
      </c>
      <c r="C14" s="12">
        <v>0.113403</v>
      </c>
      <c r="D14" s="12">
        <v>15000000</v>
      </c>
      <c r="E14" s="23">
        <f t="shared" si="1"/>
        <v>0.11340375170653061</v>
      </c>
      <c r="P14" s="5"/>
    </row>
    <row r="15" spans="1:16" x14ac:dyDescent="0.25">
      <c r="A15" s="12">
        <v>418</v>
      </c>
      <c r="B15" s="15">
        <f t="shared" si="0"/>
        <v>144.85000000000002</v>
      </c>
      <c r="C15" s="12">
        <v>0.111523</v>
      </c>
      <c r="D15" s="12">
        <v>15000000</v>
      </c>
      <c r="E15" s="23">
        <f t="shared" si="1"/>
        <v>0.11152326659418303</v>
      </c>
      <c r="P15" s="5"/>
    </row>
    <row r="16" spans="1:16" x14ac:dyDescent="0.25">
      <c r="A16" s="12">
        <v>428</v>
      </c>
      <c r="B16" s="15">
        <f t="shared" si="0"/>
        <v>154.85000000000002</v>
      </c>
      <c r="C16" s="12">
        <v>0.109642</v>
      </c>
      <c r="D16" s="12">
        <v>15000000</v>
      </c>
      <c r="E16" s="23">
        <f t="shared" si="1"/>
        <v>0.1096428965901671</v>
      </c>
      <c r="P16" s="5"/>
    </row>
    <row r="17" spans="1:16" x14ac:dyDescent="0.25">
      <c r="A17" s="12">
        <v>438</v>
      </c>
      <c r="B17" s="15">
        <f t="shared" si="0"/>
        <v>164.85000000000002</v>
      </c>
      <c r="C17" s="12">
        <v>0.107762</v>
      </c>
      <c r="D17" s="12">
        <v>15000000</v>
      </c>
      <c r="E17" s="23">
        <f t="shared" si="1"/>
        <v>0.10776261968610953</v>
      </c>
      <c r="P17" s="5"/>
    </row>
    <row r="18" spans="1:16" x14ac:dyDescent="0.25">
      <c r="A18" s="12">
        <v>448</v>
      </c>
      <c r="B18" s="15">
        <f t="shared" si="0"/>
        <v>174.85000000000002</v>
      </c>
      <c r="C18" s="12">
        <v>0.105882</v>
      </c>
      <c r="D18" s="12">
        <v>15000000</v>
      </c>
      <c r="E18" s="23">
        <f t="shared" si="1"/>
        <v>0.10588241387845464</v>
      </c>
      <c r="P18" s="5"/>
    </row>
    <row r="19" spans="1:16" x14ac:dyDescent="0.25">
      <c r="A19" s="12">
        <v>458</v>
      </c>
      <c r="B19" s="15">
        <f t="shared" si="0"/>
        <v>184.85000000000002</v>
      </c>
      <c r="C19" s="12">
        <v>0.104002</v>
      </c>
      <c r="D19" s="12">
        <v>15000000</v>
      </c>
      <c r="E19" s="23">
        <f t="shared" si="1"/>
        <v>0.10400225712915678</v>
      </c>
      <c r="P19" s="5"/>
    </row>
    <row r="20" spans="1:16" x14ac:dyDescent="0.25">
      <c r="A20" s="12">
        <v>468</v>
      </c>
      <c r="B20" s="15">
        <f t="shared" si="0"/>
        <v>194.85000000000002</v>
      </c>
      <c r="C20" s="12">
        <v>0.102122</v>
      </c>
      <c r="D20" s="12">
        <v>15000000</v>
      </c>
      <c r="E20" s="23">
        <f t="shared" si="1"/>
        <v>0.10212212732637309</v>
      </c>
      <c r="P20" s="5"/>
    </row>
    <row r="21" spans="1:16" x14ac:dyDescent="0.25">
      <c r="A21" s="12">
        <v>478</v>
      </c>
      <c r="B21" s="15">
        <f t="shared" si="0"/>
        <v>204.85000000000002</v>
      </c>
      <c r="C21" s="12">
        <v>0.100241</v>
      </c>
      <c r="D21" s="12">
        <v>15000000</v>
      </c>
      <c r="E21" s="23">
        <f t="shared" si="1"/>
        <v>0.10024200224515588</v>
      </c>
      <c r="P21" s="5"/>
    </row>
    <row r="22" spans="1:16" x14ac:dyDescent="0.25">
      <c r="A22" s="12">
        <v>488</v>
      </c>
      <c r="B22" s="15">
        <f t="shared" si="0"/>
        <v>214.85000000000002</v>
      </c>
      <c r="C22" s="12">
        <v>9.8361000000000004E-2</v>
      </c>
      <c r="D22" s="12">
        <v>15000000</v>
      </c>
      <c r="E22" s="23">
        <f t="shared" si="1"/>
        <v>9.8361859508145341E-2</v>
      </c>
      <c r="P22" s="5"/>
    </row>
    <row r="23" spans="1:16" x14ac:dyDescent="0.25">
      <c r="A23" s="12">
        <v>498</v>
      </c>
      <c r="B23" s="15">
        <f t="shared" si="0"/>
        <v>224.85000000000002</v>
      </c>
      <c r="C23" s="12">
        <v>9.6480999999999997E-2</v>
      </c>
      <c r="D23" s="12">
        <v>15000000</v>
      </c>
      <c r="E23" s="23">
        <f t="shared" si="1"/>
        <v>9.6481676546261955E-2</v>
      </c>
      <c r="P23" s="5"/>
    </row>
    <row r="24" spans="1:16" x14ac:dyDescent="0.25">
      <c r="A24" s="12">
        <v>508</v>
      </c>
      <c r="B24" s="15">
        <f t="shared" si="0"/>
        <v>234.85000000000002</v>
      </c>
      <c r="C24" s="12">
        <v>9.4601000000000005E-2</v>
      </c>
      <c r="D24" s="12">
        <v>15000000</v>
      </c>
      <c r="E24" s="23">
        <f t="shared" si="1"/>
        <v>9.460143055939918E-2</v>
      </c>
      <c r="P24" s="5"/>
    </row>
    <row r="25" spans="1:16" x14ac:dyDescent="0.25">
      <c r="A25" s="12">
        <v>518</v>
      </c>
      <c r="B25" s="15">
        <f t="shared" si="0"/>
        <v>244.85000000000002</v>
      </c>
      <c r="C25" s="12">
        <v>9.2719999999999997E-2</v>
      </c>
      <c r="D25" s="12">
        <v>15000000</v>
      </c>
      <c r="E25" s="23">
        <f t="shared" si="1"/>
        <v>9.2721098477115946E-2</v>
      </c>
      <c r="P25" s="5"/>
    </row>
    <row r="26" spans="1:16" x14ac:dyDescent="0.25">
      <c r="A26" s="12">
        <v>528</v>
      </c>
      <c r="B26" s="15">
        <f t="shared" si="0"/>
        <v>254.85000000000002</v>
      </c>
      <c r="C26" s="12">
        <v>9.0840000000000004E-2</v>
      </c>
      <c r="D26" s="12">
        <v>15000000</v>
      </c>
      <c r="E26" s="23">
        <f t="shared" si="1"/>
        <v>9.0840656919329271E-2</v>
      </c>
      <c r="P26" s="5"/>
    </row>
    <row r="27" spans="1:16" x14ac:dyDescent="0.25">
      <c r="A27" s="12">
        <v>538</v>
      </c>
      <c r="B27" s="15">
        <f t="shared" si="0"/>
        <v>264.85000000000002</v>
      </c>
      <c r="C27" s="12">
        <v>8.8958999999999996E-2</v>
      </c>
      <c r="D27" s="12">
        <v>15000000</v>
      </c>
      <c r="E27" s="23">
        <f t="shared" si="1"/>
        <v>8.8960082157006695E-2</v>
      </c>
      <c r="P27" s="5"/>
    </row>
    <row r="28" spans="1:16" x14ac:dyDescent="0.25">
      <c r="A28" s="12">
        <v>548</v>
      </c>
      <c r="B28" s="15">
        <f t="shared" si="0"/>
        <v>274.85000000000002</v>
      </c>
      <c r="C28" s="12">
        <v>8.7079000000000004E-2</v>
      </c>
      <c r="D28" s="12">
        <v>15000000</v>
      </c>
      <c r="E28" s="23">
        <f t="shared" si="1"/>
        <v>8.707935007285901E-2</v>
      </c>
      <c r="P28" s="5"/>
    </row>
    <row r="29" spans="1:16" x14ac:dyDescent="0.25">
      <c r="A29" s="12">
        <v>558</v>
      </c>
      <c r="B29" s="15">
        <f t="shared" si="0"/>
        <v>284.85000000000002</v>
      </c>
      <c r="C29" s="12">
        <v>8.5197999999999996E-2</v>
      </c>
      <c r="D29" s="12">
        <v>15000000</v>
      </c>
      <c r="E29" s="23">
        <f t="shared" si="1"/>
        <v>8.5198436122032692E-2</v>
      </c>
      <c r="P29" s="5"/>
    </row>
    <row r="30" spans="1:16" x14ac:dyDescent="0.25">
      <c r="A30" s="12">
        <v>568</v>
      </c>
      <c r="B30" s="15">
        <f t="shared" si="0"/>
        <v>294.85000000000002</v>
      </c>
      <c r="C30" s="12">
        <v>8.3317000000000002E-2</v>
      </c>
      <c r="D30" s="12">
        <v>15000000</v>
      </c>
      <c r="E30" s="23">
        <f t="shared" si="1"/>
        <v>8.3317315292802535E-2</v>
      </c>
      <c r="P30" s="5"/>
    </row>
    <row r="31" spans="1:16" x14ac:dyDescent="0.25">
      <c r="A31" s="12">
        <v>578</v>
      </c>
      <c r="B31" s="15">
        <f t="shared" si="0"/>
        <v>304.85000000000002</v>
      </c>
      <c r="C31" s="12">
        <v>8.1434999999999994E-2</v>
      </c>
      <c r="D31" s="12">
        <v>15000000</v>
      </c>
      <c r="E31" s="23">
        <f t="shared" si="1"/>
        <v>8.1435962067264125E-2</v>
      </c>
      <c r="P31" s="5"/>
    </row>
    <row r="32" spans="1:16" x14ac:dyDescent="0.25">
      <c r="A32" s="12">
        <v>588</v>
      </c>
      <c r="B32" s="15">
        <f t="shared" si="0"/>
        <v>314.85000000000002</v>
      </c>
      <c r="C32" s="12">
        <v>7.9554E-2</v>
      </c>
      <c r="D32" s="12">
        <v>15000000</v>
      </c>
      <c r="E32" s="23">
        <f t="shared" si="1"/>
        <v>7.9554350382026517E-2</v>
      </c>
      <c r="P32" s="5"/>
    </row>
    <row r="33" spans="1:16" x14ac:dyDescent="0.25">
      <c r="A33" s="12">
        <v>598</v>
      </c>
      <c r="B33" s="15">
        <f t="shared" si="0"/>
        <v>324.85000000000002</v>
      </c>
      <c r="C33" s="12">
        <v>7.7672000000000005E-2</v>
      </c>
      <c r="D33" s="12">
        <v>15000000</v>
      </c>
      <c r="E33" s="23">
        <f t="shared" si="1"/>
        <v>7.7672453588904719E-2</v>
      </c>
      <c r="P33" s="5"/>
    </row>
    <row r="34" spans="1:16" x14ac:dyDescent="0.25">
      <c r="A34" s="12">
        <v>608</v>
      </c>
      <c r="B34" s="15">
        <f t="shared" si="0"/>
        <v>334.85</v>
      </c>
      <c r="C34" s="12">
        <v>7.5788999999999995E-2</v>
      </c>
      <c r="D34" s="12">
        <v>15000000</v>
      </c>
      <c r="E34" s="23">
        <f t="shared" si="1"/>
        <v>7.5790244415612246E-2</v>
      </c>
      <c r="P34" s="5"/>
    </row>
    <row r="35" spans="1:16" x14ac:dyDescent="0.25">
      <c r="A35" s="12">
        <v>618</v>
      </c>
      <c r="B35" s="15">
        <f t="shared" si="0"/>
        <v>344.85</v>
      </c>
      <c r="C35" s="12">
        <v>7.3907E-2</v>
      </c>
      <c r="D35" s="12">
        <v>15000000</v>
      </c>
      <c r="E35" s="23">
        <f t="shared" si="1"/>
        <v>7.3907694926453701E-2</v>
      </c>
      <c r="P35" s="5"/>
    </row>
    <row r="36" spans="1:16" x14ac:dyDescent="0.25">
      <c r="A36" s="12">
        <v>628</v>
      </c>
      <c r="B36" s="15">
        <f t="shared" si="0"/>
        <v>354.85</v>
      </c>
      <c r="C36" s="12">
        <v>7.2024000000000005E-2</v>
      </c>
      <c r="D36" s="12">
        <v>15000000</v>
      </c>
      <c r="E36" s="23">
        <f t="shared" si="1"/>
        <v>7.2024776483017375E-2</v>
      </c>
      <c r="P36" s="5"/>
    </row>
    <row r="37" spans="1:16" x14ac:dyDescent="0.25">
      <c r="A37" s="12">
        <v>638</v>
      </c>
      <c r="B37" s="15">
        <f t="shared" si="0"/>
        <v>364.85</v>
      </c>
      <c r="C37" s="12">
        <v>7.0140999999999995E-2</v>
      </c>
      <c r="D37" s="12">
        <v>15000000</v>
      </c>
      <c r="E37" s="23">
        <f t="shared" si="1"/>
        <v>7.0141459704867723E-2</v>
      </c>
      <c r="P37" s="5"/>
    </row>
    <row r="38" spans="1:16" x14ac:dyDescent="0.25">
      <c r="A38" s="12">
        <v>648</v>
      </c>
      <c r="B38" s="15">
        <f t="shared" si="0"/>
        <v>374.85</v>
      </c>
      <c r="C38" s="12">
        <v>6.8256999999999998E-2</v>
      </c>
      <c r="D38" s="12">
        <v>15000000</v>
      </c>
      <c r="E38" s="23">
        <f t="shared" si="1"/>
        <v>6.8257714430237981E-2</v>
      </c>
      <c r="P38" s="5"/>
    </row>
    <row r="39" spans="1:16" x14ac:dyDescent="0.25">
      <c r="A39" s="12">
        <v>658</v>
      </c>
      <c r="B39" s="15">
        <f t="shared" si="0"/>
        <v>384.85</v>
      </c>
      <c r="C39" s="12">
        <v>6.6373000000000001E-2</v>
      </c>
      <c r="D39" s="12">
        <v>15000000</v>
      </c>
      <c r="E39" s="23">
        <f t="shared" si="1"/>
        <v>6.6373509676722717E-2</v>
      </c>
      <c r="P39" s="5"/>
    </row>
    <row r="40" spans="1:16" x14ac:dyDescent="0.25">
      <c r="A40" s="12">
        <v>668</v>
      </c>
      <c r="B40" s="15">
        <f t="shared" si="0"/>
        <v>394.85</v>
      </c>
      <c r="C40" s="12">
        <v>6.4488000000000004E-2</v>
      </c>
      <c r="D40" s="12">
        <v>15000000</v>
      </c>
      <c r="E40" s="23">
        <f t="shared" si="1"/>
        <v>6.4488813601970396E-2</v>
      </c>
      <c r="P40" s="5"/>
    </row>
    <row r="41" spans="1:16" x14ac:dyDescent="0.25">
      <c r="C41" s="15"/>
      <c r="D41" s="12"/>
      <c r="E41" s="23"/>
    </row>
    <row r="42" spans="1:16" x14ac:dyDescent="0.25">
      <c r="C42" s="15"/>
      <c r="D42" s="12"/>
      <c r="E42" s="2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79"/>
  <sheetViews>
    <sheetView topLeftCell="A10" zoomScale="85" zoomScaleNormal="85" workbookViewId="0">
      <selection activeCell="C34" sqref="C34"/>
    </sheetView>
  </sheetViews>
  <sheetFormatPr baseColWidth="10" defaultRowHeight="15" x14ac:dyDescent="0.25"/>
  <cols>
    <col min="2" max="2" width="13.42578125" customWidth="1"/>
    <col min="3" max="3" width="13.5703125" bestFit="1" customWidth="1"/>
    <col min="4" max="4" width="16.5703125" bestFit="1" customWidth="1"/>
    <col min="8" max="8" width="22.5703125" customWidth="1"/>
    <col min="10" max="10" width="17.5703125" bestFit="1" customWidth="1"/>
  </cols>
  <sheetData>
    <row r="1" spans="1:19" x14ac:dyDescent="0.25">
      <c r="A1" s="16" t="s">
        <v>25</v>
      </c>
      <c r="B1" s="16" t="s">
        <v>24</v>
      </c>
      <c r="C1" s="17" t="s">
        <v>4</v>
      </c>
      <c r="D1" t="s">
        <v>1</v>
      </c>
      <c r="E1" t="s">
        <v>3</v>
      </c>
      <c r="F1" t="s">
        <v>2</v>
      </c>
    </row>
    <row r="2" spans="1:19" x14ac:dyDescent="0.25">
      <c r="A2" s="13">
        <v>-40</v>
      </c>
      <c r="B2" s="13">
        <f>A2+273.15</f>
        <v>233.14999999999998</v>
      </c>
      <c r="C2" s="14">
        <v>1.506</v>
      </c>
      <c r="D2" s="1">
        <v>990.61</v>
      </c>
      <c r="E2" s="1">
        <v>0.14630000000000001</v>
      </c>
      <c r="F2" s="1">
        <v>51.05</v>
      </c>
      <c r="P2" s="6"/>
      <c r="R2" s="7"/>
    </row>
    <row r="3" spans="1:19" x14ac:dyDescent="0.25">
      <c r="A3" s="15">
        <v>0</v>
      </c>
      <c r="B3" s="13">
        <f t="shared" ref="B3:B13" si="0">A3+273.15</f>
        <v>273.14999999999998</v>
      </c>
      <c r="C3" s="14">
        <v>1.5740000000000001</v>
      </c>
      <c r="D3" s="1">
        <v>953.16</v>
      </c>
      <c r="E3" s="1">
        <v>0.13880000000000001</v>
      </c>
      <c r="F3" s="1">
        <v>15.33</v>
      </c>
      <c r="I3">
        <f>400+273.15</f>
        <v>673.15</v>
      </c>
      <c r="J3" s="4">
        <v>3.3488761149999999</v>
      </c>
      <c r="S3" s="8"/>
    </row>
    <row r="4" spans="1:19" x14ac:dyDescent="0.25">
      <c r="A4" s="15">
        <v>40</v>
      </c>
      <c r="B4" s="13">
        <f t="shared" si="0"/>
        <v>313.14999999999998</v>
      </c>
      <c r="C4" s="14">
        <v>1.643</v>
      </c>
      <c r="D4" s="1">
        <v>917.07</v>
      </c>
      <c r="E4" s="1">
        <v>0.13120000000000001</v>
      </c>
      <c r="F4" s="1">
        <v>7</v>
      </c>
      <c r="S4" s="8"/>
    </row>
    <row r="5" spans="1:19" x14ac:dyDescent="0.25">
      <c r="A5" s="15">
        <v>80</v>
      </c>
      <c r="B5" s="13">
        <f t="shared" si="0"/>
        <v>353.15</v>
      </c>
      <c r="C5" s="14">
        <v>1.7110000000000001</v>
      </c>
      <c r="D5" s="1">
        <v>881.68</v>
      </c>
      <c r="E5" s="1">
        <v>0.1237</v>
      </c>
      <c r="F5" s="1">
        <v>3.86</v>
      </c>
      <c r="S5" s="8"/>
    </row>
    <row r="6" spans="1:19" x14ac:dyDescent="0.25">
      <c r="A6" s="15">
        <v>120</v>
      </c>
      <c r="B6" s="13">
        <f t="shared" si="0"/>
        <v>393.15</v>
      </c>
      <c r="C6" s="14">
        <v>1.7789999999999999</v>
      </c>
      <c r="D6" s="1">
        <v>846.35</v>
      </c>
      <c r="E6" s="1">
        <v>0.1162</v>
      </c>
      <c r="F6" s="1">
        <v>2.36</v>
      </c>
      <c r="S6" s="8"/>
    </row>
    <row r="7" spans="1:19" x14ac:dyDescent="0.25">
      <c r="A7" s="15">
        <v>160</v>
      </c>
      <c r="B7" s="13">
        <f t="shared" si="0"/>
        <v>433.15</v>
      </c>
      <c r="C7" s="14">
        <v>1.847</v>
      </c>
      <c r="D7" s="1">
        <v>810.45</v>
      </c>
      <c r="E7" s="1">
        <v>0.1087</v>
      </c>
      <c r="F7" s="1">
        <v>1.54</v>
      </c>
      <c r="S7" s="8"/>
    </row>
    <row r="8" spans="1:19" x14ac:dyDescent="0.25">
      <c r="A8" s="15">
        <v>200</v>
      </c>
      <c r="B8" s="13">
        <f t="shared" si="0"/>
        <v>473.15</v>
      </c>
      <c r="C8" s="14">
        <v>1.9159999999999999</v>
      </c>
      <c r="D8" s="1">
        <v>773.33</v>
      </c>
      <c r="E8" s="1">
        <v>0.1012</v>
      </c>
      <c r="F8" s="1">
        <v>1.05</v>
      </c>
      <c r="S8" s="8"/>
    </row>
    <row r="9" spans="1:19" x14ac:dyDescent="0.25">
      <c r="A9" s="15">
        <v>240</v>
      </c>
      <c r="B9" s="13">
        <f t="shared" si="0"/>
        <v>513.15</v>
      </c>
      <c r="C9" s="14">
        <v>1.984</v>
      </c>
      <c r="D9" s="1">
        <v>734.35</v>
      </c>
      <c r="E9" s="1">
        <v>9.3600000000000003E-2</v>
      </c>
      <c r="F9" s="1">
        <v>0.74</v>
      </c>
      <c r="S9" s="8"/>
    </row>
    <row r="10" spans="1:19" x14ac:dyDescent="0.25">
      <c r="A10" s="15">
        <v>280</v>
      </c>
      <c r="B10" s="13">
        <f t="shared" si="0"/>
        <v>553.15</v>
      </c>
      <c r="C10" s="14">
        <v>2.052</v>
      </c>
      <c r="D10" s="1">
        <v>692.87</v>
      </c>
      <c r="E10" s="1">
        <v>8.6099999999999996E-2</v>
      </c>
      <c r="F10" s="1">
        <v>0.54</v>
      </c>
      <c r="S10" s="8"/>
    </row>
    <row r="11" spans="1:19" x14ac:dyDescent="0.25">
      <c r="A11" s="15">
        <v>320</v>
      </c>
      <c r="B11" s="13">
        <f t="shared" si="0"/>
        <v>593.15</v>
      </c>
      <c r="C11" s="14">
        <v>2.121</v>
      </c>
      <c r="D11" s="1">
        <v>648.24</v>
      </c>
      <c r="E11" s="1">
        <v>7.8600000000000003E-2</v>
      </c>
      <c r="F11" s="1">
        <v>0.41</v>
      </c>
      <c r="S11" s="8"/>
    </row>
    <row r="12" spans="1:19" x14ac:dyDescent="0.25">
      <c r="A12" s="15">
        <v>360</v>
      </c>
      <c r="B12" s="13">
        <f t="shared" si="0"/>
        <v>633.15</v>
      </c>
      <c r="C12" s="14">
        <v>2.1890000000000001</v>
      </c>
      <c r="D12" s="1">
        <v>599.83000000000004</v>
      </c>
      <c r="E12" s="1">
        <v>7.1099999999999997E-2</v>
      </c>
      <c r="F12" s="1">
        <v>0.31</v>
      </c>
      <c r="S12" s="8"/>
    </row>
    <row r="13" spans="1:19" x14ac:dyDescent="0.25">
      <c r="A13" s="15">
        <v>400</v>
      </c>
      <c r="B13" s="13">
        <f t="shared" si="0"/>
        <v>673.15</v>
      </c>
      <c r="C13" s="14">
        <v>2.2570000000000001</v>
      </c>
      <c r="D13" s="1">
        <v>547</v>
      </c>
      <c r="E13" s="1">
        <v>6.3500000000000001E-2</v>
      </c>
      <c r="F13" s="1">
        <v>0.26</v>
      </c>
      <c r="S13" s="8"/>
    </row>
    <row r="14" spans="1:19" x14ac:dyDescent="0.25">
      <c r="G14" s="5"/>
      <c r="S14" s="8"/>
    </row>
    <row r="15" spans="1:19" x14ac:dyDescent="0.25">
      <c r="G15" s="5"/>
      <c r="S15" s="8"/>
    </row>
    <row r="16" spans="1:19" x14ac:dyDescent="0.25">
      <c r="G16" s="5"/>
      <c r="S16" s="8"/>
    </row>
    <row r="17" spans="1:19" x14ac:dyDescent="0.25">
      <c r="G17" s="5"/>
      <c r="S17" s="8"/>
    </row>
    <row r="18" spans="1:19" x14ac:dyDescent="0.25">
      <c r="G18" s="5"/>
      <c r="S18" s="8"/>
    </row>
    <row r="19" spans="1:19" x14ac:dyDescent="0.25">
      <c r="A19" s="16" t="s">
        <v>25</v>
      </c>
      <c r="B19" s="16" t="s">
        <v>24</v>
      </c>
      <c r="C19" s="19" t="s">
        <v>5</v>
      </c>
      <c r="G19" s="5"/>
      <c r="S19" s="8"/>
    </row>
    <row r="20" spans="1:19" x14ac:dyDescent="0.25">
      <c r="A20" s="12">
        <f>B20-273.15</f>
        <v>15</v>
      </c>
      <c r="B20" s="15">
        <f>15+273.15</f>
        <v>288.14999999999998</v>
      </c>
      <c r="C20" s="14">
        <v>1.556</v>
      </c>
      <c r="G20" s="5"/>
      <c r="S20" s="8"/>
    </row>
    <row r="21" spans="1:19" x14ac:dyDescent="0.25">
      <c r="A21" s="12">
        <f t="shared" ref="A21:A31" si="1">B21-273.15</f>
        <v>400</v>
      </c>
      <c r="B21" s="15">
        <f>400+273.15</f>
        <v>673.15</v>
      </c>
      <c r="C21" s="18">
        <v>2.702</v>
      </c>
      <c r="G21" s="5"/>
      <c r="S21" s="8"/>
    </row>
    <row r="22" spans="1:19" x14ac:dyDescent="0.25">
      <c r="A22" s="12"/>
      <c r="B22" s="15" t="s">
        <v>0</v>
      </c>
      <c r="C22" s="15"/>
      <c r="G22" s="5"/>
      <c r="S22" s="8"/>
    </row>
    <row r="23" spans="1:19" x14ac:dyDescent="0.25">
      <c r="A23" s="12">
        <f t="shared" si="1"/>
        <v>15</v>
      </c>
      <c r="B23" s="15">
        <v>288.14999999999998</v>
      </c>
      <c r="C23" s="15">
        <v>1.5580000000000001</v>
      </c>
      <c r="S23" s="8"/>
    </row>
    <row r="24" spans="1:19" x14ac:dyDescent="0.25">
      <c r="A24" s="12">
        <f t="shared" si="1"/>
        <v>65</v>
      </c>
      <c r="B24" s="15">
        <v>338.15</v>
      </c>
      <c r="C24" s="15">
        <v>1.7010000000000001</v>
      </c>
      <c r="S24" s="8"/>
    </row>
    <row r="25" spans="1:19" x14ac:dyDescent="0.25">
      <c r="A25" s="12">
        <f t="shared" si="1"/>
        <v>105</v>
      </c>
      <c r="B25" s="15">
        <v>378.15</v>
      </c>
      <c r="C25" s="15">
        <v>1.8140000000000001</v>
      </c>
      <c r="S25" s="8"/>
    </row>
    <row r="26" spans="1:19" x14ac:dyDescent="0.25">
      <c r="A26" s="12">
        <f t="shared" si="1"/>
        <v>155</v>
      </c>
      <c r="B26" s="15">
        <v>428.15</v>
      </c>
      <c r="C26" s="15">
        <v>1.954</v>
      </c>
      <c r="S26" s="8"/>
    </row>
    <row r="27" spans="1:19" x14ac:dyDescent="0.25">
      <c r="A27" s="12">
        <f t="shared" si="1"/>
        <v>205</v>
      </c>
      <c r="B27" s="15">
        <v>478.15</v>
      </c>
      <c r="C27" s="15">
        <v>2.093</v>
      </c>
      <c r="S27" s="8"/>
    </row>
    <row r="28" spans="1:19" x14ac:dyDescent="0.25">
      <c r="A28" s="12">
        <f t="shared" si="1"/>
        <v>255</v>
      </c>
      <c r="B28" s="15">
        <v>528.15</v>
      </c>
      <c r="C28" s="15">
        <v>2.2309999999999999</v>
      </c>
      <c r="S28" s="8"/>
    </row>
    <row r="29" spans="1:19" x14ac:dyDescent="0.25">
      <c r="A29" s="12">
        <f t="shared" si="1"/>
        <v>305</v>
      </c>
      <c r="B29" s="15">
        <v>578.15</v>
      </c>
      <c r="C29" s="15">
        <v>2.3730000000000002</v>
      </c>
      <c r="S29" s="8"/>
    </row>
    <row r="30" spans="1:19" x14ac:dyDescent="0.25">
      <c r="A30" s="12">
        <f t="shared" si="1"/>
        <v>355</v>
      </c>
      <c r="B30" s="15">
        <v>628.15</v>
      </c>
      <c r="C30" s="15">
        <v>2.5270000000000001</v>
      </c>
      <c r="S30" s="8"/>
    </row>
    <row r="31" spans="1:19" x14ac:dyDescent="0.25">
      <c r="A31" s="12">
        <f t="shared" si="1"/>
        <v>405</v>
      </c>
      <c r="B31" s="15">
        <v>678.15</v>
      </c>
      <c r="C31" s="15">
        <v>2.7250000000000001</v>
      </c>
      <c r="S31" s="8"/>
    </row>
    <row r="32" spans="1:19" x14ac:dyDescent="0.25">
      <c r="S32" s="8"/>
    </row>
    <row r="33" spans="1:19" x14ac:dyDescent="0.25">
      <c r="S33" s="8"/>
    </row>
    <row r="34" spans="1:19" x14ac:dyDescent="0.25">
      <c r="S34" s="8"/>
    </row>
    <row r="35" spans="1:19" x14ac:dyDescent="0.25">
      <c r="S35" s="8"/>
    </row>
    <row r="36" spans="1:19" x14ac:dyDescent="0.25">
      <c r="S36" s="8"/>
    </row>
    <row r="37" spans="1:19" x14ac:dyDescent="0.25">
      <c r="S37" s="8"/>
    </row>
    <row r="38" spans="1:19" x14ac:dyDescent="0.25">
      <c r="S38" s="8"/>
    </row>
    <row r="39" spans="1:19" x14ac:dyDescent="0.25">
      <c r="A39" s="6">
        <v>1108.492</v>
      </c>
      <c r="B39">
        <v>1.7064999999999999</v>
      </c>
      <c r="C39" s="7">
        <v>-8.1530000000000003E-17</v>
      </c>
      <c r="S39" s="8"/>
    </row>
    <row r="40" spans="1:19" x14ac:dyDescent="0.25">
      <c r="A40" s="16" t="s">
        <v>25</v>
      </c>
      <c r="B40" s="16" t="s">
        <v>24</v>
      </c>
      <c r="C40" s="16" t="s">
        <v>26</v>
      </c>
      <c r="D40" s="21" t="s">
        <v>6</v>
      </c>
      <c r="S40" s="8"/>
    </row>
    <row r="41" spans="1:19" x14ac:dyDescent="0.25">
      <c r="A41" s="12">
        <f>B41-273.15</f>
        <v>14.850000000000023</v>
      </c>
      <c r="B41" s="12">
        <v>288</v>
      </c>
      <c r="C41" s="12">
        <v>1500000</v>
      </c>
      <c r="D41" s="22">
        <f t="shared" ref="D41:D79" si="2">$A$39+$B$39*B41+$C$39*C41</f>
        <v>1599.9639999998776</v>
      </c>
      <c r="S41" s="8"/>
    </row>
    <row r="42" spans="1:19" x14ac:dyDescent="0.25">
      <c r="A42" s="12">
        <f t="shared" ref="A42:A79" si="3">B42-273.15</f>
        <v>24.850000000000023</v>
      </c>
      <c r="B42" s="12">
        <v>298</v>
      </c>
      <c r="C42" s="12">
        <v>1500000</v>
      </c>
      <c r="D42" s="22">
        <f t="shared" si="2"/>
        <v>1617.0289999998777</v>
      </c>
    </row>
    <row r="43" spans="1:19" x14ac:dyDescent="0.25">
      <c r="A43" s="12">
        <f t="shared" si="3"/>
        <v>34.850000000000023</v>
      </c>
      <c r="B43" s="12">
        <v>308</v>
      </c>
      <c r="C43" s="12">
        <v>1500000</v>
      </c>
      <c r="D43" s="22">
        <f t="shared" si="2"/>
        <v>1634.0939999998777</v>
      </c>
    </row>
    <row r="44" spans="1:19" x14ac:dyDescent="0.25">
      <c r="A44" s="12">
        <f t="shared" si="3"/>
        <v>44.850000000000023</v>
      </c>
      <c r="B44" s="12">
        <v>318</v>
      </c>
      <c r="C44" s="12">
        <v>1500000</v>
      </c>
      <c r="D44" s="22">
        <f t="shared" si="2"/>
        <v>1651.1589999998776</v>
      </c>
    </row>
    <row r="45" spans="1:19" x14ac:dyDescent="0.25">
      <c r="A45" s="12">
        <f t="shared" si="3"/>
        <v>54.850000000000023</v>
      </c>
      <c r="B45" s="12">
        <v>328</v>
      </c>
      <c r="C45" s="12">
        <v>1500000</v>
      </c>
      <c r="D45" s="22">
        <f t="shared" si="2"/>
        <v>1668.2239999998776</v>
      </c>
    </row>
    <row r="46" spans="1:19" x14ac:dyDescent="0.25">
      <c r="A46" s="12">
        <f t="shared" si="3"/>
        <v>64.850000000000023</v>
      </c>
      <c r="B46" s="12">
        <v>338</v>
      </c>
      <c r="C46" s="12">
        <v>1500000</v>
      </c>
      <c r="D46" s="22">
        <f t="shared" si="2"/>
        <v>1685.2889999998774</v>
      </c>
    </row>
    <row r="47" spans="1:19" x14ac:dyDescent="0.25">
      <c r="A47" s="12">
        <f t="shared" si="3"/>
        <v>74.850000000000023</v>
      </c>
      <c r="B47" s="12">
        <v>348</v>
      </c>
      <c r="C47" s="12">
        <v>1500000</v>
      </c>
      <c r="D47" s="22">
        <f t="shared" si="2"/>
        <v>1702.3539999998775</v>
      </c>
    </row>
    <row r="48" spans="1:19" x14ac:dyDescent="0.25">
      <c r="A48" s="12">
        <f t="shared" si="3"/>
        <v>84.850000000000023</v>
      </c>
      <c r="B48" s="12">
        <v>358</v>
      </c>
      <c r="C48" s="12">
        <v>1500000</v>
      </c>
      <c r="D48" s="22">
        <f t="shared" si="2"/>
        <v>1719.4189999998775</v>
      </c>
    </row>
    <row r="49" spans="1:4" x14ac:dyDescent="0.25">
      <c r="A49" s="12">
        <f t="shared" si="3"/>
        <v>94.850000000000023</v>
      </c>
      <c r="B49" s="12">
        <v>368</v>
      </c>
      <c r="C49" s="12">
        <v>1500000</v>
      </c>
      <c r="D49" s="22">
        <f t="shared" si="2"/>
        <v>1736.4839999998776</v>
      </c>
    </row>
    <row r="50" spans="1:4" x14ac:dyDescent="0.25">
      <c r="A50" s="12">
        <f t="shared" si="3"/>
        <v>104.85000000000002</v>
      </c>
      <c r="B50" s="12">
        <v>378</v>
      </c>
      <c r="C50" s="12">
        <v>1500000</v>
      </c>
      <c r="D50" s="22">
        <f t="shared" si="2"/>
        <v>1753.5489999998777</v>
      </c>
    </row>
    <row r="51" spans="1:4" x14ac:dyDescent="0.25">
      <c r="A51" s="12">
        <f t="shared" si="3"/>
        <v>114.85000000000002</v>
      </c>
      <c r="B51" s="12">
        <v>388</v>
      </c>
      <c r="C51" s="12">
        <v>1500000</v>
      </c>
      <c r="D51" s="22">
        <f t="shared" si="2"/>
        <v>1770.6139999998777</v>
      </c>
    </row>
    <row r="52" spans="1:4" x14ac:dyDescent="0.25">
      <c r="A52" s="12">
        <f t="shared" si="3"/>
        <v>124.85000000000002</v>
      </c>
      <c r="B52" s="12">
        <v>398</v>
      </c>
      <c r="C52" s="12">
        <v>1500000</v>
      </c>
      <c r="D52" s="22">
        <f t="shared" si="2"/>
        <v>1787.6789999998778</v>
      </c>
    </row>
    <row r="53" spans="1:4" x14ac:dyDescent="0.25">
      <c r="A53" s="12">
        <f t="shared" si="3"/>
        <v>134.85000000000002</v>
      </c>
      <c r="B53" s="12">
        <v>408</v>
      </c>
      <c r="C53" s="12">
        <v>1500000</v>
      </c>
      <c r="D53" s="22">
        <f t="shared" si="2"/>
        <v>1804.7439999998776</v>
      </c>
    </row>
    <row r="54" spans="1:4" x14ac:dyDescent="0.25">
      <c r="A54" s="12">
        <f t="shared" si="3"/>
        <v>144.85000000000002</v>
      </c>
      <c r="B54" s="12">
        <v>418</v>
      </c>
      <c r="C54" s="12">
        <v>1500000</v>
      </c>
      <c r="D54" s="22">
        <f t="shared" si="2"/>
        <v>1821.8089999998776</v>
      </c>
    </row>
    <row r="55" spans="1:4" x14ac:dyDescent="0.25">
      <c r="A55" s="12">
        <f t="shared" si="3"/>
        <v>154.85000000000002</v>
      </c>
      <c r="B55" s="12">
        <v>428</v>
      </c>
      <c r="C55" s="12">
        <v>1500000</v>
      </c>
      <c r="D55" s="22">
        <f t="shared" si="2"/>
        <v>1838.8739999998775</v>
      </c>
    </row>
    <row r="56" spans="1:4" x14ac:dyDescent="0.25">
      <c r="A56" s="12">
        <f t="shared" si="3"/>
        <v>164.85000000000002</v>
      </c>
      <c r="B56" s="12">
        <v>438</v>
      </c>
      <c r="C56" s="12">
        <v>1500000</v>
      </c>
      <c r="D56" s="22">
        <f t="shared" si="2"/>
        <v>1855.9389999998775</v>
      </c>
    </row>
    <row r="57" spans="1:4" x14ac:dyDescent="0.25">
      <c r="A57" s="12">
        <f t="shared" si="3"/>
        <v>174.85000000000002</v>
      </c>
      <c r="B57" s="12">
        <v>448</v>
      </c>
      <c r="C57" s="12">
        <v>1500000</v>
      </c>
      <c r="D57" s="22">
        <f t="shared" si="2"/>
        <v>1873.0039999998776</v>
      </c>
    </row>
    <row r="58" spans="1:4" x14ac:dyDescent="0.25">
      <c r="A58" s="12">
        <f t="shared" si="3"/>
        <v>184.85000000000002</v>
      </c>
      <c r="B58" s="12">
        <v>458</v>
      </c>
      <c r="C58" s="12">
        <v>1500000</v>
      </c>
      <c r="D58" s="22">
        <f t="shared" si="2"/>
        <v>1890.0689999998776</v>
      </c>
    </row>
    <row r="59" spans="1:4" x14ac:dyDescent="0.25">
      <c r="A59" s="12">
        <f t="shared" si="3"/>
        <v>194.85000000000002</v>
      </c>
      <c r="B59" s="12">
        <v>468</v>
      </c>
      <c r="C59" s="12">
        <v>1500000</v>
      </c>
      <c r="D59" s="22">
        <f t="shared" si="2"/>
        <v>1907.1339999998777</v>
      </c>
    </row>
    <row r="60" spans="1:4" x14ac:dyDescent="0.25">
      <c r="A60" s="12">
        <f t="shared" si="3"/>
        <v>204.85000000000002</v>
      </c>
      <c r="B60" s="12">
        <v>478</v>
      </c>
      <c r="C60" s="12">
        <v>1500000</v>
      </c>
      <c r="D60" s="22">
        <f t="shared" si="2"/>
        <v>1924.1989999998777</v>
      </c>
    </row>
    <row r="61" spans="1:4" x14ac:dyDescent="0.25">
      <c r="A61" s="12">
        <f t="shared" si="3"/>
        <v>214.85000000000002</v>
      </c>
      <c r="B61" s="12">
        <v>488</v>
      </c>
      <c r="C61" s="12">
        <v>1500000</v>
      </c>
      <c r="D61" s="22">
        <f t="shared" si="2"/>
        <v>1941.2639999998776</v>
      </c>
    </row>
    <row r="62" spans="1:4" x14ac:dyDescent="0.25">
      <c r="A62" s="12">
        <f t="shared" si="3"/>
        <v>224.85000000000002</v>
      </c>
      <c r="B62" s="12">
        <v>498</v>
      </c>
      <c r="C62" s="12">
        <v>1500000</v>
      </c>
      <c r="D62" s="22">
        <f t="shared" si="2"/>
        <v>1958.3289999998776</v>
      </c>
    </row>
    <row r="63" spans="1:4" x14ac:dyDescent="0.25">
      <c r="A63" s="12">
        <f t="shared" si="3"/>
        <v>234.85000000000002</v>
      </c>
      <c r="B63" s="12">
        <v>508</v>
      </c>
      <c r="C63" s="12">
        <v>1500000</v>
      </c>
      <c r="D63" s="22">
        <f t="shared" si="2"/>
        <v>1975.3939999998775</v>
      </c>
    </row>
    <row r="64" spans="1:4" x14ac:dyDescent="0.25">
      <c r="A64" s="12">
        <f t="shared" si="3"/>
        <v>244.85000000000002</v>
      </c>
      <c r="B64" s="12">
        <v>518</v>
      </c>
      <c r="C64" s="12">
        <v>1500000</v>
      </c>
      <c r="D64" s="22">
        <f t="shared" si="2"/>
        <v>1992.4589999998775</v>
      </c>
    </row>
    <row r="65" spans="1:4" x14ac:dyDescent="0.25">
      <c r="A65" s="12">
        <f t="shared" si="3"/>
        <v>254.85000000000002</v>
      </c>
      <c r="B65" s="12">
        <v>528</v>
      </c>
      <c r="C65" s="12">
        <v>1500000</v>
      </c>
      <c r="D65" s="22">
        <f t="shared" si="2"/>
        <v>2009.5239999998776</v>
      </c>
    </row>
    <row r="66" spans="1:4" x14ac:dyDescent="0.25">
      <c r="A66" s="12">
        <f t="shared" si="3"/>
        <v>264.85000000000002</v>
      </c>
      <c r="B66" s="12">
        <v>538</v>
      </c>
      <c r="C66" s="12">
        <v>1500000</v>
      </c>
      <c r="D66" s="22">
        <f t="shared" si="2"/>
        <v>2026.5889999998776</v>
      </c>
    </row>
    <row r="67" spans="1:4" x14ac:dyDescent="0.25">
      <c r="A67" s="12">
        <f t="shared" si="3"/>
        <v>274.85000000000002</v>
      </c>
      <c r="B67" s="12">
        <v>548</v>
      </c>
      <c r="C67" s="12">
        <v>1500000</v>
      </c>
      <c r="D67" s="22">
        <f t="shared" si="2"/>
        <v>2043.6539999998777</v>
      </c>
    </row>
    <row r="68" spans="1:4" x14ac:dyDescent="0.25">
      <c r="A68" s="12">
        <f t="shared" si="3"/>
        <v>284.85000000000002</v>
      </c>
      <c r="B68" s="12">
        <v>558</v>
      </c>
      <c r="C68" s="12">
        <v>1500000</v>
      </c>
      <c r="D68" s="22">
        <f t="shared" si="2"/>
        <v>2060.7189999998777</v>
      </c>
    </row>
    <row r="69" spans="1:4" x14ac:dyDescent="0.25">
      <c r="A69" s="12">
        <f t="shared" si="3"/>
        <v>294.85000000000002</v>
      </c>
      <c r="B69" s="12">
        <v>568</v>
      </c>
      <c r="C69" s="12">
        <v>1500000</v>
      </c>
      <c r="D69" s="22">
        <f t="shared" si="2"/>
        <v>2077.7839999998773</v>
      </c>
    </row>
    <row r="70" spans="1:4" x14ac:dyDescent="0.25">
      <c r="A70" s="12">
        <f t="shared" si="3"/>
        <v>304.85000000000002</v>
      </c>
      <c r="B70" s="12">
        <v>578</v>
      </c>
      <c r="C70" s="12">
        <v>1500000</v>
      </c>
      <c r="D70" s="22">
        <f t="shared" si="2"/>
        <v>2094.8489999998778</v>
      </c>
    </row>
    <row r="71" spans="1:4" x14ac:dyDescent="0.25">
      <c r="A71" s="12">
        <f t="shared" si="3"/>
        <v>314.85000000000002</v>
      </c>
      <c r="B71" s="12">
        <v>588</v>
      </c>
      <c r="C71" s="12">
        <v>1500000</v>
      </c>
      <c r="D71" s="22">
        <f t="shared" si="2"/>
        <v>2111.9139999998774</v>
      </c>
    </row>
    <row r="72" spans="1:4" x14ac:dyDescent="0.25">
      <c r="A72" s="12">
        <f t="shared" si="3"/>
        <v>324.85000000000002</v>
      </c>
      <c r="B72" s="12">
        <v>598</v>
      </c>
      <c r="C72" s="12">
        <v>1500000</v>
      </c>
      <c r="D72" s="22">
        <f t="shared" si="2"/>
        <v>2128.9789999998775</v>
      </c>
    </row>
    <row r="73" spans="1:4" x14ac:dyDescent="0.25">
      <c r="A73" s="12">
        <f t="shared" si="3"/>
        <v>334.85</v>
      </c>
      <c r="B73" s="12">
        <v>608</v>
      </c>
      <c r="C73" s="12">
        <v>1500000</v>
      </c>
      <c r="D73" s="22">
        <f t="shared" si="2"/>
        <v>2146.0439999998775</v>
      </c>
    </row>
    <row r="74" spans="1:4" x14ac:dyDescent="0.25">
      <c r="A74" s="12">
        <f t="shared" si="3"/>
        <v>344.85</v>
      </c>
      <c r="B74" s="12">
        <v>618</v>
      </c>
      <c r="C74" s="12">
        <v>1500000</v>
      </c>
      <c r="D74" s="22">
        <f t="shared" si="2"/>
        <v>2163.1089999998776</v>
      </c>
    </row>
    <row r="75" spans="1:4" x14ac:dyDescent="0.25">
      <c r="A75" s="12">
        <f t="shared" si="3"/>
        <v>354.85</v>
      </c>
      <c r="B75" s="12">
        <v>628</v>
      </c>
      <c r="C75" s="12">
        <v>1500000</v>
      </c>
      <c r="D75" s="22">
        <f t="shared" si="2"/>
        <v>2180.1739999998777</v>
      </c>
    </row>
    <row r="76" spans="1:4" x14ac:dyDescent="0.25">
      <c r="A76" s="12">
        <f t="shared" si="3"/>
        <v>364.85</v>
      </c>
      <c r="B76" s="12">
        <v>638</v>
      </c>
      <c r="C76" s="12">
        <v>1500000</v>
      </c>
      <c r="D76" s="22">
        <f t="shared" si="2"/>
        <v>2197.2389999998773</v>
      </c>
    </row>
    <row r="77" spans="1:4" x14ac:dyDescent="0.25">
      <c r="A77" s="12">
        <f t="shared" si="3"/>
        <v>374.85</v>
      </c>
      <c r="B77" s="12">
        <v>648</v>
      </c>
      <c r="C77" s="12">
        <v>1500000</v>
      </c>
      <c r="D77" s="22">
        <f t="shared" si="2"/>
        <v>2214.3039999998778</v>
      </c>
    </row>
    <row r="78" spans="1:4" x14ac:dyDescent="0.25">
      <c r="A78" s="12">
        <f t="shared" si="3"/>
        <v>384.85</v>
      </c>
      <c r="B78" s="12">
        <v>658</v>
      </c>
      <c r="C78" s="12">
        <v>1500000</v>
      </c>
      <c r="D78" s="22">
        <f t="shared" si="2"/>
        <v>2231.3689999998774</v>
      </c>
    </row>
    <row r="79" spans="1:4" x14ac:dyDescent="0.25">
      <c r="A79">
        <f t="shared" si="3"/>
        <v>394.85</v>
      </c>
      <c r="B79">
        <v>668</v>
      </c>
      <c r="C79">
        <v>1500000</v>
      </c>
      <c r="D79" s="8">
        <f t="shared" si="2"/>
        <v>2248.4339999998779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0577A-03B0-4322-BD38-51DFFBE878BB}">
  <dimension ref="A1:C402"/>
  <sheetViews>
    <sheetView workbookViewId="0">
      <selection activeCell="G11" sqref="G11"/>
    </sheetView>
  </sheetViews>
  <sheetFormatPr baseColWidth="10" defaultRowHeight="15" x14ac:dyDescent="0.25"/>
  <sheetData>
    <row r="1" spans="1:3" x14ac:dyDescent="0.25">
      <c r="A1" t="s">
        <v>40</v>
      </c>
      <c r="B1" s="1" t="s">
        <v>41</v>
      </c>
      <c r="C1" s="1" t="s">
        <v>42</v>
      </c>
    </row>
    <row r="2" spans="1:3" x14ac:dyDescent="0.25">
      <c r="A2">
        <v>400</v>
      </c>
      <c r="B2">
        <f>0.0153*(A2-273.15) + 14.77</f>
        <v>16.710805000000001</v>
      </c>
      <c r="C2">
        <f>100*(0.1241+0.00003279*A2)</f>
        <v>13.7216</v>
      </c>
    </row>
    <row r="3" spans="1:3" x14ac:dyDescent="0.25">
      <c r="A3">
        <v>401</v>
      </c>
      <c r="B3">
        <f t="shared" ref="B3:B66" si="0">0.0153*(A3-273.15) + 14.77</f>
        <v>16.726105</v>
      </c>
      <c r="C3">
        <f t="shared" ref="C3:C66" si="1">100*(0.1241+0.00003279*A3)</f>
        <v>13.724879000000001</v>
      </c>
    </row>
    <row r="4" spans="1:3" x14ac:dyDescent="0.25">
      <c r="A4">
        <v>402</v>
      </c>
      <c r="B4">
        <f t="shared" si="0"/>
        <v>16.741405</v>
      </c>
      <c r="C4">
        <f t="shared" si="1"/>
        <v>13.728158000000001</v>
      </c>
    </row>
    <row r="5" spans="1:3" x14ac:dyDescent="0.25">
      <c r="A5">
        <v>403</v>
      </c>
      <c r="B5">
        <f t="shared" si="0"/>
        <v>16.756705</v>
      </c>
      <c r="C5">
        <f t="shared" si="1"/>
        <v>13.731437</v>
      </c>
    </row>
    <row r="6" spans="1:3" x14ac:dyDescent="0.25">
      <c r="A6">
        <v>404</v>
      </c>
      <c r="B6">
        <f t="shared" si="0"/>
        <v>16.772005</v>
      </c>
      <c r="C6">
        <f t="shared" si="1"/>
        <v>13.734715999999999</v>
      </c>
    </row>
    <row r="7" spans="1:3" x14ac:dyDescent="0.25">
      <c r="A7">
        <v>405</v>
      </c>
      <c r="B7">
        <f t="shared" si="0"/>
        <v>16.787305</v>
      </c>
      <c r="C7">
        <f t="shared" si="1"/>
        <v>13.737995</v>
      </c>
    </row>
    <row r="8" spans="1:3" x14ac:dyDescent="0.25">
      <c r="A8">
        <v>406</v>
      </c>
      <c r="B8">
        <f t="shared" si="0"/>
        <v>16.802605</v>
      </c>
      <c r="C8">
        <f t="shared" si="1"/>
        <v>13.741274000000001</v>
      </c>
    </row>
    <row r="9" spans="1:3" x14ac:dyDescent="0.25">
      <c r="A9">
        <v>407</v>
      </c>
      <c r="B9">
        <f t="shared" si="0"/>
        <v>16.817905</v>
      </c>
      <c r="C9">
        <f t="shared" si="1"/>
        <v>13.744553000000002</v>
      </c>
    </row>
    <row r="10" spans="1:3" x14ac:dyDescent="0.25">
      <c r="A10">
        <v>408</v>
      </c>
      <c r="B10">
        <f t="shared" si="0"/>
        <v>16.833205</v>
      </c>
      <c r="C10">
        <f t="shared" si="1"/>
        <v>13.747832000000001</v>
      </c>
    </row>
    <row r="11" spans="1:3" x14ac:dyDescent="0.25">
      <c r="A11">
        <v>409</v>
      </c>
      <c r="B11">
        <f t="shared" si="0"/>
        <v>16.848504999999999</v>
      </c>
      <c r="C11">
        <f t="shared" si="1"/>
        <v>13.751111</v>
      </c>
    </row>
    <row r="12" spans="1:3" x14ac:dyDescent="0.25">
      <c r="A12">
        <v>410</v>
      </c>
      <c r="B12">
        <f t="shared" si="0"/>
        <v>16.863804999999999</v>
      </c>
      <c r="C12">
        <f t="shared" si="1"/>
        <v>13.754389999999999</v>
      </c>
    </row>
    <row r="13" spans="1:3" x14ac:dyDescent="0.25">
      <c r="A13">
        <v>411</v>
      </c>
      <c r="B13">
        <f t="shared" si="0"/>
        <v>16.879104999999999</v>
      </c>
      <c r="C13">
        <f t="shared" si="1"/>
        <v>13.757669</v>
      </c>
    </row>
    <row r="14" spans="1:3" x14ac:dyDescent="0.25">
      <c r="A14">
        <v>412</v>
      </c>
      <c r="B14">
        <f t="shared" si="0"/>
        <v>16.894404999999999</v>
      </c>
      <c r="C14">
        <f t="shared" si="1"/>
        <v>13.760948000000001</v>
      </c>
    </row>
    <row r="15" spans="1:3" x14ac:dyDescent="0.25">
      <c r="A15">
        <v>413</v>
      </c>
      <c r="B15">
        <f t="shared" si="0"/>
        <v>16.909704999999999</v>
      </c>
      <c r="C15">
        <f t="shared" si="1"/>
        <v>13.764227000000002</v>
      </c>
    </row>
    <row r="16" spans="1:3" x14ac:dyDescent="0.25">
      <c r="A16">
        <v>414</v>
      </c>
      <c r="B16">
        <f t="shared" si="0"/>
        <v>16.925004999999999</v>
      </c>
      <c r="C16">
        <f t="shared" si="1"/>
        <v>13.767506000000001</v>
      </c>
    </row>
    <row r="17" spans="1:3" x14ac:dyDescent="0.25">
      <c r="A17">
        <v>415</v>
      </c>
      <c r="B17">
        <f t="shared" si="0"/>
        <v>16.940304999999999</v>
      </c>
      <c r="C17">
        <f t="shared" si="1"/>
        <v>13.770785</v>
      </c>
    </row>
    <row r="18" spans="1:3" x14ac:dyDescent="0.25">
      <c r="A18">
        <v>416</v>
      </c>
      <c r="B18">
        <f t="shared" si="0"/>
        <v>16.955604999999998</v>
      </c>
      <c r="C18">
        <f t="shared" si="1"/>
        <v>13.774063999999999</v>
      </c>
    </row>
    <row r="19" spans="1:3" x14ac:dyDescent="0.25">
      <c r="A19">
        <v>417</v>
      </c>
      <c r="B19">
        <f t="shared" si="0"/>
        <v>16.970904999999998</v>
      </c>
      <c r="C19">
        <f t="shared" si="1"/>
        <v>13.777343</v>
      </c>
    </row>
    <row r="20" spans="1:3" x14ac:dyDescent="0.25">
      <c r="A20">
        <v>418</v>
      </c>
      <c r="B20">
        <f t="shared" si="0"/>
        <v>16.986204999999998</v>
      </c>
      <c r="C20">
        <f t="shared" si="1"/>
        <v>13.780622000000001</v>
      </c>
    </row>
    <row r="21" spans="1:3" x14ac:dyDescent="0.25">
      <c r="A21">
        <v>419</v>
      </c>
      <c r="B21">
        <f t="shared" si="0"/>
        <v>17.001505000000002</v>
      </c>
      <c r="C21">
        <f t="shared" si="1"/>
        <v>13.783901000000002</v>
      </c>
    </row>
    <row r="22" spans="1:3" x14ac:dyDescent="0.25">
      <c r="A22">
        <v>420</v>
      </c>
      <c r="B22">
        <f t="shared" si="0"/>
        <v>17.016804999999998</v>
      </c>
      <c r="C22">
        <f t="shared" si="1"/>
        <v>13.787179999999999</v>
      </c>
    </row>
    <row r="23" spans="1:3" x14ac:dyDescent="0.25">
      <c r="A23">
        <v>421</v>
      </c>
      <c r="B23">
        <f t="shared" si="0"/>
        <v>17.032105000000001</v>
      </c>
      <c r="C23">
        <f t="shared" si="1"/>
        <v>13.790458999999998</v>
      </c>
    </row>
    <row r="24" spans="1:3" x14ac:dyDescent="0.25">
      <c r="A24">
        <v>422</v>
      </c>
      <c r="B24">
        <f t="shared" si="0"/>
        <v>17.047405000000001</v>
      </c>
      <c r="C24">
        <f t="shared" si="1"/>
        <v>13.793737999999999</v>
      </c>
    </row>
    <row r="25" spans="1:3" x14ac:dyDescent="0.25">
      <c r="A25">
        <v>423</v>
      </c>
      <c r="B25">
        <f t="shared" si="0"/>
        <v>17.062705000000001</v>
      </c>
      <c r="C25">
        <f t="shared" si="1"/>
        <v>13.797017</v>
      </c>
    </row>
    <row r="26" spans="1:3" x14ac:dyDescent="0.25">
      <c r="A26">
        <v>424</v>
      </c>
      <c r="B26">
        <f t="shared" si="0"/>
        <v>17.078005000000001</v>
      </c>
      <c r="C26">
        <f t="shared" si="1"/>
        <v>13.800296000000001</v>
      </c>
    </row>
    <row r="27" spans="1:3" x14ac:dyDescent="0.25">
      <c r="A27">
        <v>425</v>
      </c>
      <c r="B27">
        <f t="shared" si="0"/>
        <v>17.093305000000001</v>
      </c>
      <c r="C27">
        <f t="shared" si="1"/>
        <v>13.803575000000002</v>
      </c>
    </row>
    <row r="28" spans="1:3" x14ac:dyDescent="0.25">
      <c r="A28">
        <v>426</v>
      </c>
      <c r="B28">
        <f t="shared" si="0"/>
        <v>17.108605000000001</v>
      </c>
      <c r="C28">
        <f t="shared" si="1"/>
        <v>13.806854000000001</v>
      </c>
    </row>
    <row r="29" spans="1:3" x14ac:dyDescent="0.25">
      <c r="A29">
        <v>427</v>
      </c>
      <c r="B29">
        <f t="shared" si="0"/>
        <v>17.123905000000001</v>
      </c>
      <c r="C29">
        <f t="shared" si="1"/>
        <v>13.810132999999999</v>
      </c>
    </row>
    <row r="30" spans="1:3" x14ac:dyDescent="0.25">
      <c r="A30">
        <v>428</v>
      </c>
      <c r="B30">
        <f t="shared" si="0"/>
        <v>17.139205</v>
      </c>
      <c r="C30">
        <f t="shared" si="1"/>
        <v>13.813412</v>
      </c>
    </row>
    <row r="31" spans="1:3" x14ac:dyDescent="0.25">
      <c r="A31">
        <v>429</v>
      </c>
      <c r="B31">
        <f t="shared" si="0"/>
        <v>17.154505</v>
      </c>
      <c r="C31">
        <f t="shared" si="1"/>
        <v>13.816691</v>
      </c>
    </row>
    <row r="32" spans="1:3" x14ac:dyDescent="0.25">
      <c r="A32">
        <v>430</v>
      </c>
      <c r="B32">
        <f t="shared" si="0"/>
        <v>17.169805</v>
      </c>
      <c r="C32">
        <f t="shared" si="1"/>
        <v>13.819970000000001</v>
      </c>
    </row>
    <row r="33" spans="1:3" x14ac:dyDescent="0.25">
      <c r="A33">
        <v>431</v>
      </c>
      <c r="B33">
        <f t="shared" si="0"/>
        <v>17.185105</v>
      </c>
      <c r="C33">
        <f t="shared" si="1"/>
        <v>13.823249000000001</v>
      </c>
    </row>
    <row r="34" spans="1:3" x14ac:dyDescent="0.25">
      <c r="A34">
        <v>432</v>
      </c>
      <c r="B34">
        <f t="shared" si="0"/>
        <v>17.200405</v>
      </c>
      <c r="C34">
        <f t="shared" si="1"/>
        <v>13.826528</v>
      </c>
    </row>
    <row r="35" spans="1:3" x14ac:dyDescent="0.25">
      <c r="A35">
        <v>433</v>
      </c>
      <c r="B35">
        <f t="shared" si="0"/>
        <v>17.215705</v>
      </c>
      <c r="C35">
        <f t="shared" si="1"/>
        <v>13.829806999999999</v>
      </c>
    </row>
    <row r="36" spans="1:3" x14ac:dyDescent="0.25">
      <c r="A36">
        <v>434</v>
      </c>
      <c r="B36">
        <f t="shared" si="0"/>
        <v>17.231005</v>
      </c>
      <c r="C36">
        <f t="shared" si="1"/>
        <v>13.833086</v>
      </c>
    </row>
    <row r="37" spans="1:3" x14ac:dyDescent="0.25">
      <c r="A37">
        <v>435</v>
      </c>
      <c r="B37">
        <f t="shared" si="0"/>
        <v>17.246305</v>
      </c>
      <c r="C37">
        <f t="shared" si="1"/>
        <v>13.836365000000001</v>
      </c>
    </row>
    <row r="38" spans="1:3" x14ac:dyDescent="0.25">
      <c r="A38">
        <v>436</v>
      </c>
      <c r="B38">
        <f t="shared" si="0"/>
        <v>17.261604999999999</v>
      </c>
      <c r="C38">
        <f t="shared" si="1"/>
        <v>13.839644000000002</v>
      </c>
    </row>
    <row r="39" spans="1:3" x14ac:dyDescent="0.25">
      <c r="A39">
        <v>437</v>
      </c>
      <c r="B39">
        <f t="shared" si="0"/>
        <v>17.276904999999999</v>
      </c>
      <c r="C39">
        <f t="shared" si="1"/>
        <v>13.842923000000001</v>
      </c>
    </row>
    <row r="40" spans="1:3" x14ac:dyDescent="0.25">
      <c r="A40">
        <v>438</v>
      </c>
      <c r="B40">
        <f t="shared" si="0"/>
        <v>17.292204999999999</v>
      </c>
      <c r="C40">
        <f t="shared" si="1"/>
        <v>13.846202</v>
      </c>
    </row>
    <row r="41" spans="1:3" x14ac:dyDescent="0.25">
      <c r="A41">
        <v>439</v>
      </c>
      <c r="B41">
        <f t="shared" si="0"/>
        <v>17.307504999999999</v>
      </c>
      <c r="C41">
        <f t="shared" si="1"/>
        <v>13.849480999999999</v>
      </c>
    </row>
    <row r="42" spans="1:3" x14ac:dyDescent="0.25">
      <c r="A42">
        <v>440</v>
      </c>
      <c r="B42">
        <f t="shared" si="0"/>
        <v>17.322804999999999</v>
      </c>
      <c r="C42">
        <f t="shared" si="1"/>
        <v>13.85276</v>
      </c>
    </row>
    <row r="43" spans="1:3" x14ac:dyDescent="0.25">
      <c r="A43">
        <v>441</v>
      </c>
      <c r="B43">
        <f t="shared" si="0"/>
        <v>17.338104999999999</v>
      </c>
      <c r="C43">
        <f t="shared" si="1"/>
        <v>13.856039000000001</v>
      </c>
    </row>
    <row r="44" spans="1:3" x14ac:dyDescent="0.25">
      <c r="A44">
        <v>442</v>
      </c>
      <c r="B44">
        <f t="shared" si="0"/>
        <v>17.353404999999999</v>
      </c>
      <c r="C44">
        <f t="shared" si="1"/>
        <v>13.859318000000002</v>
      </c>
    </row>
    <row r="45" spans="1:3" x14ac:dyDescent="0.25">
      <c r="A45">
        <v>443</v>
      </c>
      <c r="B45">
        <f t="shared" si="0"/>
        <v>17.368704999999999</v>
      </c>
      <c r="C45">
        <f t="shared" si="1"/>
        <v>13.862597000000001</v>
      </c>
    </row>
    <row r="46" spans="1:3" x14ac:dyDescent="0.25">
      <c r="A46">
        <v>444</v>
      </c>
      <c r="B46">
        <f t="shared" si="0"/>
        <v>17.384004999999998</v>
      </c>
      <c r="C46">
        <f t="shared" si="1"/>
        <v>13.865876</v>
      </c>
    </row>
    <row r="47" spans="1:3" x14ac:dyDescent="0.25">
      <c r="A47">
        <v>445</v>
      </c>
      <c r="B47">
        <f t="shared" si="0"/>
        <v>17.399304999999998</v>
      </c>
      <c r="C47">
        <f t="shared" si="1"/>
        <v>13.869154999999999</v>
      </c>
    </row>
    <row r="48" spans="1:3" x14ac:dyDescent="0.25">
      <c r="A48">
        <v>446</v>
      </c>
      <c r="B48">
        <f t="shared" si="0"/>
        <v>17.414605000000002</v>
      </c>
      <c r="C48">
        <f t="shared" si="1"/>
        <v>13.872434</v>
      </c>
    </row>
    <row r="49" spans="1:3" x14ac:dyDescent="0.25">
      <c r="A49">
        <v>447</v>
      </c>
      <c r="B49">
        <f t="shared" si="0"/>
        <v>17.429904999999998</v>
      </c>
      <c r="C49">
        <f t="shared" si="1"/>
        <v>13.875713000000001</v>
      </c>
    </row>
    <row r="50" spans="1:3" x14ac:dyDescent="0.25">
      <c r="A50">
        <v>448</v>
      </c>
      <c r="B50">
        <f t="shared" si="0"/>
        <v>17.445205000000001</v>
      </c>
      <c r="C50">
        <f t="shared" si="1"/>
        <v>13.878992</v>
      </c>
    </row>
    <row r="51" spans="1:3" x14ac:dyDescent="0.25">
      <c r="A51">
        <v>449</v>
      </c>
      <c r="B51">
        <f t="shared" si="0"/>
        <v>17.460505000000001</v>
      </c>
      <c r="C51">
        <f t="shared" si="1"/>
        <v>13.882271000000001</v>
      </c>
    </row>
    <row r="52" spans="1:3" x14ac:dyDescent="0.25">
      <c r="A52">
        <v>450</v>
      </c>
      <c r="B52">
        <f t="shared" si="0"/>
        <v>17.475805000000001</v>
      </c>
      <c r="C52">
        <f t="shared" si="1"/>
        <v>13.885549999999999</v>
      </c>
    </row>
    <row r="53" spans="1:3" x14ac:dyDescent="0.25">
      <c r="A53">
        <v>451</v>
      </c>
      <c r="B53">
        <f t="shared" si="0"/>
        <v>17.491105000000001</v>
      </c>
      <c r="C53">
        <f t="shared" si="1"/>
        <v>13.888828999999999</v>
      </c>
    </row>
    <row r="54" spans="1:3" x14ac:dyDescent="0.25">
      <c r="A54">
        <v>452</v>
      </c>
      <c r="B54">
        <f t="shared" si="0"/>
        <v>17.506405000000001</v>
      </c>
      <c r="C54">
        <f t="shared" si="1"/>
        <v>13.892108</v>
      </c>
    </row>
    <row r="55" spans="1:3" x14ac:dyDescent="0.25">
      <c r="A55">
        <v>453</v>
      </c>
      <c r="B55">
        <f t="shared" si="0"/>
        <v>17.521705000000001</v>
      </c>
      <c r="C55">
        <f t="shared" si="1"/>
        <v>13.895387000000001</v>
      </c>
    </row>
    <row r="56" spans="1:3" x14ac:dyDescent="0.25">
      <c r="A56">
        <v>454</v>
      </c>
      <c r="B56">
        <f t="shared" si="0"/>
        <v>17.537005000000001</v>
      </c>
      <c r="C56">
        <f t="shared" si="1"/>
        <v>13.898666</v>
      </c>
    </row>
    <row r="57" spans="1:3" x14ac:dyDescent="0.25">
      <c r="A57">
        <v>455</v>
      </c>
      <c r="B57">
        <f t="shared" si="0"/>
        <v>17.552305</v>
      </c>
      <c r="C57">
        <f t="shared" si="1"/>
        <v>13.901945</v>
      </c>
    </row>
    <row r="58" spans="1:3" x14ac:dyDescent="0.25">
      <c r="A58">
        <v>456</v>
      </c>
      <c r="B58">
        <f t="shared" si="0"/>
        <v>17.567605</v>
      </c>
      <c r="C58">
        <f t="shared" si="1"/>
        <v>13.905223999999999</v>
      </c>
    </row>
    <row r="59" spans="1:3" x14ac:dyDescent="0.25">
      <c r="A59">
        <v>457</v>
      </c>
      <c r="B59">
        <f t="shared" si="0"/>
        <v>17.582905</v>
      </c>
      <c r="C59">
        <f t="shared" si="1"/>
        <v>13.908503</v>
      </c>
    </row>
    <row r="60" spans="1:3" x14ac:dyDescent="0.25">
      <c r="A60">
        <v>458</v>
      </c>
      <c r="B60">
        <f t="shared" si="0"/>
        <v>17.598205</v>
      </c>
      <c r="C60">
        <f t="shared" si="1"/>
        <v>13.911782000000001</v>
      </c>
    </row>
    <row r="61" spans="1:3" x14ac:dyDescent="0.25">
      <c r="A61">
        <v>459</v>
      </c>
      <c r="B61">
        <f t="shared" si="0"/>
        <v>17.613505</v>
      </c>
      <c r="C61">
        <f t="shared" si="1"/>
        <v>13.915061000000001</v>
      </c>
    </row>
    <row r="62" spans="1:3" x14ac:dyDescent="0.25">
      <c r="A62">
        <v>460</v>
      </c>
      <c r="B62">
        <f t="shared" si="0"/>
        <v>17.628805</v>
      </c>
      <c r="C62">
        <f t="shared" si="1"/>
        <v>13.918340000000001</v>
      </c>
    </row>
    <row r="63" spans="1:3" x14ac:dyDescent="0.25">
      <c r="A63">
        <v>461</v>
      </c>
      <c r="B63">
        <f t="shared" si="0"/>
        <v>17.644105</v>
      </c>
      <c r="C63">
        <f t="shared" si="1"/>
        <v>13.921619000000002</v>
      </c>
    </row>
    <row r="64" spans="1:3" x14ac:dyDescent="0.25">
      <c r="A64">
        <v>462</v>
      </c>
      <c r="B64">
        <f t="shared" si="0"/>
        <v>17.659405</v>
      </c>
      <c r="C64">
        <f t="shared" si="1"/>
        <v>13.924897999999999</v>
      </c>
    </row>
    <row r="65" spans="1:3" x14ac:dyDescent="0.25">
      <c r="A65">
        <v>463</v>
      </c>
      <c r="B65">
        <f t="shared" si="0"/>
        <v>17.674704999999999</v>
      </c>
      <c r="C65">
        <f t="shared" si="1"/>
        <v>13.928177</v>
      </c>
    </row>
    <row r="66" spans="1:3" x14ac:dyDescent="0.25">
      <c r="A66">
        <v>464</v>
      </c>
      <c r="B66">
        <f t="shared" si="0"/>
        <v>17.690004999999999</v>
      </c>
      <c r="C66">
        <f t="shared" si="1"/>
        <v>13.931456000000001</v>
      </c>
    </row>
    <row r="67" spans="1:3" x14ac:dyDescent="0.25">
      <c r="A67">
        <v>465</v>
      </c>
      <c r="B67">
        <f t="shared" ref="B67:B130" si="2">0.0153*(A67-273.15) + 14.77</f>
        <v>17.705304999999999</v>
      </c>
      <c r="C67">
        <f t="shared" ref="C67:C130" si="3">100*(0.1241+0.00003279*A67)</f>
        <v>13.934735000000002</v>
      </c>
    </row>
    <row r="68" spans="1:3" x14ac:dyDescent="0.25">
      <c r="A68">
        <v>466</v>
      </c>
      <c r="B68">
        <f t="shared" si="2"/>
        <v>17.720604999999999</v>
      </c>
      <c r="C68">
        <f t="shared" si="3"/>
        <v>13.938014000000001</v>
      </c>
    </row>
    <row r="69" spans="1:3" x14ac:dyDescent="0.25">
      <c r="A69">
        <v>467</v>
      </c>
      <c r="B69">
        <f t="shared" si="2"/>
        <v>17.735904999999999</v>
      </c>
      <c r="C69">
        <f t="shared" si="3"/>
        <v>13.941292999999998</v>
      </c>
    </row>
    <row r="70" spans="1:3" x14ac:dyDescent="0.25">
      <c r="A70">
        <v>468</v>
      </c>
      <c r="B70">
        <f t="shared" si="2"/>
        <v>17.751204999999999</v>
      </c>
      <c r="C70">
        <f t="shared" si="3"/>
        <v>13.944571999999999</v>
      </c>
    </row>
    <row r="71" spans="1:3" x14ac:dyDescent="0.25">
      <c r="A71">
        <v>469</v>
      </c>
      <c r="B71">
        <f t="shared" si="2"/>
        <v>17.766504999999999</v>
      </c>
      <c r="C71">
        <f t="shared" si="3"/>
        <v>13.947851</v>
      </c>
    </row>
    <row r="72" spans="1:3" x14ac:dyDescent="0.25">
      <c r="A72">
        <v>470</v>
      </c>
      <c r="B72">
        <f t="shared" si="2"/>
        <v>17.781804999999999</v>
      </c>
      <c r="C72">
        <f t="shared" si="3"/>
        <v>13.951130000000001</v>
      </c>
    </row>
    <row r="73" spans="1:3" x14ac:dyDescent="0.25">
      <c r="A73">
        <v>471</v>
      </c>
      <c r="B73">
        <f t="shared" si="2"/>
        <v>17.797104999999998</v>
      </c>
      <c r="C73">
        <f t="shared" si="3"/>
        <v>13.954409000000002</v>
      </c>
    </row>
    <row r="74" spans="1:3" x14ac:dyDescent="0.25">
      <c r="A74">
        <v>472</v>
      </c>
      <c r="B74">
        <f t="shared" si="2"/>
        <v>17.812404999999998</v>
      </c>
      <c r="C74">
        <f t="shared" si="3"/>
        <v>13.957688000000001</v>
      </c>
    </row>
    <row r="75" spans="1:3" x14ac:dyDescent="0.25">
      <c r="A75">
        <v>473</v>
      </c>
      <c r="B75">
        <f t="shared" si="2"/>
        <v>17.827705000000002</v>
      </c>
      <c r="C75">
        <f t="shared" si="3"/>
        <v>13.960966999999998</v>
      </c>
    </row>
    <row r="76" spans="1:3" x14ac:dyDescent="0.25">
      <c r="A76">
        <v>474</v>
      </c>
      <c r="B76">
        <f t="shared" si="2"/>
        <v>17.843004999999998</v>
      </c>
      <c r="C76">
        <f t="shared" si="3"/>
        <v>13.964245999999999</v>
      </c>
    </row>
    <row r="77" spans="1:3" x14ac:dyDescent="0.25">
      <c r="A77">
        <v>475</v>
      </c>
      <c r="B77">
        <f t="shared" si="2"/>
        <v>17.858305000000001</v>
      </c>
      <c r="C77">
        <f t="shared" si="3"/>
        <v>13.967525</v>
      </c>
    </row>
    <row r="78" spans="1:3" x14ac:dyDescent="0.25">
      <c r="A78">
        <v>476</v>
      </c>
      <c r="B78">
        <f t="shared" si="2"/>
        <v>17.873605000000001</v>
      </c>
      <c r="C78">
        <f t="shared" si="3"/>
        <v>13.970804000000001</v>
      </c>
    </row>
    <row r="79" spans="1:3" x14ac:dyDescent="0.25">
      <c r="A79">
        <v>477</v>
      </c>
      <c r="B79">
        <f t="shared" si="2"/>
        <v>17.888905000000001</v>
      </c>
      <c r="C79">
        <f t="shared" si="3"/>
        <v>13.974083</v>
      </c>
    </row>
    <row r="80" spans="1:3" x14ac:dyDescent="0.25">
      <c r="A80">
        <v>478</v>
      </c>
      <c r="B80">
        <f t="shared" si="2"/>
        <v>17.904205000000001</v>
      </c>
      <c r="C80">
        <f t="shared" si="3"/>
        <v>13.977362000000001</v>
      </c>
    </row>
    <row r="81" spans="1:3" x14ac:dyDescent="0.25">
      <c r="A81">
        <v>479</v>
      </c>
      <c r="B81">
        <f t="shared" si="2"/>
        <v>17.919505000000001</v>
      </c>
      <c r="C81">
        <f t="shared" si="3"/>
        <v>13.980640999999999</v>
      </c>
    </row>
    <row r="82" spans="1:3" x14ac:dyDescent="0.25">
      <c r="A82">
        <v>480</v>
      </c>
      <c r="B82">
        <f t="shared" si="2"/>
        <v>17.934805000000001</v>
      </c>
      <c r="C82">
        <f t="shared" si="3"/>
        <v>13.983919999999999</v>
      </c>
    </row>
    <row r="83" spans="1:3" x14ac:dyDescent="0.25">
      <c r="A83">
        <v>481</v>
      </c>
      <c r="B83">
        <f t="shared" si="2"/>
        <v>17.950105000000001</v>
      </c>
      <c r="C83">
        <f t="shared" si="3"/>
        <v>13.987199</v>
      </c>
    </row>
    <row r="84" spans="1:3" x14ac:dyDescent="0.25">
      <c r="A84">
        <v>482</v>
      </c>
      <c r="B84">
        <f t="shared" si="2"/>
        <v>17.965405000000001</v>
      </c>
      <c r="C84">
        <f t="shared" si="3"/>
        <v>13.990478000000001</v>
      </c>
    </row>
    <row r="85" spans="1:3" x14ac:dyDescent="0.25">
      <c r="A85">
        <v>483</v>
      </c>
      <c r="B85">
        <f t="shared" si="2"/>
        <v>17.980705</v>
      </c>
      <c r="C85">
        <f t="shared" si="3"/>
        <v>13.993757</v>
      </c>
    </row>
    <row r="86" spans="1:3" x14ac:dyDescent="0.25">
      <c r="A86">
        <v>484</v>
      </c>
      <c r="B86">
        <f t="shared" si="2"/>
        <v>17.996005</v>
      </c>
      <c r="C86">
        <f t="shared" si="3"/>
        <v>13.997036000000001</v>
      </c>
    </row>
    <row r="87" spans="1:3" x14ac:dyDescent="0.25">
      <c r="A87">
        <v>485</v>
      </c>
      <c r="B87">
        <f t="shared" si="2"/>
        <v>18.011305</v>
      </c>
      <c r="C87">
        <f t="shared" si="3"/>
        <v>14.000314999999999</v>
      </c>
    </row>
    <row r="88" spans="1:3" x14ac:dyDescent="0.25">
      <c r="A88">
        <v>486</v>
      </c>
      <c r="B88">
        <f t="shared" si="2"/>
        <v>18.026605</v>
      </c>
      <c r="C88">
        <f t="shared" si="3"/>
        <v>14.003594</v>
      </c>
    </row>
    <row r="89" spans="1:3" x14ac:dyDescent="0.25">
      <c r="A89">
        <v>487</v>
      </c>
      <c r="B89">
        <f t="shared" si="2"/>
        <v>18.041905</v>
      </c>
      <c r="C89">
        <f t="shared" si="3"/>
        <v>14.006873000000001</v>
      </c>
    </row>
    <row r="90" spans="1:3" x14ac:dyDescent="0.25">
      <c r="A90">
        <v>488</v>
      </c>
      <c r="B90">
        <f t="shared" si="2"/>
        <v>18.057205</v>
      </c>
      <c r="C90">
        <f t="shared" si="3"/>
        <v>14.010152000000001</v>
      </c>
    </row>
    <row r="91" spans="1:3" x14ac:dyDescent="0.25">
      <c r="A91">
        <v>489</v>
      </c>
      <c r="B91">
        <f t="shared" si="2"/>
        <v>18.072505</v>
      </c>
      <c r="C91">
        <f t="shared" si="3"/>
        <v>14.013431000000001</v>
      </c>
    </row>
    <row r="92" spans="1:3" x14ac:dyDescent="0.25">
      <c r="A92">
        <v>490</v>
      </c>
      <c r="B92">
        <f t="shared" si="2"/>
        <v>18.087804999999999</v>
      </c>
      <c r="C92">
        <f t="shared" si="3"/>
        <v>14.01671</v>
      </c>
    </row>
    <row r="93" spans="1:3" x14ac:dyDescent="0.25">
      <c r="A93">
        <v>491</v>
      </c>
      <c r="B93">
        <f t="shared" si="2"/>
        <v>18.103104999999999</v>
      </c>
      <c r="C93">
        <f t="shared" si="3"/>
        <v>14.019988999999999</v>
      </c>
    </row>
    <row r="94" spans="1:3" x14ac:dyDescent="0.25">
      <c r="A94">
        <v>492</v>
      </c>
      <c r="B94">
        <f t="shared" si="2"/>
        <v>18.118404999999999</v>
      </c>
      <c r="C94">
        <f t="shared" si="3"/>
        <v>14.023268</v>
      </c>
    </row>
    <row r="95" spans="1:3" x14ac:dyDescent="0.25">
      <c r="A95">
        <v>493</v>
      </c>
      <c r="B95">
        <f t="shared" si="2"/>
        <v>18.133704999999999</v>
      </c>
      <c r="C95">
        <f t="shared" si="3"/>
        <v>14.026547000000001</v>
      </c>
    </row>
    <row r="96" spans="1:3" x14ac:dyDescent="0.25">
      <c r="A96">
        <v>494</v>
      </c>
      <c r="B96">
        <f t="shared" si="2"/>
        <v>18.149004999999999</v>
      </c>
      <c r="C96">
        <f t="shared" si="3"/>
        <v>14.029826</v>
      </c>
    </row>
    <row r="97" spans="1:3" x14ac:dyDescent="0.25">
      <c r="A97">
        <v>495</v>
      </c>
      <c r="B97">
        <f t="shared" si="2"/>
        <v>18.164304999999999</v>
      </c>
      <c r="C97">
        <f t="shared" si="3"/>
        <v>14.033105000000001</v>
      </c>
    </row>
    <row r="98" spans="1:3" x14ac:dyDescent="0.25">
      <c r="A98">
        <v>496</v>
      </c>
      <c r="B98">
        <f t="shared" si="2"/>
        <v>18.179604999999999</v>
      </c>
      <c r="C98">
        <f t="shared" si="3"/>
        <v>14.036384000000002</v>
      </c>
    </row>
    <row r="99" spans="1:3" x14ac:dyDescent="0.25">
      <c r="A99">
        <v>497</v>
      </c>
      <c r="B99">
        <f t="shared" si="2"/>
        <v>18.194904999999999</v>
      </c>
      <c r="C99">
        <f t="shared" si="3"/>
        <v>14.039662999999999</v>
      </c>
    </row>
    <row r="100" spans="1:3" x14ac:dyDescent="0.25">
      <c r="A100">
        <v>498</v>
      </c>
      <c r="B100">
        <f t="shared" si="2"/>
        <v>18.210204999999998</v>
      </c>
      <c r="C100">
        <f t="shared" si="3"/>
        <v>14.042942</v>
      </c>
    </row>
    <row r="101" spans="1:3" x14ac:dyDescent="0.25">
      <c r="A101">
        <v>499</v>
      </c>
      <c r="B101">
        <f t="shared" si="2"/>
        <v>18.225504999999998</v>
      </c>
      <c r="C101">
        <f t="shared" si="3"/>
        <v>14.046221000000001</v>
      </c>
    </row>
    <row r="102" spans="1:3" x14ac:dyDescent="0.25">
      <c r="A102">
        <v>500</v>
      </c>
      <c r="B102">
        <f t="shared" si="2"/>
        <v>18.240805000000002</v>
      </c>
      <c r="C102">
        <f t="shared" si="3"/>
        <v>14.0495</v>
      </c>
    </row>
    <row r="103" spans="1:3" x14ac:dyDescent="0.25">
      <c r="A103">
        <v>501</v>
      </c>
      <c r="B103">
        <f t="shared" si="2"/>
        <v>18.256104999999998</v>
      </c>
      <c r="C103">
        <f t="shared" si="3"/>
        <v>14.052779000000001</v>
      </c>
    </row>
    <row r="104" spans="1:3" x14ac:dyDescent="0.25">
      <c r="A104">
        <v>502</v>
      </c>
      <c r="B104">
        <f t="shared" si="2"/>
        <v>18.271405000000001</v>
      </c>
      <c r="C104">
        <f t="shared" si="3"/>
        <v>14.056057999999998</v>
      </c>
    </row>
    <row r="105" spans="1:3" x14ac:dyDescent="0.25">
      <c r="A105">
        <v>503</v>
      </c>
      <c r="B105">
        <f t="shared" si="2"/>
        <v>18.286705000000001</v>
      </c>
      <c r="C105">
        <f t="shared" si="3"/>
        <v>14.059336999999999</v>
      </c>
    </row>
    <row r="106" spans="1:3" x14ac:dyDescent="0.25">
      <c r="A106">
        <v>504</v>
      </c>
      <c r="B106">
        <f t="shared" si="2"/>
        <v>18.302005000000001</v>
      </c>
      <c r="C106">
        <f t="shared" si="3"/>
        <v>14.062616</v>
      </c>
    </row>
    <row r="107" spans="1:3" x14ac:dyDescent="0.25">
      <c r="A107">
        <v>505</v>
      </c>
      <c r="B107">
        <f t="shared" si="2"/>
        <v>18.317305000000001</v>
      </c>
      <c r="C107">
        <f t="shared" si="3"/>
        <v>14.065895000000001</v>
      </c>
    </row>
    <row r="108" spans="1:3" x14ac:dyDescent="0.25">
      <c r="A108">
        <v>506</v>
      </c>
      <c r="B108">
        <f t="shared" si="2"/>
        <v>18.332605000000001</v>
      </c>
      <c r="C108">
        <f t="shared" si="3"/>
        <v>14.069174</v>
      </c>
    </row>
    <row r="109" spans="1:3" x14ac:dyDescent="0.25">
      <c r="A109">
        <v>507</v>
      </c>
      <c r="B109">
        <f t="shared" si="2"/>
        <v>18.347905000000001</v>
      </c>
      <c r="C109">
        <f t="shared" si="3"/>
        <v>14.072453000000001</v>
      </c>
    </row>
    <row r="110" spans="1:3" x14ac:dyDescent="0.25">
      <c r="A110">
        <v>508</v>
      </c>
      <c r="B110">
        <f t="shared" si="2"/>
        <v>18.363205000000001</v>
      </c>
      <c r="C110">
        <f t="shared" si="3"/>
        <v>14.075731999999999</v>
      </c>
    </row>
    <row r="111" spans="1:3" x14ac:dyDescent="0.25">
      <c r="A111">
        <v>509</v>
      </c>
      <c r="B111">
        <f t="shared" si="2"/>
        <v>18.378505000000001</v>
      </c>
      <c r="C111">
        <f t="shared" si="3"/>
        <v>14.079010999999999</v>
      </c>
    </row>
    <row r="112" spans="1:3" x14ac:dyDescent="0.25">
      <c r="A112">
        <v>510</v>
      </c>
      <c r="B112">
        <f t="shared" si="2"/>
        <v>18.393805</v>
      </c>
      <c r="C112">
        <f t="shared" si="3"/>
        <v>14.08229</v>
      </c>
    </row>
    <row r="113" spans="1:3" x14ac:dyDescent="0.25">
      <c r="A113">
        <v>511</v>
      </c>
      <c r="B113">
        <f t="shared" si="2"/>
        <v>18.409105</v>
      </c>
      <c r="C113">
        <f t="shared" si="3"/>
        <v>14.085569000000001</v>
      </c>
    </row>
    <row r="114" spans="1:3" x14ac:dyDescent="0.25">
      <c r="A114">
        <v>512</v>
      </c>
      <c r="B114">
        <f t="shared" si="2"/>
        <v>18.424405</v>
      </c>
      <c r="C114">
        <f t="shared" si="3"/>
        <v>14.088848</v>
      </c>
    </row>
    <row r="115" spans="1:3" x14ac:dyDescent="0.25">
      <c r="A115">
        <v>513</v>
      </c>
      <c r="B115">
        <f t="shared" si="2"/>
        <v>18.439705</v>
      </c>
      <c r="C115">
        <f t="shared" si="3"/>
        <v>14.092127000000001</v>
      </c>
    </row>
    <row r="116" spans="1:3" x14ac:dyDescent="0.25">
      <c r="A116">
        <v>514</v>
      </c>
      <c r="B116">
        <f t="shared" si="2"/>
        <v>18.455005</v>
      </c>
      <c r="C116">
        <f t="shared" si="3"/>
        <v>14.095405999999999</v>
      </c>
    </row>
    <row r="117" spans="1:3" x14ac:dyDescent="0.25">
      <c r="A117">
        <v>515</v>
      </c>
      <c r="B117">
        <f t="shared" si="2"/>
        <v>18.470305</v>
      </c>
      <c r="C117">
        <f t="shared" si="3"/>
        <v>14.098685</v>
      </c>
    </row>
    <row r="118" spans="1:3" x14ac:dyDescent="0.25">
      <c r="A118">
        <v>516</v>
      </c>
      <c r="B118">
        <f t="shared" si="2"/>
        <v>18.485605</v>
      </c>
      <c r="C118">
        <f t="shared" si="3"/>
        <v>14.101964000000001</v>
      </c>
    </row>
    <row r="119" spans="1:3" x14ac:dyDescent="0.25">
      <c r="A119">
        <v>517</v>
      </c>
      <c r="B119">
        <f t="shared" si="2"/>
        <v>18.500904999999999</v>
      </c>
      <c r="C119">
        <f t="shared" si="3"/>
        <v>14.105243000000002</v>
      </c>
    </row>
    <row r="120" spans="1:3" x14ac:dyDescent="0.25">
      <c r="A120">
        <v>518</v>
      </c>
      <c r="B120">
        <f t="shared" si="2"/>
        <v>18.516204999999999</v>
      </c>
      <c r="C120">
        <f t="shared" si="3"/>
        <v>14.108522000000001</v>
      </c>
    </row>
    <row r="121" spans="1:3" x14ac:dyDescent="0.25">
      <c r="A121">
        <v>519</v>
      </c>
      <c r="B121">
        <f t="shared" si="2"/>
        <v>18.531504999999999</v>
      </c>
      <c r="C121">
        <f t="shared" si="3"/>
        <v>14.111801000000002</v>
      </c>
    </row>
    <row r="122" spans="1:3" x14ac:dyDescent="0.25">
      <c r="A122">
        <v>520</v>
      </c>
      <c r="B122">
        <f t="shared" si="2"/>
        <v>18.546804999999999</v>
      </c>
      <c r="C122">
        <f t="shared" si="3"/>
        <v>14.115079999999999</v>
      </c>
    </row>
    <row r="123" spans="1:3" x14ac:dyDescent="0.25">
      <c r="A123">
        <v>521</v>
      </c>
      <c r="B123">
        <f t="shared" si="2"/>
        <v>18.562104999999999</v>
      </c>
      <c r="C123">
        <f t="shared" si="3"/>
        <v>14.118359</v>
      </c>
    </row>
    <row r="124" spans="1:3" x14ac:dyDescent="0.25">
      <c r="A124">
        <v>522</v>
      </c>
      <c r="B124">
        <f t="shared" si="2"/>
        <v>18.577404999999999</v>
      </c>
      <c r="C124">
        <f t="shared" si="3"/>
        <v>14.121638000000001</v>
      </c>
    </row>
    <row r="125" spans="1:3" x14ac:dyDescent="0.25">
      <c r="A125">
        <v>523</v>
      </c>
      <c r="B125">
        <f t="shared" si="2"/>
        <v>18.592704999999999</v>
      </c>
      <c r="C125">
        <f t="shared" si="3"/>
        <v>14.124917</v>
      </c>
    </row>
    <row r="126" spans="1:3" x14ac:dyDescent="0.25">
      <c r="A126">
        <v>524</v>
      </c>
      <c r="B126">
        <f t="shared" si="2"/>
        <v>18.608004999999999</v>
      </c>
      <c r="C126">
        <f t="shared" si="3"/>
        <v>14.128196000000001</v>
      </c>
    </row>
    <row r="127" spans="1:3" x14ac:dyDescent="0.25">
      <c r="A127">
        <v>525</v>
      </c>
      <c r="B127">
        <f t="shared" si="2"/>
        <v>18.623304999999998</v>
      </c>
      <c r="C127">
        <f t="shared" si="3"/>
        <v>14.131474999999998</v>
      </c>
    </row>
    <row r="128" spans="1:3" x14ac:dyDescent="0.25">
      <c r="A128">
        <v>526</v>
      </c>
      <c r="B128">
        <f t="shared" si="2"/>
        <v>18.638604999999998</v>
      </c>
      <c r="C128">
        <f t="shared" si="3"/>
        <v>14.134753999999999</v>
      </c>
    </row>
    <row r="129" spans="1:3" x14ac:dyDescent="0.25">
      <c r="A129">
        <v>527</v>
      </c>
      <c r="B129">
        <f t="shared" si="2"/>
        <v>18.653905000000002</v>
      </c>
      <c r="C129">
        <f t="shared" si="3"/>
        <v>14.138033</v>
      </c>
    </row>
    <row r="130" spans="1:3" x14ac:dyDescent="0.25">
      <c r="A130">
        <v>528</v>
      </c>
      <c r="B130">
        <f t="shared" si="2"/>
        <v>18.669204999999998</v>
      </c>
      <c r="C130">
        <f t="shared" si="3"/>
        <v>14.141312000000001</v>
      </c>
    </row>
    <row r="131" spans="1:3" x14ac:dyDescent="0.25">
      <c r="A131">
        <v>529</v>
      </c>
      <c r="B131">
        <f t="shared" ref="B131:B194" si="4">0.0153*(A131-273.15) + 14.77</f>
        <v>18.684505000000001</v>
      </c>
      <c r="C131">
        <f t="shared" ref="C131:C194" si="5">100*(0.1241+0.00003279*A131)</f>
        <v>14.144591</v>
      </c>
    </row>
    <row r="132" spans="1:3" x14ac:dyDescent="0.25">
      <c r="A132">
        <v>530</v>
      </c>
      <c r="B132">
        <f t="shared" si="4"/>
        <v>18.699804999999998</v>
      </c>
      <c r="C132">
        <f t="shared" si="5"/>
        <v>14.147870000000001</v>
      </c>
    </row>
    <row r="133" spans="1:3" x14ac:dyDescent="0.25">
      <c r="A133">
        <v>531</v>
      </c>
      <c r="B133">
        <f t="shared" si="4"/>
        <v>18.715105000000001</v>
      </c>
      <c r="C133">
        <f t="shared" si="5"/>
        <v>14.151149000000002</v>
      </c>
    </row>
    <row r="134" spans="1:3" x14ac:dyDescent="0.25">
      <c r="A134">
        <v>532</v>
      </c>
      <c r="B134">
        <f t="shared" si="4"/>
        <v>18.730405000000001</v>
      </c>
      <c r="C134">
        <f t="shared" si="5"/>
        <v>14.154427999999999</v>
      </c>
    </row>
    <row r="135" spans="1:3" x14ac:dyDescent="0.25">
      <c r="A135">
        <v>533</v>
      </c>
      <c r="B135">
        <f t="shared" si="4"/>
        <v>18.745705000000001</v>
      </c>
      <c r="C135">
        <f t="shared" si="5"/>
        <v>14.157707</v>
      </c>
    </row>
    <row r="136" spans="1:3" x14ac:dyDescent="0.25">
      <c r="A136">
        <v>534</v>
      </c>
      <c r="B136">
        <f t="shared" si="4"/>
        <v>18.761005000000001</v>
      </c>
      <c r="C136">
        <f t="shared" si="5"/>
        <v>14.160986000000001</v>
      </c>
    </row>
    <row r="137" spans="1:3" x14ac:dyDescent="0.25">
      <c r="A137">
        <v>535</v>
      </c>
      <c r="B137">
        <f t="shared" si="4"/>
        <v>18.776305000000001</v>
      </c>
      <c r="C137">
        <f t="shared" si="5"/>
        <v>14.164265</v>
      </c>
    </row>
    <row r="138" spans="1:3" x14ac:dyDescent="0.25">
      <c r="A138">
        <v>536</v>
      </c>
      <c r="B138">
        <f t="shared" si="4"/>
        <v>18.791605000000001</v>
      </c>
      <c r="C138">
        <f t="shared" si="5"/>
        <v>14.167544000000001</v>
      </c>
    </row>
    <row r="139" spans="1:3" x14ac:dyDescent="0.25">
      <c r="A139">
        <v>537</v>
      </c>
      <c r="B139">
        <f t="shared" si="4"/>
        <v>18.806905</v>
      </c>
      <c r="C139">
        <f t="shared" si="5"/>
        <v>14.170822999999999</v>
      </c>
    </row>
    <row r="140" spans="1:3" x14ac:dyDescent="0.25">
      <c r="A140">
        <v>538</v>
      </c>
      <c r="B140">
        <f t="shared" si="4"/>
        <v>18.822205</v>
      </c>
      <c r="C140">
        <f t="shared" si="5"/>
        <v>14.174102</v>
      </c>
    </row>
    <row r="141" spans="1:3" x14ac:dyDescent="0.25">
      <c r="A141">
        <v>539</v>
      </c>
      <c r="B141">
        <f t="shared" si="4"/>
        <v>18.837505</v>
      </c>
      <c r="C141">
        <f t="shared" si="5"/>
        <v>14.177381</v>
      </c>
    </row>
    <row r="142" spans="1:3" x14ac:dyDescent="0.25">
      <c r="A142">
        <v>540</v>
      </c>
      <c r="B142">
        <f t="shared" si="4"/>
        <v>18.852805</v>
      </c>
      <c r="C142">
        <f t="shared" si="5"/>
        <v>14.18066</v>
      </c>
    </row>
    <row r="143" spans="1:3" x14ac:dyDescent="0.25">
      <c r="A143">
        <v>541</v>
      </c>
      <c r="B143">
        <f t="shared" si="4"/>
        <v>18.868105</v>
      </c>
      <c r="C143">
        <f t="shared" si="5"/>
        <v>14.183939000000001</v>
      </c>
    </row>
    <row r="144" spans="1:3" x14ac:dyDescent="0.25">
      <c r="A144">
        <v>542</v>
      </c>
      <c r="B144">
        <f t="shared" si="4"/>
        <v>18.883405</v>
      </c>
      <c r="C144">
        <f t="shared" si="5"/>
        <v>14.187218000000001</v>
      </c>
    </row>
    <row r="145" spans="1:3" x14ac:dyDescent="0.25">
      <c r="A145">
        <v>543</v>
      </c>
      <c r="B145">
        <f t="shared" si="4"/>
        <v>18.898705</v>
      </c>
      <c r="C145">
        <f t="shared" si="5"/>
        <v>14.190496999999999</v>
      </c>
    </row>
    <row r="146" spans="1:3" x14ac:dyDescent="0.25">
      <c r="A146">
        <v>544</v>
      </c>
      <c r="B146">
        <f t="shared" si="4"/>
        <v>18.914005</v>
      </c>
      <c r="C146">
        <f t="shared" si="5"/>
        <v>14.193776</v>
      </c>
    </row>
    <row r="147" spans="1:3" x14ac:dyDescent="0.25">
      <c r="A147">
        <v>545</v>
      </c>
      <c r="B147">
        <f t="shared" si="4"/>
        <v>18.929304999999999</v>
      </c>
      <c r="C147">
        <f t="shared" si="5"/>
        <v>14.197055000000001</v>
      </c>
    </row>
    <row r="148" spans="1:3" x14ac:dyDescent="0.25">
      <c r="A148">
        <v>546</v>
      </c>
      <c r="B148">
        <f t="shared" si="4"/>
        <v>18.944604999999999</v>
      </c>
      <c r="C148">
        <f t="shared" si="5"/>
        <v>14.200334</v>
      </c>
    </row>
    <row r="149" spans="1:3" x14ac:dyDescent="0.25">
      <c r="A149">
        <v>547</v>
      </c>
      <c r="B149">
        <f t="shared" si="4"/>
        <v>18.959904999999999</v>
      </c>
      <c r="C149">
        <f t="shared" si="5"/>
        <v>14.203613000000001</v>
      </c>
    </row>
    <row r="150" spans="1:3" x14ac:dyDescent="0.25">
      <c r="A150">
        <v>548</v>
      </c>
      <c r="B150">
        <f t="shared" si="4"/>
        <v>18.975204999999999</v>
      </c>
      <c r="C150">
        <f t="shared" si="5"/>
        <v>14.206892000000002</v>
      </c>
    </row>
    <row r="151" spans="1:3" x14ac:dyDescent="0.25">
      <c r="A151">
        <v>549</v>
      </c>
      <c r="B151">
        <f t="shared" si="4"/>
        <v>18.990504999999999</v>
      </c>
      <c r="C151">
        <f t="shared" si="5"/>
        <v>14.210170999999999</v>
      </c>
    </row>
    <row r="152" spans="1:3" x14ac:dyDescent="0.25">
      <c r="A152">
        <v>550</v>
      </c>
      <c r="B152">
        <f t="shared" si="4"/>
        <v>19.005804999999999</v>
      </c>
      <c r="C152">
        <f t="shared" si="5"/>
        <v>14.21345</v>
      </c>
    </row>
    <row r="153" spans="1:3" x14ac:dyDescent="0.25">
      <c r="A153">
        <v>551</v>
      </c>
      <c r="B153">
        <f t="shared" si="4"/>
        <v>19.021104999999999</v>
      </c>
      <c r="C153">
        <f t="shared" si="5"/>
        <v>14.216729000000001</v>
      </c>
    </row>
    <row r="154" spans="1:3" x14ac:dyDescent="0.25">
      <c r="A154">
        <v>552</v>
      </c>
      <c r="B154">
        <f t="shared" si="4"/>
        <v>19.036404999999998</v>
      </c>
      <c r="C154">
        <f t="shared" si="5"/>
        <v>14.220008</v>
      </c>
    </row>
    <row r="155" spans="1:3" x14ac:dyDescent="0.25">
      <c r="A155">
        <v>553</v>
      </c>
      <c r="B155">
        <f t="shared" si="4"/>
        <v>19.051704999999998</v>
      </c>
      <c r="C155">
        <f t="shared" si="5"/>
        <v>14.223287000000001</v>
      </c>
    </row>
    <row r="156" spans="1:3" x14ac:dyDescent="0.25">
      <c r="A156">
        <v>554</v>
      </c>
      <c r="B156">
        <f t="shared" si="4"/>
        <v>19.067005000000002</v>
      </c>
      <c r="C156">
        <f t="shared" si="5"/>
        <v>14.226566000000002</v>
      </c>
    </row>
    <row r="157" spans="1:3" x14ac:dyDescent="0.25">
      <c r="A157">
        <v>555</v>
      </c>
      <c r="B157">
        <f t="shared" si="4"/>
        <v>19.082304999999998</v>
      </c>
      <c r="C157">
        <f t="shared" si="5"/>
        <v>14.229844999999999</v>
      </c>
    </row>
    <row r="158" spans="1:3" x14ac:dyDescent="0.25">
      <c r="A158">
        <v>556</v>
      </c>
      <c r="B158">
        <f t="shared" si="4"/>
        <v>19.097605000000001</v>
      </c>
      <c r="C158">
        <f t="shared" si="5"/>
        <v>14.233124</v>
      </c>
    </row>
    <row r="159" spans="1:3" x14ac:dyDescent="0.25">
      <c r="A159">
        <v>557</v>
      </c>
      <c r="B159">
        <f t="shared" si="4"/>
        <v>19.112904999999998</v>
      </c>
      <c r="C159">
        <f t="shared" si="5"/>
        <v>14.236403000000001</v>
      </c>
    </row>
    <row r="160" spans="1:3" x14ac:dyDescent="0.25">
      <c r="A160">
        <v>558</v>
      </c>
      <c r="B160">
        <f t="shared" si="4"/>
        <v>19.128205000000001</v>
      </c>
      <c r="C160">
        <f t="shared" si="5"/>
        <v>14.239682</v>
      </c>
    </row>
    <row r="161" spans="1:3" x14ac:dyDescent="0.25">
      <c r="A161">
        <v>559</v>
      </c>
      <c r="B161">
        <f t="shared" si="4"/>
        <v>19.143504999999998</v>
      </c>
      <c r="C161">
        <f t="shared" si="5"/>
        <v>14.242961000000001</v>
      </c>
    </row>
    <row r="162" spans="1:3" x14ac:dyDescent="0.25">
      <c r="A162">
        <v>560</v>
      </c>
      <c r="B162">
        <f t="shared" si="4"/>
        <v>19.158805000000001</v>
      </c>
      <c r="C162">
        <f t="shared" si="5"/>
        <v>14.246239999999998</v>
      </c>
    </row>
    <row r="163" spans="1:3" x14ac:dyDescent="0.25">
      <c r="A163">
        <v>561</v>
      </c>
      <c r="B163">
        <f t="shared" si="4"/>
        <v>19.174105000000001</v>
      </c>
      <c r="C163">
        <f t="shared" si="5"/>
        <v>14.249518999999999</v>
      </c>
    </row>
    <row r="164" spans="1:3" x14ac:dyDescent="0.25">
      <c r="A164">
        <v>562</v>
      </c>
      <c r="B164">
        <f t="shared" si="4"/>
        <v>19.189405000000001</v>
      </c>
      <c r="C164">
        <f t="shared" si="5"/>
        <v>14.252798</v>
      </c>
    </row>
    <row r="165" spans="1:3" x14ac:dyDescent="0.25">
      <c r="A165">
        <v>563</v>
      </c>
      <c r="B165">
        <f t="shared" si="4"/>
        <v>19.204705000000001</v>
      </c>
      <c r="C165">
        <f t="shared" si="5"/>
        <v>14.256077000000001</v>
      </c>
    </row>
    <row r="166" spans="1:3" x14ac:dyDescent="0.25">
      <c r="A166">
        <v>564</v>
      </c>
      <c r="B166">
        <f t="shared" si="4"/>
        <v>19.220005</v>
      </c>
      <c r="C166">
        <f t="shared" si="5"/>
        <v>14.259356</v>
      </c>
    </row>
    <row r="167" spans="1:3" x14ac:dyDescent="0.25">
      <c r="A167">
        <v>565</v>
      </c>
      <c r="B167">
        <f t="shared" si="4"/>
        <v>19.235305</v>
      </c>
      <c r="C167">
        <f t="shared" si="5"/>
        <v>14.262635000000001</v>
      </c>
    </row>
    <row r="168" spans="1:3" x14ac:dyDescent="0.25">
      <c r="A168">
        <v>566</v>
      </c>
      <c r="B168">
        <f t="shared" si="4"/>
        <v>19.250605</v>
      </c>
      <c r="C168">
        <f t="shared" si="5"/>
        <v>14.265914000000002</v>
      </c>
    </row>
    <row r="169" spans="1:3" x14ac:dyDescent="0.25">
      <c r="A169">
        <v>567</v>
      </c>
      <c r="B169">
        <f t="shared" si="4"/>
        <v>19.265905</v>
      </c>
      <c r="C169">
        <f t="shared" si="5"/>
        <v>14.269193</v>
      </c>
    </row>
    <row r="170" spans="1:3" x14ac:dyDescent="0.25">
      <c r="A170">
        <v>568</v>
      </c>
      <c r="B170">
        <f t="shared" si="4"/>
        <v>19.281205</v>
      </c>
      <c r="C170">
        <f t="shared" si="5"/>
        <v>14.272472</v>
      </c>
    </row>
    <row r="171" spans="1:3" x14ac:dyDescent="0.25">
      <c r="A171">
        <v>569</v>
      </c>
      <c r="B171">
        <f t="shared" si="4"/>
        <v>19.296505</v>
      </c>
      <c r="C171">
        <f t="shared" si="5"/>
        <v>14.275751</v>
      </c>
    </row>
    <row r="172" spans="1:3" x14ac:dyDescent="0.25">
      <c r="A172">
        <v>570</v>
      </c>
      <c r="B172">
        <f t="shared" si="4"/>
        <v>19.311805</v>
      </c>
      <c r="C172">
        <f t="shared" si="5"/>
        <v>14.279030000000001</v>
      </c>
    </row>
    <row r="173" spans="1:3" x14ac:dyDescent="0.25">
      <c r="A173">
        <v>571</v>
      </c>
      <c r="B173">
        <f t="shared" si="4"/>
        <v>19.327105</v>
      </c>
      <c r="C173">
        <f t="shared" si="5"/>
        <v>14.282309000000001</v>
      </c>
    </row>
    <row r="174" spans="1:3" x14ac:dyDescent="0.25">
      <c r="A174">
        <v>572</v>
      </c>
      <c r="B174">
        <f t="shared" si="4"/>
        <v>19.342404999999999</v>
      </c>
      <c r="C174">
        <f t="shared" si="5"/>
        <v>14.285587999999999</v>
      </c>
    </row>
    <row r="175" spans="1:3" x14ac:dyDescent="0.25">
      <c r="A175">
        <v>573</v>
      </c>
      <c r="B175">
        <f t="shared" si="4"/>
        <v>19.357704999999999</v>
      </c>
      <c r="C175">
        <f t="shared" si="5"/>
        <v>14.288867</v>
      </c>
    </row>
    <row r="176" spans="1:3" x14ac:dyDescent="0.25">
      <c r="A176">
        <v>574</v>
      </c>
      <c r="B176">
        <f t="shared" si="4"/>
        <v>19.373004999999999</v>
      </c>
      <c r="C176">
        <f t="shared" si="5"/>
        <v>14.292146000000001</v>
      </c>
    </row>
    <row r="177" spans="1:3" x14ac:dyDescent="0.25">
      <c r="A177">
        <v>575</v>
      </c>
      <c r="B177">
        <f t="shared" si="4"/>
        <v>19.388304999999999</v>
      </c>
      <c r="C177">
        <f t="shared" si="5"/>
        <v>14.295425</v>
      </c>
    </row>
    <row r="178" spans="1:3" x14ac:dyDescent="0.25">
      <c r="A178">
        <v>576</v>
      </c>
      <c r="B178">
        <f t="shared" si="4"/>
        <v>19.403604999999999</v>
      </c>
      <c r="C178">
        <f t="shared" si="5"/>
        <v>14.298704000000001</v>
      </c>
    </row>
    <row r="179" spans="1:3" x14ac:dyDescent="0.25">
      <c r="A179">
        <v>577</v>
      </c>
      <c r="B179">
        <f t="shared" si="4"/>
        <v>19.418904999999999</v>
      </c>
      <c r="C179">
        <f t="shared" si="5"/>
        <v>14.301983000000002</v>
      </c>
    </row>
    <row r="180" spans="1:3" x14ac:dyDescent="0.25">
      <c r="A180">
        <v>578</v>
      </c>
      <c r="B180">
        <f t="shared" si="4"/>
        <v>19.434204999999999</v>
      </c>
      <c r="C180">
        <f t="shared" si="5"/>
        <v>14.305262000000003</v>
      </c>
    </row>
    <row r="181" spans="1:3" x14ac:dyDescent="0.25">
      <c r="A181">
        <v>579</v>
      </c>
      <c r="B181">
        <f t="shared" si="4"/>
        <v>19.449504999999998</v>
      </c>
      <c r="C181">
        <f t="shared" si="5"/>
        <v>14.308541</v>
      </c>
    </row>
    <row r="182" spans="1:3" x14ac:dyDescent="0.25">
      <c r="A182">
        <v>580</v>
      </c>
      <c r="B182">
        <f t="shared" si="4"/>
        <v>19.464804999999998</v>
      </c>
      <c r="C182">
        <f t="shared" si="5"/>
        <v>14.311820000000001</v>
      </c>
    </row>
    <row r="183" spans="1:3" x14ac:dyDescent="0.25">
      <c r="A183">
        <v>581</v>
      </c>
      <c r="B183">
        <f t="shared" si="4"/>
        <v>19.480105000000002</v>
      </c>
      <c r="C183">
        <f t="shared" si="5"/>
        <v>14.315099</v>
      </c>
    </row>
    <row r="184" spans="1:3" x14ac:dyDescent="0.25">
      <c r="A184">
        <v>582</v>
      </c>
      <c r="B184">
        <f t="shared" si="4"/>
        <v>19.495404999999998</v>
      </c>
      <c r="C184">
        <f t="shared" si="5"/>
        <v>14.318378000000001</v>
      </c>
    </row>
    <row r="185" spans="1:3" x14ac:dyDescent="0.25">
      <c r="A185">
        <v>583</v>
      </c>
      <c r="B185">
        <f t="shared" si="4"/>
        <v>19.510705000000002</v>
      </c>
      <c r="C185">
        <f t="shared" si="5"/>
        <v>14.321657000000002</v>
      </c>
    </row>
    <row r="186" spans="1:3" x14ac:dyDescent="0.25">
      <c r="A186">
        <v>584</v>
      </c>
      <c r="B186">
        <f t="shared" si="4"/>
        <v>19.526004999999998</v>
      </c>
      <c r="C186">
        <f t="shared" si="5"/>
        <v>14.324935999999999</v>
      </c>
    </row>
    <row r="187" spans="1:3" x14ac:dyDescent="0.25">
      <c r="A187">
        <v>585</v>
      </c>
      <c r="B187">
        <f t="shared" si="4"/>
        <v>19.541305000000001</v>
      </c>
      <c r="C187">
        <f t="shared" si="5"/>
        <v>14.328215</v>
      </c>
    </row>
    <row r="188" spans="1:3" x14ac:dyDescent="0.25">
      <c r="A188">
        <v>586</v>
      </c>
      <c r="B188">
        <f t="shared" si="4"/>
        <v>19.556604999999998</v>
      </c>
      <c r="C188">
        <f t="shared" si="5"/>
        <v>14.331493999999999</v>
      </c>
    </row>
    <row r="189" spans="1:3" x14ac:dyDescent="0.25">
      <c r="A189">
        <v>587</v>
      </c>
      <c r="B189">
        <f t="shared" si="4"/>
        <v>19.571905000000001</v>
      </c>
      <c r="C189">
        <f t="shared" si="5"/>
        <v>14.334773</v>
      </c>
    </row>
    <row r="190" spans="1:3" x14ac:dyDescent="0.25">
      <c r="A190">
        <v>588</v>
      </c>
      <c r="B190">
        <f t="shared" si="4"/>
        <v>19.587205000000001</v>
      </c>
      <c r="C190">
        <f t="shared" si="5"/>
        <v>14.338052000000001</v>
      </c>
    </row>
    <row r="191" spans="1:3" x14ac:dyDescent="0.25">
      <c r="A191">
        <v>589</v>
      </c>
      <c r="B191">
        <f t="shared" si="4"/>
        <v>19.602505000000001</v>
      </c>
      <c r="C191">
        <f t="shared" si="5"/>
        <v>14.341331000000002</v>
      </c>
    </row>
    <row r="192" spans="1:3" x14ac:dyDescent="0.25">
      <c r="A192">
        <v>590</v>
      </c>
      <c r="B192">
        <f t="shared" si="4"/>
        <v>19.617805000000001</v>
      </c>
      <c r="C192">
        <f t="shared" si="5"/>
        <v>14.344609999999999</v>
      </c>
    </row>
    <row r="193" spans="1:3" x14ac:dyDescent="0.25">
      <c r="A193">
        <v>591</v>
      </c>
      <c r="B193">
        <f t="shared" si="4"/>
        <v>19.633105</v>
      </c>
      <c r="C193">
        <f t="shared" si="5"/>
        <v>14.347889</v>
      </c>
    </row>
    <row r="194" spans="1:3" x14ac:dyDescent="0.25">
      <c r="A194">
        <v>592</v>
      </c>
      <c r="B194">
        <f t="shared" si="4"/>
        <v>19.648405</v>
      </c>
      <c r="C194">
        <f t="shared" si="5"/>
        <v>14.351167999999999</v>
      </c>
    </row>
    <row r="195" spans="1:3" x14ac:dyDescent="0.25">
      <c r="A195">
        <v>593</v>
      </c>
      <c r="B195">
        <f t="shared" ref="B195:B258" si="6">0.0153*(A195-273.15) + 14.77</f>
        <v>19.663705</v>
      </c>
      <c r="C195">
        <f t="shared" ref="C195:C258" si="7">100*(0.1241+0.00003279*A195)</f>
        <v>14.354447</v>
      </c>
    </row>
    <row r="196" spans="1:3" x14ac:dyDescent="0.25">
      <c r="A196">
        <v>594</v>
      </c>
      <c r="B196">
        <f t="shared" si="6"/>
        <v>19.679005</v>
      </c>
      <c r="C196">
        <f t="shared" si="7"/>
        <v>14.357726000000001</v>
      </c>
    </row>
    <row r="197" spans="1:3" x14ac:dyDescent="0.25">
      <c r="A197">
        <v>595</v>
      </c>
      <c r="B197">
        <f t="shared" si="6"/>
        <v>19.694305</v>
      </c>
      <c r="C197">
        <f t="shared" si="7"/>
        <v>14.361004999999999</v>
      </c>
    </row>
    <row r="198" spans="1:3" x14ac:dyDescent="0.25">
      <c r="A198">
        <v>596</v>
      </c>
      <c r="B198">
        <f t="shared" si="6"/>
        <v>19.709605</v>
      </c>
      <c r="C198">
        <f t="shared" si="7"/>
        <v>14.364284</v>
      </c>
    </row>
    <row r="199" spans="1:3" x14ac:dyDescent="0.25">
      <c r="A199">
        <v>597</v>
      </c>
      <c r="B199">
        <f t="shared" si="6"/>
        <v>19.724905</v>
      </c>
      <c r="C199">
        <f t="shared" si="7"/>
        <v>14.367563000000001</v>
      </c>
    </row>
    <row r="200" spans="1:3" x14ac:dyDescent="0.25">
      <c r="A200">
        <v>598</v>
      </c>
      <c r="B200">
        <f t="shared" si="6"/>
        <v>19.740205</v>
      </c>
      <c r="C200">
        <f t="shared" si="7"/>
        <v>14.370842</v>
      </c>
    </row>
    <row r="201" spans="1:3" x14ac:dyDescent="0.25">
      <c r="A201">
        <v>599</v>
      </c>
      <c r="B201">
        <f t="shared" si="6"/>
        <v>19.755504999999999</v>
      </c>
      <c r="C201">
        <f t="shared" si="7"/>
        <v>14.374121000000001</v>
      </c>
    </row>
    <row r="202" spans="1:3" x14ac:dyDescent="0.25">
      <c r="A202">
        <v>600</v>
      </c>
      <c r="B202">
        <f t="shared" si="6"/>
        <v>19.770804999999999</v>
      </c>
      <c r="C202">
        <f t="shared" si="7"/>
        <v>14.377400000000002</v>
      </c>
    </row>
    <row r="203" spans="1:3" x14ac:dyDescent="0.25">
      <c r="A203">
        <v>601</v>
      </c>
      <c r="B203">
        <f t="shared" si="6"/>
        <v>19.786104999999999</v>
      </c>
      <c r="C203">
        <f t="shared" si="7"/>
        <v>14.380679000000002</v>
      </c>
    </row>
    <row r="204" spans="1:3" x14ac:dyDescent="0.25">
      <c r="A204">
        <v>602</v>
      </c>
      <c r="B204">
        <f t="shared" si="6"/>
        <v>19.801404999999999</v>
      </c>
      <c r="C204">
        <f t="shared" si="7"/>
        <v>14.383958</v>
      </c>
    </row>
    <row r="205" spans="1:3" x14ac:dyDescent="0.25">
      <c r="A205">
        <v>603</v>
      </c>
      <c r="B205">
        <f t="shared" si="6"/>
        <v>19.816704999999999</v>
      </c>
      <c r="C205">
        <f t="shared" si="7"/>
        <v>14.387237000000001</v>
      </c>
    </row>
    <row r="206" spans="1:3" x14ac:dyDescent="0.25">
      <c r="A206">
        <v>604</v>
      </c>
      <c r="B206">
        <f t="shared" si="6"/>
        <v>19.832004999999999</v>
      </c>
      <c r="C206">
        <f t="shared" si="7"/>
        <v>14.390516</v>
      </c>
    </row>
    <row r="207" spans="1:3" x14ac:dyDescent="0.25">
      <c r="A207">
        <v>605</v>
      </c>
      <c r="B207">
        <f t="shared" si="6"/>
        <v>19.847304999999999</v>
      </c>
      <c r="C207">
        <f t="shared" si="7"/>
        <v>14.393795000000001</v>
      </c>
    </row>
    <row r="208" spans="1:3" x14ac:dyDescent="0.25">
      <c r="A208">
        <v>606</v>
      </c>
      <c r="B208">
        <f t="shared" si="6"/>
        <v>19.862604999999999</v>
      </c>
      <c r="C208">
        <f t="shared" si="7"/>
        <v>14.397074000000002</v>
      </c>
    </row>
    <row r="209" spans="1:3" x14ac:dyDescent="0.25">
      <c r="A209">
        <v>607</v>
      </c>
      <c r="B209">
        <f t="shared" si="6"/>
        <v>19.877904999999998</v>
      </c>
      <c r="C209">
        <f t="shared" si="7"/>
        <v>14.400352999999999</v>
      </c>
    </row>
    <row r="210" spans="1:3" x14ac:dyDescent="0.25">
      <c r="A210">
        <v>608</v>
      </c>
      <c r="B210">
        <f t="shared" si="6"/>
        <v>19.893205000000002</v>
      </c>
      <c r="C210">
        <f t="shared" si="7"/>
        <v>14.403632</v>
      </c>
    </row>
    <row r="211" spans="1:3" x14ac:dyDescent="0.25">
      <c r="A211">
        <v>609</v>
      </c>
      <c r="B211">
        <f t="shared" si="6"/>
        <v>19.908504999999998</v>
      </c>
      <c r="C211">
        <f t="shared" si="7"/>
        <v>14.406911000000001</v>
      </c>
    </row>
    <row r="212" spans="1:3" x14ac:dyDescent="0.25">
      <c r="A212">
        <v>610</v>
      </c>
      <c r="B212">
        <f t="shared" si="6"/>
        <v>19.923805000000002</v>
      </c>
      <c r="C212">
        <f t="shared" si="7"/>
        <v>14.41019</v>
      </c>
    </row>
    <row r="213" spans="1:3" x14ac:dyDescent="0.25">
      <c r="A213">
        <v>611</v>
      </c>
      <c r="B213">
        <f t="shared" si="6"/>
        <v>19.939104999999998</v>
      </c>
      <c r="C213">
        <f t="shared" si="7"/>
        <v>14.413469000000001</v>
      </c>
    </row>
    <row r="214" spans="1:3" x14ac:dyDescent="0.25">
      <c r="A214">
        <v>612</v>
      </c>
      <c r="B214">
        <f t="shared" si="6"/>
        <v>19.954405000000001</v>
      </c>
      <c r="C214">
        <f t="shared" si="7"/>
        <v>14.416748000000002</v>
      </c>
    </row>
    <row r="215" spans="1:3" x14ac:dyDescent="0.25">
      <c r="A215">
        <v>613</v>
      </c>
      <c r="B215">
        <f t="shared" si="6"/>
        <v>19.969704999999998</v>
      </c>
      <c r="C215">
        <f t="shared" si="7"/>
        <v>14.420027000000001</v>
      </c>
    </row>
    <row r="216" spans="1:3" x14ac:dyDescent="0.25">
      <c r="A216">
        <v>614</v>
      </c>
      <c r="B216">
        <f t="shared" si="6"/>
        <v>19.985005000000001</v>
      </c>
      <c r="C216">
        <f t="shared" si="7"/>
        <v>14.423306</v>
      </c>
    </row>
    <row r="217" spans="1:3" x14ac:dyDescent="0.25">
      <c r="A217">
        <v>615</v>
      </c>
      <c r="B217">
        <f t="shared" si="6"/>
        <v>20.000305000000001</v>
      </c>
      <c r="C217">
        <f t="shared" si="7"/>
        <v>14.426584999999999</v>
      </c>
    </row>
    <row r="218" spans="1:3" x14ac:dyDescent="0.25">
      <c r="A218">
        <v>616</v>
      </c>
      <c r="B218">
        <f t="shared" si="6"/>
        <v>20.015605000000001</v>
      </c>
      <c r="C218">
        <f t="shared" si="7"/>
        <v>14.429864</v>
      </c>
    </row>
    <row r="219" spans="1:3" x14ac:dyDescent="0.25">
      <c r="A219">
        <v>617</v>
      </c>
      <c r="B219">
        <f t="shared" si="6"/>
        <v>20.030905000000001</v>
      </c>
      <c r="C219">
        <f t="shared" si="7"/>
        <v>14.433143000000001</v>
      </c>
    </row>
    <row r="220" spans="1:3" x14ac:dyDescent="0.25">
      <c r="A220">
        <v>618</v>
      </c>
      <c r="B220">
        <f t="shared" si="6"/>
        <v>20.046205</v>
      </c>
      <c r="C220">
        <f t="shared" si="7"/>
        <v>14.436422000000002</v>
      </c>
    </row>
    <row r="221" spans="1:3" x14ac:dyDescent="0.25">
      <c r="A221">
        <v>619</v>
      </c>
      <c r="B221">
        <f t="shared" si="6"/>
        <v>20.061505</v>
      </c>
      <c r="C221">
        <f t="shared" si="7"/>
        <v>14.439700999999999</v>
      </c>
    </row>
    <row r="222" spans="1:3" x14ac:dyDescent="0.25">
      <c r="A222">
        <v>620</v>
      </c>
      <c r="B222">
        <f t="shared" si="6"/>
        <v>20.076805</v>
      </c>
      <c r="C222">
        <f t="shared" si="7"/>
        <v>14.44298</v>
      </c>
    </row>
    <row r="223" spans="1:3" x14ac:dyDescent="0.25">
      <c r="A223">
        <v>621</v>
      </c>
      <c r="B223">
        <f t="shared" si="6"/>
        <v>20.092105</v>
      </c>
      <c r="C223">
        <f t="shared" si="7"/>
        <v>14.446259</v>
      </c>
    </row>
    <row r="224" spans="1:3" x14ac:dyDescent="0.25">
      <c r="A224">
        <v>622</v>
      </c>
      <c r="B224">
        <f t="shared" si="6"/>
        <v>20.107405</v>
      </c>
      <c r="C224">
        <f t="shared" si="7"/>
        <v>14.449538</v>
      </c>
    </row>
    <row r="225" spans="1:3" x14ac:dyDescent="0.25">
      <c r="A225">
        <v>623</v>
      </c>
      <c r="B225">
        <f t="shared" si="6"/>
        <v>20.122705</v>
      </c>
      <c r="C225">
        <f t="shared" si="7"/>
        <v>14.452817000000001</v>
      </c>
    </row>
    <row r="226" spans="1:3" x14ac:dyDescent="0.25">
      <c r="A226">
        <v>624</v>
      </c>
      <c r="B226">
        <f t="shared" si="6"/>
        <v>20.138005</v>
      </c>
      <c r="C226">
        <f t="shared" si="7"/>
        <v>14.456096000000002</v>
      </c>
    </row>
    <row r="227" spans="1:3" x14ac:dyDescent="0.25">
      <c r="A227">
        <v>625</v>
      </c>
      <c r="B227">
        <f t="shared" si="6"/>
        <v>20.153305</v>
      </c>
      <c r="C227">
        <f t="shared" si="7"/>
        <v>14.459375</v>
      </c>
    </row>
    <row r="228" spans="1:3" x14ac:dyDescent="0.25">
      <c r="A228">
        <v>626</v>
      </c>
      <c r="B228">
        <f t="shared" si="6"/>
        <v>20.168604999999999</v>
      </c>
      <c r="C228">
        <f t="shared" si="7"/>
        <v>14.462654000000001</v>
      </c>
    </row>
    <row r="229" spans="1:3" x14ac:dyDescent="0.25">
      <c r="A229">
        <v>627</v>
      </c>
      <c r="B229">
        <f t="shared" si="6"/>
        <v>20.183904999999999</v>
      </c>
      <c r="C229">
        <f t="shared" si="7"/>
        <v>14.465933</v>
      </c>
    </row>
    <row r="230" spans="1:3" x14ac:dyDescent="0.25">
      <c r="A230">
        <v>628</v>
      </c>
      <c r="B230">
        <f t="shared" si="6"/>
        <v>20.199204999999999</v>
      </c>
      <c r="C230">
        <f t="shared" si="7"/>
        <v>14.469212000000001</v>
      </c>
    </row>
    <row r="231" spans="1:3" x14ac:dyDescent="0.25">
      <c r="A231">
        <v>629</v>
      </c>
      <c r="B231">
        <f t="shared" si="6"/>
        <v>20.214504999999999</v>
      </c>
      <c r="C231">
        <f t="shared" si="7"/>
        <v>14.472491000000002</v>
      </c>
    </row>
    <row r="232" spans="1:3" x14ac:dyDescent="0.25">
      <c r="A232">
        <v>630</v>
      </c>
      <c r="B232">
        <f t="shared" si="6"/>
        <v>20.229804999999999</v>
      </c>
      <c r="C232">
        <f t="shared" si="7"/>
        <v>14.475769999999999</v>
      </c>
    </row>
    <row r="233" spans="1:3" x14ac:dyDescent="0.25">
      <c r="A233">
        <v>631</v>
      </c>
      <c r="B233">
        <f t="shared" si="6"/>
        <v>20.245104999999999</v>
      </c>
      <c r="C233">
        <f t="shared" si="7"/>
        <v>14.479049</v>
      </c>
    </row>
    <row r="234" spans="1:3" x14ac:dyDescent="0.25">
      <c r="A234">
        <v>632</v>
      </c>
      <c r="B234">
        <f t="shared" si="6"/>
        <v>20.260404999999999</v>
      </c>
      <c r="C234">
        <f t="shared" si="7"/>
        <v>14.482327999999999</v>
      </c>
    </row>
    <row r="235" spans="1:3" x14ac:dyDescent="0.25">
      <c r="A235">
        <v>633</v>
      </c>
      <c r="B235">
        <f t="shared" si="6"/>
        <v>20.275704999999999</v>
      </c>
      <c r="C235">
        <f t="shared" si="7"/>
        <v>14.485607</v>
      </c>
    </row>
    <row r="236" spans="1:3" x14ac:dyDescent="0.25">
      <c r="A236">
        <v>634</v>
      </c>
      <c r="B236">
        <f t="shared" si="6"/>
        <v>20.291004999999998</v>
      </c>
      <c r="C236">
        <f t="shared" si="7"/>
        <v>14.488886000000001</v>
      </c>
    </row>
    <row r="237" spans="1:3" x14ac:dyDescent="0.25">
      <c r="A237">
        <v>635</v>
      </c>
      <c r="B237">
        <f t="shared" si="6"/>
        <v>20.306305000000002</v>
      </c>
      <c r="C237">
        <f t="shared" si="7"/>
        <v>14.492165000000002</v>
      </c>
    </row>
    <row r="238" spans="1:3" x14ac:dyDescent="0.25">
      <c r="A238">
        <v>636</v>
      </c>
      <c r="B238">
        <f t="shared" si="6"/>
        <v>20.321604999999998</v>
      </c>
      <c r="C238">
        <f t="shared" si="7"/>
        <v>14.495444000000003</v>
      </c>
    </row>
    <row r="239" spans="1:3" x14ac:dyDescent="0.25">
      <c r="A239">
        <v>637</v>
      </c>
      <c r="B239">
        <f t="shared" si="6"/>
        <v>20.336905000000002</v>
      </c>
      <c r="C239">
        <f t="shared" si="7"/>
        <v>14.498723</v>
      </c>
    </row>
    <row r="240" spans="1:3" x14ac:dyDescent="0.25">
      <c r="A240">
        <v>638</v>
      </c>
      <c r="B240">
        <f t="shared" si="6"/>
        <v>20.352204999999998</v>
      </c>
      <c r="C240">
        <f t="shared" si="7"/>
        <v>14.502001999999999</v>
      </c>
    </row>
    <row r="241" spans="1:3" x14ac:dyDescent="0.25">
      <c r="A241">
        <v>639</v>
      </c>
      <c r="B241">
        <f t="shared" si="6"/>
        <v>20.367505000000001</v>
      </c>
      <c r="C241">
        <f t="shared" si="7"/>
        <v>14.505281</v>
      </c>
    </row>
    <row r="242" spans="1:3" x14ac:dyDescent="0.25">
      <c r="A242">
        <v>640</v>
      </c>
      <c r="B242">
        <f t="shared" si="6"/>
        <v>20.382804999999998</v>
      </c>
      <c r="C242">
        <f t="shared" si="7"/>
        <v>14.508560000000001</v>
      </c>
    </row>
    <row r="243" spans="1:3" x14ac:dyDescent="0.25">
      <c r="A243">
        <v>641</v>
      </c>
      <c r="B243">
        <f t="shared" si="6"/>
        <v>20.398105000000001</v>
      </c>
      <c r="C243">
        <f t="shared" si="7"/>
        <v>14.511839000000002</v>
      </c>
    </row>
    <row r="244" spans="1:3" x14ac:dyDescent="0.25">
      <c r="A244">
        <v>642</v>
      </c>
      <c r="B244">
        <f t="shared" si="6"/>
        <v>20.413405000000001</v>
      </c>
      <c r="C244">
        <f t="shared" si="7"/>
        <v>14.515117999999999</v>
      </c>
    </row>
    <row r="245" spans="1:3" x14ac:dyDescent="0.25">
      <c r="A245">
        <v>643</v>
      </c>
      <c r="B245">
        <f t="shared" si="6"/>
        <v>20.428705000000001</v>
      </c>
      <c r="C245">
        <f t="shared" si="7"/>
        <v>14.518397</v>
      </c>
    </row>
    <row r="246" spans="1:3" x14ac:dyDescent="0.25">
      <c r="A246">
        <v>644</v>
      </c>
      <c r="B246">
        <f t="shared" si="6"/>
        <v>20.444005000000001</v>
      </c>
      <c r="C246">
        <f t="shared" si="7"/>
        <v>14.521675999999999</v>
      </c>
    </row>
    <row r="247" spans="1:3" x14ac:dyDescent="0.25">
      <c r="A247">
        <v>645</v>
      </c>
      <c r="B247">
        <f t="shared" si="6"/>
        <v>20.459305000000001</v>
      </c>
      <c r="C247">
        <f t="shared" si="7"/>
        <v>14.524955</v>
      </c>
    </row>
    <row r="248" spans="1:3" x14ac:dyDescent="0.25">
      <c r="A248">
        <v>646</v>
      </c>
      <c r="B248">
        <f t="shared" si="6"/>
        <v>20.474605</v>
      </c>
      <c r="C248">
        <f t="shared" si="7"/>
        <v>14.528234000000001</v>
      </c>
    </row>
    <row r="249" spans="1:3" x14ac:dyDescent="0.25">
      <c r="A249">
        <v>647</v>
      </c>
      <c r="B249">
        <f t="shared" si="6"/>
        <v>20.489905</v>
      </c>
      <c r="C249">
        <f t="shared" si="7"/>
        <v>14.531513000000002</v>
      </c>
    </row>
    <row r="250" spans="1:3" x14ac:dyDescent="0.25">
      <c r="A250">
        <v>648</v>
      </c>
      <c r="B250">
        <f t="shared" si="6"/>
        <v>20.505205</v>
      </c>
      <c r="C250">
        <f t="shared" si="7"/>
        <v>14.534792000000001</v>
      </c>
    </row>
    <row r="251" spans="1:3" x14ac:dyDescent="0.25">
      <c r="A251">
        <v>649</v>
      </c>
      <c r="B251">
        <f t="shared" si="6"/>
        <v>20.520505</v>
      </c>
      <c r="C251">
        <f t="shared" si="7"/>
        <v>14.538071</v>
      </c>
    </row>
    <row r="252" spans="1:3" x14ac:dyDescent="0.25">
      <c r="A252">
        <v>650</v>
      </c>
      <c r="B252">
        <f t="shared" si="6"/>
        <v>20.535805</v>
      </c>
      <c r="C252">
        <f t="shared" si="7"/>
        <v>14.54135</v>
      </c>
    </row>
    <row r="253" spans="1:3" x14ac:dyDescent="0.25">
      <c r="A253">
        <v>651</v>
      </c>
      <c r="B253">
        <f t="shared" si="6"/>
        <v>20.551105</v>
      </c>
      <c r="C253">
        <f t="shared" si="7"/>
        <v>14.544629</v>
      </c>
    </row>
    <row r="254" spans="1:3" x14ac:dyDescent="0.25">
      <c r="A254">
        <v>652</v>
      </c>
      <c r="B254">
        <f t="shared" si="6"/>
        <v>20.566405</v>
      </c>
      <c r="C254">
        <f t="shared" si="7"/>
        <v>14.547908000000001</v>
      </c>
    </row>
    <row r="255" spans="1:3" x14ac:dyDescent="0.25">
      <c r="A255">
        <v>653</v>
      </c>
      <c r="B255">
        <f t="shared" si="6"/>
        <v>20.581704999999999</v>
      </c>
      <c r="C255">
        <f t="shared" si="7"/>
        <v>14.551187000000002</v>
      </c>
    </row>
    <row r="256" spans="1:3" x14ac:dyDescent="0.25">
      <c r="A256">
        <v>654</v>
      </c>
      <c r="B256">
        <f t="shared" si="6"/>
        <v>20.597004999999999</v>
      </c>
      <c r="C256">
        <f t="shared" si="7"/>
        <v>14.554466</v>
      </c>
    </row>
    <row r="257" spans="1:3" x14ac:dyDescent="0.25">
      <c r="A257">
        <v>655</v>
      </c>
      <c r="B257">
        <f t="shared" si="6"/>
        <v>20.612304999999999</v>
      </c>
      <c r="C257">
        <f t="shared" si="7"/>
        <v>14.557745000000001</v>
      </c>
    </row>
    <row r="258" spans="1:3" x14ac:dyDescent="0.25">
      <c r="A258">
        <v>656</v>
      </c>
      <c r="B258">
        <f t="shared" si="6"/>
        <v>20.627604999999999</v>
      </c>
      <c r="C258">
        <f t="shared" si="7"/>
        <v>14.561024</v>
      </c>
    </row>
    <row r="259" spans="1:3" x14ac:dyDescent="0.25">
      <c r="A259">
        <v>657</v>
      </c>
      <c r="B259">
        <f t="shared" ref="B259:B322" si="8">0.0153*(A259-273.15) + 14.77</f>
        <v>20.642904999999999</v>
      </c>
      <c r="C259">
        <f t="shared" ref="C259:C322" si="9">100*(0.1241+0.00003279*A259)</f>
        <v>14.564303000000001</v>
      </c>
    </row>
    <row r="260" spans="1:3" x14ac:dyDescent="0.25">
      <c r="A260">
        <v>658</v>
      </c>
      <c r="B260">
        <f t="shared" si="8"/>
        <v>20.658204999999999</v>
      </c>
      <c r="C260">
        <f t="shared" si="9"/>
        <v>14.567582000000002</v>
      </c>
    </row>
    <row r="261" spans="1:3" x14ac:dyDescent="0.25">
      <c r="A261">
        <v>659</v>
      </c>
      <c r="B261">
        <f t="shared" si="8"/>
        <v>20.673504999999999</v>
      </c>
      <c r="C261">
        <f t="shared" si="9"/>
        <v>14.570861000000001</v>
      </c>
    </row>
    <row r="262" spans="1:3" x14ac:dyDescent="0.25">
      <c r="A262">
        <v>660</v>
      </c>
      <c r="B262">
        <f t="shared" si="8"/>
        <v>20.688804999999999</v>
      </c>
      <c r="C262">
        <f t="shared" si="9"/>
        <v>14.57414</v>
      </c>
    </row>
    <row r="263" spans="1:3" x14ac:dyDescent="0.25">
      <c r="A263">
        <v>661</v>
      </c>
      <c r="B263">
        <f t="shared" si="8"/>
        <v>20.704104999999998</v>
      </c>
      <c r="C263">
        <f t="shared" si="9"/>
        <v>14.577418999999999</v>
      </c>
    </row>
    <row r="264" spans="1:3" x14ac:dyDescent="0.25">
      <c r="A264">
        <v>662</v>
      </c>
      <c r="B264">
        <f t="shared" si="8"/>
        <v>20.719405000000002</v>
      </c>
      <c r="C264">
        <f t="shared" si="9"/>
        <v>14.580698</v>
      </c>
    </row>
    <row r="265" spans="1:3" x14ac:dyDescent="0.25">
      <c r="A265">
        <v>663</v>
      </c>
      <c r="B265">
        <f t="shared" si="8"/>
        <v>20.734704999999998</v>
      </c>
      <c r="C265">
        <f t="shared" si="9"/>
        <v>14.583977000000001</v>
      </c>
    </row>
    <row r="266" spans="1:3" x14ac:dyDescent="0.25">
      <c r="A266">
        <v>664</v>
      </c>
      <c r="B266">
        <f t="shared" si="8"/>
        <v>20.750005000000002</v>
      </c>
      <c r="C266">
        <f t="shared" si="9"/>
        <v>14.587256000000002</v>
      </c>
    </row>
    <row r="267" spans="1:3" x14ac:dyDescent="0.25">
      <c r="A267">
        <v>665</v>
      </c>
      <c r="B267">
        <f t="shared" si="8"/>
        <v>20.765304999999998</v>
      </c>
      <c r="C267">
        <f t="shared" si="9"/>
        <v>14.590534999999999</v>
      </c>
    </row>
    <row r="268" spans="1:3" x14ac:dyDescent="0.25">
      <c r="A268">
        <v>666</v>
      </c>
      <c r="B268">
        <f t="shared" si="8"/>
        <v>20.780605000000001</v>
      </c>
      <c r="C268">
        <f t="shared" si="9"/>
        <v>14.593814</v>
      </c>
    </row>
    <row r="269" spans="1:3" x14ac:dyDescent="0.25">
      <c r="A269">
        <v>667</v>
      </c>
      <c r="B269">
        <f t="shared" si="8"/>
        <v>20.795904999999998</v>
      </c>
      <c r="C269">
        <f t="shared" si="9"/>
        <v>14.597092999999999</v>
      </c>
    </row>
    <row r="270" spans="1:3" x14ac:dyDescent="0.25">
      <c r="A270">
        <v>668</v>
      </c>
      <c r="B270">
        <f t="shared" si="8"/>
        <v>20.811205000000001</v>
      </c>
      <c r="C270">
        <f t="shared" si="9"/>
        <v>14.600372</v>
      </c>
    </row>
    <row r="271" spans="1:3" x14ac:dyDescent="0.25">
      <c r="A271">
        <v>669</v>
      </c>
      <c r="B271">
        <f t="shared" si="8"/>
        <v>20.826505000000001</v>
      </c>
      <c r="C271">
        <f t="shared" si="9"/>
        <v>14.603651000000001</v>
      </c>
    </row>
    <row r="272" spans="1:3" x14ac:dyDescent="0.25">
      <c r="A272">
        <v>670</v>
      </c>
      <c r="B272">
        <f t="shared" si="8"/>
        <v>20.841805000000001</v>
      </c>
      <c r="C272">
        <f t="shared" si="9"/>
        <v>14.606930000000002</v>
      </c>
    </row>
    <row r="273" spans="1:3" x14ac:dyDescent="0.25">
      <c r="A273">
        <v>671</v>
      </c>
      <c r="B273">
        <f t="shared" si="8"/>
        <v>20.857105000000001</v>
      </c>
      <c r="C273">
        <f t="shared" si="9"/>
        <v>14.610209000000001</v>
      </c>
    </row>
    <row r="274" spans="1:3" x14ac:dyDescent="0.25">
      <c r="A274">
        <v>672</v>
      </c>
      <c r="B274">
        <f t="shared" si="8"/>
        <v>20.872405000000001</v>
      </c>
      <c r="C274">
        <f t="shared" si="9"/>
        <v>14.613488</v>
      </c>
    </row>
    <row r="275" spans="1:3" x14ac:dyDescent="0.25">
      <c r="A275">
        <v>673</v>
      </c>
      <c r="B275">
        <f t="shared" si="8"/>
        <v>20.887705</v>
      </c>
      <c r="C275">
        <f t="shared" si="9"/>
        <v>14.616766999999999</v>
      </c>
    </row>
    <row r="276" spans="1:3" x14ac:dyDescent="0.25">
      <c r="A276">
        <v>674</v>
      </c>
      <c r="B276">
        <f t="shared" si="8"/>
        <v>20.903005</v>
      </c>
      <c r="C276">
        <f t="shared" si="9"/>
        <v>14.620046</v>
      </c>
    </row>
    <row r="277" spans="1:3" x14ac:dyDescent="0.25">
      <c r="A277">
        <v>675</v>
      </c>
      <c r="B277">
        <f t="shared" si="8"/>
        <v>20.918305</v>
      </c>
      <c r="C277">
        <f t="shared" si="9"/>
        <v>14.623325000000001</v>
      </c>
    </row>
    <row r="278" spans="1:3" x14ac:dyDescent="0.25">
      <c r="A278">
        <v>676</v>
      </c>
      <c r="B278">
        <f t="shared" si="8"/>
        <v>20.933605</v>
      </c>
      <c r="C278">
        <f t="shared" si="9"/>
        <v>14.626604000000002</v>
      </c>
    </row>
    <row r="279" spans="1:3" x14ac:dyDescent="0.25">
      <c r="A279">
        <v>677</v>
      </c>
      <c r="B279">
        <f t="shared" si="8"/>
        <v>20.948905</v>
      </c>
      <c r="C279">
        <f t="shared" si="9"/>
        <v>14.629883</v>
      </c>
    </row>
    <row r="280" spans="1:3" x14ac:dyDescent="0.25">
      <c r="A280">
        <v>678</v>
      </c>
      <c r="B280">
        <f t="shared" si="8"/>
        <v>20.964205</v>
      </c>
      <c r="C280">
        <f t="shared" si="9"/>
        <v>14.633161999999999</v>
      </c>
    </row>
    <row r="281" spans="1:3" x14ac:dyDescent="0.25">
      <c r="A281">
        <v>679</v>
      </c>
      <c r="B281">
        <f t="shared" si="8"/>
        <v>20.979505</v>
      </c>
      <c r="C281">
        <f t="shared" si="9"/>
        <v>14.636441</v>
      </c>
    </row>
    <row r="282" spans="1:3" x14ac:dyDescent="0.25">
      <c r="A282">
        <v>680</v>
      </c>
      <c r="B282">
        <f t="shared" si="8"/>
        <v>20.994804999999999</v>
      </c>
      <c r="C282">
        <f t="shared" si="9"/>
        <v>14.639720000000001</v>
      </c>
    </row>
    <row r="283" spans="1:3" x14ac:dyDescent="0.25">
      <c r="A283">
        <v>681</v>
      </c>
      <c r="B283">
        <f t="shared" si="8"/>
        <v>21.010104999999999</v>
      </c>
      <c r="C283">
        <f t="shared" si="9"/>
        <v>14.642999000000001</v>
      </c>
    </row>
    <row r="284" spans="1:3" x14ac:dyDescent="0.25">
      <c r="A284">
        <v>682</v>
      </c>
      <c r="B284">
        <f t="shared" si="8"/>
        <v>21.025404999999999</v>
      </c>
      <c r="C284">
        <f t="shared" si="9"/>
        <v>14.646278000000002</v>
      </c>
    </row>
    <row r="285" spans="1:3" x14ac:dyDescent="0.25">
      <c r="A285">
        <v>683</v>
      </c>
      <c r="B285">
        <f t="shared" si="8"/>
        <v>21.040704999999999</v>
      </c>
      <c r="C285">
        <f t="shared" si="9"/>
        <v>14.649557000000001</v>
      </c>
    </row>
    <row r="286" spans="1:3" x14ac:dyDescent="0.25">
      <c r="A286">
        <v>684</v>
      </c>
      <c r="B286">
        <f t="shared" si="8"/>
        <v>21.056004999999999</v>
      </c>
      <c r="C286">
        <f t="shared" si="9"/>
        <v>14.652835999999999</v>
      </c>
    </row>
    <row r="287" spans="1:3" x14ac:dyDescent="0.25">
      <c r="A287">
        <v>685</v>
      </c>
      <c r="B287">
        <f t="shared" si="8"/>
        <v>21.071304999999999</v>
      </c>
      <c r="C287">
        <f t="shared" si="9"/>
        <v>14.656115</v>
      </c>
    </row>
    <row r="288" spans="1:3" x14ac:dyDescent="0.25">
      <c r="A288">
        <v>686</v>
      </c>
      <c r="B288">
        <f t="shared" si="8"/>
        <v>21.086604999999999</v>
      </c>
      <c r="C288">
        <f t="shared" si="9"/>
        <v>14.659394000000001</v>
      </c>
    </row>
    <row r="289" spans="1:3" x14ac:dyDescent="0.25">
      <c r="A289">
        <v>687</v>
      </c>
      <c r="B289">
        <f t="shared" si="8"/>
        <v>21.101904999999999</v>
      </c>
      <c r="C289">
        <f t="shared" si="9"/>
        <v>14.662673000000002</v>
      </c>
    </row>
    <row r="290" spans="1:3" x14ac:dyDescent="0.25">
      <c r="A290">
        <v>688</v>
      </c>
      <c r="B290">
        <f t="shared" si="8"/>
        <v>21.117204999999998</v>
      </c>
      <c r="C290">
        <f t="shared" si="9"/>
        <v>14.665952000000001</v>
      </c>
    </row>
    <row r="291" spans="1:3" x14ac:dyDescent="0.25">
      <c r="A291">
        <v>689</v>
      </c>
      <c r="B291">
        <f t="shared" si="8"/>
        <v>21.132505000000002</v>
      </c>
      <c r="C291">
        <f t="shared" si="9"/>
        <v>14.669231</v>
      </c>
    </row>
    <row r="292" spans="1:3" x14ac:dyDescent="0.25">
      <c r="A292">
        <v>690</v>
      </c>
      <c r="B292">
        <f t="shared" si="8"/>
        <v>21.147804999999998</v>
      </c>
      <c r="C292">
        <f t="shared" si="9"/>
        <v>14.672509999999999</v>
      </c>
    </row>
    <row r="293" spans="1:3" x14ac:dyDescent="0.25">
      <c r="A293">
        <v>691</v>
      </c>
      <c r="B293">
        <f t="shared" si="8"/>
        <v>21.163105000000002</v>
      </c>
      <c r="C293">
        <f t="shared" si="9"/>
        <v>14.675789</v>
      </c>
    </row>
    <row r="294" spans="1:3" x14ac:dyDescent="0.25">
      <c r="A294">
        <v>692</v>
      </c>
      <c r="B294">
        <f t="shared" si="8"/>
        <v>21.178404999999998</v>
      </c>
      <c r="C294">
        <f t="shared" si="9"/>
        <v>14.679068000000001</v>
      </c>
    </row>
    <row r="295" spans="1:3" x14ac:dyDescent="0.25">
      <c r="A295">
        <v>693</v>
      </c>
      <c r="B295">
        <f t="shared" si="8"/>
        <v>21.193705000000001</v>
      </c>
      <c r="C295">
        <f t="shared" si="9"/>
        <v>14.682347000000002</v>
      </c>
    </row>
    <row r="296" spans="1:3" x14ac:dyDescent="0.25">
      <c r="A296">
        <v>694</v>
      </c>
      <c r="B296">
        <f t="shared" si="8"/>
        <v>21.209004999999998</v>
      </c>
      <c r="C296">
        <f t="shared" si="9"/>
        <v>14.685626000000001</v>
      </c>
    </row>
    <row r="297" spans="1:3" x14ac:dyDescent="0.25">
      <c r="A297">
        <v>695</v>
      </c>
      <c r="B297">
        <f t="shared" si="8"/>
        <v>21.224305000000001</v>
      </c>
      <c r="C297">
        <f t="shared" si="9"/>
        <v>14.688905</v>
      </c>
    </row>
    <row r="298" spans="1:3" x14ac:dyDescent="0.25">
      <c r="A298">
        <v>696</v>
      </c>
      <c r="B298">
        <f t="shared" si="8"/>
        <v>21.239605000000001</v>
      </c>
      <c r="C298">
        <f t="shared" si="9"/>
        <v>14.692183999999999</v>
      </c>
    </row>
    <row r="299" spans="1:3" x14ac:dyDescent="0.25">
      <c r="A299">
        <v>697</v>
      </c>
      <c r="B299">
        <f t="shared" si="8"/>
        <v>21.254905000000001</v>
      </c>
      <c r="C299">
        <f t="shared" si="9"/>
        <v>14.695463</v>
      </c>
    </row>
    <row r="300" spans="1:3" x14ac:dyDescent="0.25">
      <c r="A300">
        <v>698</v>
      </c>
      <c r="B300">
        <f t="shared" si="8"/>
        <v>21.270205000000001</v>
      </c>
      <c r="C300">
        <f t="shared" si="9"/>
        <v>14.698742000000001</v>
      </c>
    </row>
    <row r="301" spans="1:3" x14ac:dyDescent="0.25">
      <c r="A301">
        <v>699</v>
      </c>
      <c r="B301">
        <f t="shared" si="8"/>
        <v>21.285505000000001</v>
      </c>
      <c r="C301">
        <f t="shared" si="9"/>
        <v>14.702021000000002</v>
      </c>
    </row>
    <row r="302" spans="1:3" x14ac:dyDescent="0.25">
      <c r="A302">
        <v>700</v>
      </c>
      <c r="B302">
        <f t="shared" si="8"/>
        <v>21.300805</v>
      </c>
      <c r="C302">
        <f t="shared" si="9"/>
        <v>14.705299999999999</v>
      </c>
    </row>
    <row r="303" spans="1:3" x14ac:dyDescent="0.25">
      <c r="A303">
        <v>701</v>
      </c>
      <c r="B303">
        <f t="shared" si="8"/>
        <v>21.316105</v>
      </c>
      <c r="C303">
        <f t="shared" si="9"/>
        <v>14.708579</v>
      </c>
    </row>
    <row r="304" spans="1:3" x14ac:dyDescent="0.25">
      <c r="A304">
        <v>702</v>
      </c>
      <c r="B304">
        <f t="shared" si="8"/>
        <v>21.331405</v>
      </c>
      <c r="C304">
        <f t="shared" si="9"/>
        <v>14.711857999999999</v>
      </c>
    </row>
    <row r="305" spans="1:3" x14ac:dyDescent="0.25">
      <c r="A305">
        <v>703</v>
      </c>
      <c r="B305">
        <f t="shared" si="8"/>
        <v>21.346705</v>
      </c>
      <c r="C305">
        <f t="shared" si="9"/>
        <v>14.715137</v>
      </c>
    </row>
    <row r="306" spans="1:3" x14ac:dyDescent="0.25">
      <c r="A306">
        <v>704</v>
      </c>
      <c r="B306">
        <f t="shared" si="8"/>
        <v>21.362005</v>
      </c>
      <c r="C306">
        <f t="shared" si="9"/>
        <v>14.718416000000001</v>
      </c>
    </row>
    <row r="307" spans="1:3" x14ac:dyDescent="0.25">
      <c r="A307">
        <v>705</v>
      </c>
      <c r="B307">
        <f t="shared" si="8"/>
        <v>21.377305</v>
      </c>
      <c r="C307">
        <f t="shared" si="9"/>
        <v>14.721695</v>
      </c>
    </row>
    <row r="308" spans="1:3" x14ac:dyDescent="0.25">
      <c r="A308">
        <v>706</v>
      </c>
      <c r="B308">
        <f t="shared" si="8"/>
        <v>21.392605</v>
      </c>
      <c r="C308">
        <f t="shared" si="9"/>
        <v>14.724974000000001</v>
      </c>
    </row>
    <row r="309" spans="1:3" x14ac:dyDescent="0.25">
      <c r="A309">
        <v>707</v>
      </c>
      <c r="B309">
        <f t="shared" si="8"/>
        <v>21.407905</v>
      </c>
      <c r="C309">
        <f t="shared" si="9"/>
        <v>14.728252999999999</v>
      </c>
    </row>
    <row r="310" spans="1:3" x14ac:dyDescent="0.25">
      <c r="A310">
        <v>708</v>
      </c>
      <c r="B310">
        <f t="shared" si="8"/>
        <v>21.423204999999999</v>
      </c>
      <c r="C310">
        <f t="shared" si="9"/>
        <v>14.731532</v>
      </c>
    </row>
    <row r="311" spans="1:3" x14ac:dyDescent="0.25">
      <c r="A311">
        <v>709</v>
      </c>
      <c r="B311">
        <f t="shared" si="8"/>
        <v>21.438504999999999</v>
      </c>
      <c r="C311">
        <f t="shared" si="9"/>
        <v>14.734811000000001</v>
      </c>
    </row>
    <row r="312" spans="1:3" x14ac:dyDescent="0.25">
      <c r="A312">
        <v>710</v>
      </c>
      <c r="B312">
        <f t="shared" si="8"/>
        <v>21.453804999999999</v>
      </c>
      <c r="C312">
        <f t="shared" si="9"/>
        <v>14.738090000000001</v>
      </c>
    </row>
    <row r="313" spans="1:3" x14ac:dyDescent="0.25">
      <c r="A313">
        <v>711</v>
      </c>
      <c r="B313">
        <f t="shared" si="8"/>
        <v>21.469104999999999</v>
      </c>
      <c r="C313">
        <f t="shared" si="9"/>
        <v>14.741369000000001</v>
      </c>
    </row>
    <row r="314" spans="1:3" x14ac:dyDescent="0.25">
      <c r="A314">
        <v>712</v>
      </c>
      <c r="B314">
        <f t="shared" si="8"/>
        <v>21.484404999999999</v>
      </c>
      <c r="C314">
        <f t="shared" si="9"/>
        <v>14.744648</v>
      </c>
    </row>
    <row r="315" spans="1:3" x14ac:dyDescent="0.25">
      <c r="A315">
        <v>713</v>
      </c>
      <c r="B315">
        <f t="shared" si="8"/>
        <v>21.499704999999999</v>
      </c>
      <c r="C315">
        <f t="shared" si="9"/>
        <v>14.747926999999999</v>
      </c>
    </row>
    <row r="316" spans="1:3" x14ac:dyDescent="0.25">
      <c r="A316">
        <v>714</v>
      </c>
      <c r="B316">
        <f t="shared" si="8"/>
        <v>21.515004999999999</v>
      </c>
      <c r="C316">
        <f t="shared" si="9"/>
        <v>14.751206</v>
      </c>
    </row>
    <row r="317" spans="1:3" x14ac:dyDescent="0.25">
      <c r="A317">
        <v>715</v>
      </c>
      <c r="B317">
        <f t="shared" si="8"/>
        <v>21.530304999999998</v>
      </c>
      <c r="C317">
        <f t="shared" si="9"/>
        <v>14.754485000000001</v>
      </c>
    </row>
    <row r="318" spans="1:3" x14ac:dyDescent="0.25">
      <c r="A318">
        <v>716</v>
      </c>
      <c r="B318">
        <f t="shared" si="8"/>
        <v>21.545604999999998</v>
      </c>
      <c r="C318">
        <f t="shared" si="9"/>
        <v>14.757764000000002</v>
      </c>
    </row>
    <row r="319" spans="1:3" x14ac:dyDescent="0.25">
      <c r="A319">
        <v>717</v>
      </c>
      <c r="B319">
        <f t="shared" si="8"/>
        <v>21.560904999999998</v>
      </c>
      <c r="C319">
        <f t="shared" si="9"/>
        <v>14.761043000000001</v>
      </c>
    </row>
    <row r="320" spans="1:3" x14ac:dyDescent="0.25">
      <c r="A320">
        <v>718</v>
      </c>
      <c r="B320">
        <f t="shared" si="8"/>
        <v>21.576205000000002</v>
      </c>
      <c r="C320">
        <f t="shared" si="9"/>
        <v>14.764322000000002</v>
      </c>
    </row>
    <row r="321" spans="1:3" x14ac:dyDescent="0.25">
      <c r="A321">
        <v>719</v>
      </c>
      <c r="B321">
        <f t="shared" si="8"/>
        <v>21.591504999999998</v>
      </c>
      <c r="C321">
        <f t="shared" si="9"/>
        <v>14.767600999999999</v>
      </c>
    </row>
    <row r="322" spans="1:3" x14ac:dyDescent="0.25">
      <c r="A322">
        <v>720</v>
      </c>
      <c r="B322">
        <f t="shared" si="8"/>
        <v>21.606805000000001</v>
      </c>
      <c r="C322">
        <f t="shared" si="9"/>
        <v>14.77088</v>
      </c>
    </row>
    <row r="323" spans="1:3" x14ac:dyDescent="0.25">
      <c r="A323">
        <v>721</v>
      </c>
      <c r="B323">
        <f t="shared" ref="B323:B386" si="10">0.0153*(A323-273.15) + 14.77</f>
        <v>21.622104999999998</v>
      </c>
      <c r="C323">
        <f t="shared" ref="C323:C386" si="11">100*(0.1241+0.00003279*A323)</f>
        <v>14.774159000000001</v>
      </c>
    </row>
    <row r="324" spans="1:3" x14ac:dyDescent="0.25">
      <c r="A324">
        <v>722</v>
      </c>
      <c r="B324">
        <f t="shared" si="10"/>
        <v>21.637405000000001</v>
      </c>
      <c r="C324">
        <f t="shared" si="11"/>
        <v>14.777438000000002</v>
      </c>
    </row>
    <row r="325" spans="1:3" x14ac:dyDescent="0.25">
      <c r="A325">
        <v>723</v>
      </c>
      <c r="B325">
        <f t="shared" si="10"/>
        <v>21.652704999999997</v>
      </c>
      <c r="C325">
        <f t="shared" si="11"/>
        <v>14.780717000000001</v>
      </c>
    </row>
    <row r="326" spans="1:3" x14ac:dyDescent="0.25">
      <c r="A326">
        <v>724</v>
      </c>
      <c r="B326">
        <f t="shared" si="10"/>
        <v>21.668005000000001</v>
      </c>
      <c r="C326">
        <f t="shared" si="11"/>
        <v>14.783995999999998</v>
      </c>
    </row>
    <row r="327" spans="1:3" x14ac:dyDescent="0.25">
      <c r="A327">
        <v>725</v>
      </c>
      <c r="B327">
        <f t="shared" si="10"/>
        <v>21.683305000000001</v>
      </c>
      <c r="C327">
        <f t="shared" si="11"/>
        <v>14.787274999999999</v>
      </c>
    </row>
    <row r="328" spans="1:3" x14ac:dyDescent="0.25">
      <c r="A328">
        <v>726</v>
      </c>
      <c r="B328">
        <f t="shared" si="10"/>
        <v>21.698605000000001</v>
      </c>
      <c r="C328">
        <f t="shared" si="11"/>
        <v>14.790554</v>
      </c>
    </row>
    <row r="329" spans="1:3" x14ac:dyDescent="0.25">
      <c r="A329">
        <v>727</v>
      </c>
      <c r="B329">
        <f t="shared" si="10"/>
        <v>21.713905</v>
      </c>
      <c r="C329">
        <f t="shared" si="11"/>
        <v>14.793833000000001</v>
      </c>
    </row>
    <row r="330" spans="1:3" x14ac:dyDescent="0.25">
      <c r="A330">
        <v>728</v>
      </c>
      <c r="B330">
        <f t="shared" si="10"/>
        <v>21.729205</v>
      </c>
      <c r="C330">
        <f t="shared" si="11"/>
        <v>14.797112000000002</v>
      </c>
    </row>
    <row r="331" spans="1:3" x14ac:dyDescent="0.25">
      <c r="A331">
        <v>729</v>
      </c>
      <c r="B331">
        <f t="shared" si="10"/>
        <v>21.744505</v>
      </c>
      <c r="C331">
        <f t="shared" si="11"/>
        <v>14.800391000000001</v>
      </c>
    </row>
    <row r="332" spans="1:3" x14ac:dyDescent="0.25">
      <c r="A332">
        <v>730</v>
      </c>
      <c r="B332">
        <f t="shared" si="10"/>
        <v>21.759805</v>
      </c>
      <c r="C332">
        <f t="shared" si="11"/>
        <v>14.803669999999999</v>
      </c>
    </row>
    <row r="333" spans="1:3" x14ac:dyDescent="0.25">
      <c r="A333">
        <v>731</v>
      </c>
      <c r="B333">
        <f t="shared" si="10"/>
        <v>21.775105</v>
      </c>
      <c r="C333">
        <f t="shared" si="11"/>
        <v>14.806948999999999</v>
      </c>
    </row>
    <row r="334" spans="1:3" x14ac:dyDescent="0.25">
      <c r="A334">
        <v>732</v>
      </c>
      <c r="B334">
        <f t="shared" si="10"/>
        <v>21.790405</v>
      </c>
      <c r="C334">
        <f t="shared" si="11"/>
        <v>14.810228</v>
      </c>
    </row>
    <row r="335" spans="1:3" x14ac:dyDescent="0.25">
      <c r="A335">
        <v>733</v>
      </c>
      <c r="B335">
        <f t="shared" si="10"/>
        <v>21.805705</v>
      </c>
      <c r="C335">
        <f t="shared" si="11"/>
        <v>14.813507000000001</v>
      </c>
    </row>
    <row r="336" spans="1:3" x14ac:dyDescent="0.25">
      <c r="A336">
        <v>734</v>
      </c>
      <c r="B336">
        <f t="shared" si="10"/>
        <v>21.821005</v>
      </c>
      <c r="C336">
        <f t="shared" si="11"/>
        <v>14.816786</v>
      </c>
    </row>
    <row r="337" spans="1:3" x14ac:dyDescent="0.25">
      <c r="A337">
        <v>735</v>
      </c>
      <c r="B337">
        <f t="shared" si="10"/>
        <v>21.836304999999999</v>
      </c>
      <c r="C337">
        <f t="shared" si="11"/>
        <v>14.820065</v>
      </c>
    </row>
    <row r="338" spans="1:3" x14ac:dyDescent="0.25">
      <c r="A338">
        <v>736</v>
      </c>
      <c r="B338">
        <f t="shared" si="10"/>
        <v>21.851604999999999</v>
      </c>
      <c r="C338">
        <f t="shared" si="11"/>
        <v>14.823343999999999</v>
      </c>
    </row>
    <row r="339" spans="1:3" x14ac:dyDescent="0.25">
      <c r="A339">
        <v>737</v>
      </c>
      <c r="B339">
        <f t="shared" si="10"/>
        <v>21.866904999999999</v>
      </c>
      <c r="C339">
        <f t="shared" si="11"/>
        <v>14.826623</v>
      </c>
    </row>
    <row r="340" spans="1:3" x14ac:dyDescent="0.25">
      <c r="A340">
        <v>738</v>
      </c>
      <c r="B340">
        <f t="shared" si="10"/>
        <v>21.882204999999999</v>
      </c>
      <c r="C340">
        <f t="shared" si="11"/>
        <v>14.829902000000001</v>
      </c>
    </row>
    <row r="341" spans="1:3" x14ac:dyDescent="0.25">
      <c r="A341">
        <v>739</v>
      </c>
      <c r="B341">
        <f t="shared" si="10"/>
        <v>21.897504999999999</v>
      </c>
      <c r="C341">
        <f t="shared" si="11"/>
        <v>14.833181000000002</v>
      </c>
    </row>
    <row r="342" spans="1:3" x14ac:dyDescent="0.25">
      <c r="A342">
        <v>740</v>
      </c>
      <c r="B342">
        <f t="shared" si="10"/>
        <v>21.912804999999999</v>
      </c>
      <c r="C342">
        <f t="shared" si="11"/>
        <v>14.836460000000001</v>
      </c>
    </row>
    <row r="343" spans="1:3" x14ac:dyDescent="0.25">
      <c r="A343">
        <v>741</v>
      </c>
      <c r="B343">
        <f t="shared" si="10"/>
        <v>21.928104999999999</v>
      </c>
      <c r="C343">
        <f t="shared" si="11"/>
        <v>14.839739000000002</v>
      </c>
    </row>
    <row r="344" spans="1:3" x14ac:dyDescent="0.25">
      <c r="A344">
        <v>742</v>
      </c>
      <c r="B344">
        <f t="shared" si="10"/>
        <v>21.943404999999998</v>
      </c>
      <c r="C344">
        <f t="shared" si="11"/>
        <v>14.843017999999999</v>
      </c>
    </row>
    <row r="345" spans="1:3" x14ac:dyDescent="0.25">
      <c r="A345">
        <v>743</v>
      </c>
      <c r="B345">
        <f t="shared" si="10"/>
        <v>21.958704999999998</v>
      </c>
      <c r="C345">
        <f t="shared" si="11"/>
        <v>14.846297</v>
      </c>
    </row>
    <row r="346" spans="1:3" x14ac:dyDescent="0.25">
      <c r="A346">
        <v>744</v>
      </c>
      <c r="B346">
        <f t="shared" si="10"/>
        <v>21.974004999999998</v>
      </c>
      <c r="C346">
        <f t="shared" si="11"/>
        <v>14.849576000000001</v>
      </c>
    </row>
    <row r="347" spans="1:3" x14ac:dyDescent="0.25">
      <c r="A347">
        <v>745</v>
      </c>
      <c r="B347">
        <f t="shared" si="10"/>
        <v>21.989305000000002</v>
      </c>
      <c r="C347">
        <f t="shared" si="11"/>
        <v>14.852855000000002</v>
      </c>
    </row>
    <row r="348" spans="1:3" x14ac:dyDescent="0.25">
      <c r="A348">
        <v>746</v>
      </c>
      <c r="B348">
        <f t="shared" si="10"/>
        <v>22.004604999999998</v>
      </c>
      <c r="C348">
        <f t="shared" si="11"/>
        <v>14.856134000000001</v>
      </c>
    </row>
    <row r="349" spans="1:3" x14ac:dyDescent="0.25">
      <c r="A349">
        <v>747</v>
      </c>
      <c r="B349">
        <f t="shared" si="10"/>
        <v>22.019905000000001</v>
      </c>
      <c r="C349">
        <f t="shared" si="11"/>
        <v>14.859413</v>
      </c>
    </row>
    <row r="350" spans="1:3" x14ac:dyDescent="0.25">
      <c r="A350">
        <v>748</v>
      </c>
      <c r="B350">
        <f t="shared" si="10"/>
        <v>22.035204999999998</v>
      </c>
      <c r="C350">
        <f t="shared" si="11"/>
        <v>14.862691999999999</v>
      </c>
    </row>
    <row r="351" spans="1:3" x14ac:dyDescent="0.25">
      <c r="A351">
        <v>749</v>
      </c>
      <c r="B351">
        <f t="shared" si="10"/>
        <v>22.050505000000001</v>
      </c>
      <c r="C351">
        <f t="shared" si="11"/>
        <v>14.865971</v>
      </c>
    </row>
    <row r="352" spans="1:3" x14ac:dyDescent="0.25">
      <c r="A352">
        <v>750</v>
      </c>
      <c r="B352">
        <f t="shared" si="10"/>
        <v>22.065804999999997</v>
      </c>
      <c r="C352">
        <f t="shared" si="11"/>
        <v>14.869250000000001</v>
      </c>
    </row>
    <row r="353" spans="1:3" x14ac:dyDescent="0.25">
      <c r="A353">
        <v>751</v>
      </c>
      <c r="B353">
        <f t="shared" si="10"/>
        <v>22.081105000000001</v>
      </c>
      <c r="C353">
        <f t="shared" si="11"/>
        <v>14.872529</v>
      </c>
    </row>
    <row r="354" spans="1:3" x14ac:dyDescent="0.25">
      <c r="A354">
        <v>752</v>
      </c>
      <c r="B354">
        <f t="shared" si="10"/>
        <v>22.096405000000001</v>
      </c>
      <c r="C354">
        <f t="shared" si="11"/>
        <v>14.875808000000001</v>
      </c>
    </row>
    <row r="355" spans="1:3" x14ac:dyDescent="0.25">
      <c r="A355">
        <v>753</v>
      </c>
      <c r="B355">
        <f t="shared" si="10"/>
        <v>22.111705000000001</v>
      </c>
      <c r="C355">
        <f t="shared" si="11"/>
        <v>14.879087000000002</v>
      </c>
    </row>
    <row r="356" spans="1:3" x14ac:dyDescent="0.25">
      <c r="A356">
        <v>754</v>
      </c>
      <c r="B356">
        <f t="shared" si="10"/>
        <v>22.127005</v>
      </c>
      <c r="C356">
        <f t="shared" si="11"/>
        <v>14.882365999999999</v>
      </c>
    </row>
    <row r="357" spans="1:3" x14ac:dyDescent="0.25">
      <c r="A357">
        <v>755</v>
      </c>
      <c r="B357">
        <f t="shared" si="10"/>
        <v>22.142305</v>
      </c>
      <c r="C357">
        <f t="shared" si="11"/>
        <v>14.885645</v>
      </c>
    </row>
    <row r="358" spans="1:3" x14ac:dyDescent="0.25">
      <c r="A358">
        <v>756</v>
      </c>
      <c r="B358">
        <f t="shared" si="10"/>
        <v>22.157605</v>
      </c>
      <c r="C358">
        <f t="shared" si="11"/>
        <v>14.888924000000001</v>
      </c>
    </row>
    <row r="359" spans="1:3" x14ac:dyDescent="0.25">
      <c r="A359">
        <v>757</v>
      </c>
      <c r="B359">
        <f t="shared" si="10"/>
        <v>22.172905</v>
      </c>
      <c r="C359">
        <f t="shared" si="11"/>
        <v>14.892203</v>
      </c>
    </row>
    <row r="360" spans="1:3" x14ac:dyDescent="0.25">
      <c r="A360">
        <v>758</v>
      </c>
      <c r="B360">
        <f t="shared" si="10"/>
        <v>22.188205</v>
      </c>
      <c r="C360">
        <f t="shared" si="11"/>
        <v>14.895482000000001</v>
      </c>
    </row>
    <row r="361" spans="1:3" x14ac:dyDescent="0.25">
      <c r="A361">
        <v>759</v>
      </c>
      <c r="B361">
        <f t="shared" si="10"/>
        <v>22.203505</v>
      </c>
      <c r="C361">
        <f t="shared" si="11"/>
        <v>14.898760999999999</v>
      </c>
    </row>
    <row r="362" spans="1:3" x14ac:dyDescent="0.25">
      <c r="A362">
        <v>760</v>
      </c>
      <c r="B362">
        <f t="shared" si="10"/>
        <v>22.218805</v>
      </c>
      <c r="C362">
        <f t="shared" si="11"/>
        <v>14.90204</v>
      </c>
    </row>
    <row r="363" spans="1:3" x14ac:dyDescent="0.25">
      <c r="A363">
        <v>761</v>
      </c>
      <c r="B363">
        <f t="shared" si="10"/>
        <v>22.234105</v>
      </c>
      <c r="C363">
        <f t="shared" si="11"/>
        <v>14.905319</v>
      </c>
    </row>
    <row r="364" spans="1:3" x14ac:dyDescent="0.25">
      <c r="A364">
        <v>762</v>
      </c>
      <c r="B364">
        <f t="shared" si="10"/>
        <v>22.249404999999999</v>
      </c>
      <c r="C364">
        <f t="shared" si="11"/>
        <v>14.908598000000001</v>
      </c>
    </row>
    <row r="365" spans="1:3" x14ac:dyDescent="0.25">
      <c r="A365">
        <v>763</v>
      </c>
      <c r="B365">
        <f t="shared" si="10"/>
        <v>22.264704999999999</v>
      </c>
      <c r="C365">
        <f t="shared" si="11"/>
        <v>14.911877</v>
      </c>
    </row>
    <row r="366" spans="1:3" x14ac:dyDescent="0.25">
      <c r="A366">
        <v>764</v>
      </c>
      <c r="B366">
        <f t="shared" si="10"/>
        <v>22.280004999999999</v>
      </c>
      <c r="C366">
        <f t="shared" si="11"/>
        <v>14.915156000000001</v>
      </c>
    </row>
    <row r="367" spans="1:3" x14ac:dyDescent="0.25">
      <c r="A367">
        <v>765</v>
      </c>
      <c r="B367">
        <f t="shared" si="10"/>
        <v>22.295304999999999</v>
      </c>
      <c r="C367">
        <f t="shared" si="11"/>
        <v>14.918434999999999</v>
      </c>
    </row>
    <row r="368" spans="1:3" x14ac:dyDescent="0.25">
      <c r="A368">
        <v>766</v>
      </c>
      <c r="B368">
        <f t="shared" si="10"/>
        <v>22.310604999999999</v>
      </c>
      <c r="C368">
        <f t="shared" si="11"/>
        <v>14.921714</v>
      </c>
    </row>
    <row r="369" spans="1:3" x14ac:dyDescent="0.25">
      <c r="A369">
        <v>767</v>
      </c>
      <c r="B369">
        <f t="shared" si="10"/>
        <v>22.325904999999999</v>
      </c>
      <c r="C369">
        <f t="shared" si="11"/>
        <v>14.924993000000001</v>
      </c>
    </row>
    <row r="370" spans="1:3" x14ac:dyDescent="0.25">
      <c r="A370">
        <v>768</v>
      </c>
      <c r="B370">
        <f t="shared" si="10"/>
        <v>22.341204999999999</v>
      </c>
      <c r="C370">
        <f t="shared" si="11"/>
        <v>14.928272000000002</v>
      </c>
    </row>
    <row r="371" spans="1:3" x14ac:dyDescent="0.25">
      <c r="A371">
        <v>769</v>
      </c>
      <c r="B371">
        <f t="shared" si="10"/>
        <v>22.356504999999999</v>
      </c>
      <c r="C371">
        <f t="shared" si="11"/>
        <v>14.931551000000001</v>
      </c>
    </row>
    <row r="372" spans="1:3" x14ac:dyDescent="0.25">
      <c r="A372">
        <v>770</v>
      </c>
      <c r="B372">
        <f t="shared" si="10"/>
        <v>22.371804999999998</v>
      </c>
      <c r="C372">
        <f t="shared" si="11"/>
        <v>14.934829999999998</v>
      </c>
    </row>
    <row r="373" spans="1:3" x14ac:dyDescent="0.25">
      <c r="A373">
        <v>771</v>
      </c>
      <c r="B373">
        <f t="shared" si="10"/>
        <v>22.387104999999998</v>
      </c>
      <c r="C373">
        <f t="shared" si="11"/>
        <v>14.938108999999999</v>
      </c>
    </row>
    <row r="374" spans="1:3" x14ac:dyDescent="0.25">
      <c r="A374">
        <v>772</v>
      </c>
      <c r="B374">
        <f t="shared" si="10"/>
        <v>22.402405000000002</v>
      </c>
      <c r="C374">
        <f t="shared" si="11"/>
        <v>14.941388</v>
      </c>
    </row>
    <row r="375" spans="1:3" x14ac:dyDescent="0.25">
      <c r="A375">
        <v>773</v>
      </c>
      <c r="B375">
        <f t="shared" si="10"/>
        <v>22.417704999999998</v>
      </c>
      <c r="C375">
        <f t="shared" si="11"/>
        <v>14.944667000000001</v>
      </c>
    </row>
    <row r="376" spans="1:3" x14ac:dyDescent="0.25">
      <c r="A376">
        <v>774</v>
      </c>
      <c r="B376">
        <f t="shared" si="10"/>
        <v>22.433005000000001</v>
      </c>
      <c r="C376">
        <f t="shared" si="11"/>
        <v>14.947946000000002</v>
      </c>
    </row>
    <row r="377" spans="1:3" x14ac:dyDescent="0.25">
      <c r="A377">
        <v>775</v>
      </c>
      <c r="B377">
        <f t="shared" si="10"/>
        <v>22.448304999999998</v>
      </c>
      <c r="C377">
        <f t="shared" si="11"/>
        <v>14.951225000000001</v>
      </c>
    </row>
    <row r="378" spans="1:3" x14ac:dyDescent="0.25">
      <c r="A378">
        <v>776</v>
      </c>
      <c r="B378">
        <f t="shared" si="10"/>
        <v>22.463605000000001</v>
      </c>
      <c r="C378">
        <f t="shared" si="11"/>
        <v>14.954504000000002</v>
      </c>
    </row>
    <row r="379" spans="1:3" x14ac:dyDescent="0.25">
      <c r="A379">
        <v>777</v>
      </c>
      <c r="B379">
        <f t="shared" si="10"/>
        <v>22.478904999999997</v>
      </c>
      <c r="C379">
        <f t="shared" si="11"/>
        <v>14.957782999999999</v>
      </c>
    </row>
    <row r="380" spans="1:3" x14ac:dyDescent="0.25">
      <c r="A380">
        <v>778</v>
      </c>
      <c r="B380">
        <f t="shared" si="10"/>
        <v>22.494205000000001</v>
      </c>
      <c r="C380">
        <f t="shared" si="11"/>
        <v>14.961062</v>
      </c>
    </row>
    <row r="381" spans="1:3" x14ac:dyDescent="0.25">
      <c r="A381">
        <v>779</v>
      </c>
      <c r="B381">
        <f t="shared" si="10"/>
        <v>22.509505000000001</v>
      </c>
      <c r="C381">
        <f t="shared" si="11"/>
        <v>14.964341000000001</v>
      </c>
    </row>
    <row r="382" spans="1:3" x14ac:dyDescent="0.25">
      <c r="A382">
        <v>780</v>
      </c>
      <c r="B382">
        <f t="shared" si="10"/>
        <v>22.524805000000001</v>
      </c>
      <c r="C382">
        <f t="shared" si="11"/>
        <v>14.96762</v>
      </c>
    </row>
    <row r="383" spans="1:3" x14ac:dyDescent="0.25">
      <c r="A383">
        <v>781</v>
      </c>
      <c r="B383">
        <f t="shared" si="10"/>
        <v>22.540105000000001</v>
      </c>
      <c r="C383">
        <f t="shared" si="11"/>
        <v>14.970899000000001</v>
      </c>
    </row>
    <row r="384" spans="1:3" x14ac:dyDescent="0.25">
      <c r="A384">
        <v>782</v>
      </c>
      <c r="B384">
        <f t="shared" si="10"/>
        <v>22.555405</v>
      </c>
      <c r="C384">
        <f t="shared" si="11"/>
        <v>14.974177999999998</v>
      </c>
    </row>
    <row r="385" spans="1:3" x14ac:dyDescent="0.25">
      <c r="A385">
        <v>783</v>
      </c>
      <c r="B385">
        <f t="shared" si="10"/>
        <v>22.570705</v>
      </c>
      <c r="C385">
        <f t="shared" si="11"/>
        <v>14.977456999999999</v>
      </c>
    </row>
    <row r="386" spans="1:3" x14ac:dyDescent="0.25">
      <c r="A386">
        <v>784</v>
      </c>
      <c r="B386">
        <f t="shared" si="10"/>
        <v>22.586005</v>
      </c>
      <c r="C386">
        <f t="shared" si="11"/>
        <v>14.980736</v>
      </c>
    </row>
    <row r="387" spans="1:3" x14ac:dyDescent="0.25">
      <c r="A387">
        <v>785</v>
      </c>
      <c r="B387">
        <f t="shared" ref="B387:B402" si="12">0.0153*(A387-273.15) + 14.77</f>
        <v>22.601305</v>
      </c>
      <c r="C387">
        <f t="shared" ref="C387:C402" si="13">100*(0.1241+0.00003279*A387)</f>
        <v>14.984015000000001</v>
      </c>
    </row>
    <row r="388" spans="1:3" x14ac:dyDescent="0.25">
      <c r="A388">
        <v>786</v>
      </c>
      <c r="B388">
        <f t="shared" si="12"/>
        <v>22.616605</v>
      </c>
      <c r="C388">
        <f t="shared" si="13"/>
        <v>14.987294</v>
      </c>
    </row>
    <row r="389" spans="1:3" x14ac:dyDescent="0.25">
      <c r="A389">
        <v>787</v>
      </c>
      <c r="B389">
        <f t="shared" si="12"/>
        <v>22.631905</v>
      </c>
      <c r="C389">
        <f t="shared" si="13"/>
        <v>14.990573000000001</v>
      </c>
    </row>
    <row r="390" spans="1:3" x14ac:dyDescent="0.25">
      <c r="A390">
        <v>788</v>
      </c>
      <c r="B390">
        <f t="shared" si="12"/>
        <v>22.647205</v>
      </c>
      <c r="C390">
        <f t="shared" si="13"/>
        <v>14.993852000000002</v>
      </c>
    </row>
    <row r="391" spans="1:3" x14ac:dyDescent="0.25">
      <c r="A391">
        <v>789</v>
      </c>
      <c r="B391">
        <f t="shared" si="12"/>
        <v>22.662504999999999</v>
      </c>
      <c r="C391">
        <f t="shared" si="13"/>
        <v>14.997131</v>
      </c>
    </row>
    <row r="392" spans="1:3" x14ac:dyDescent="0.25">
      <c r="A392">
        <v>790</v>
      </c>
      <c r="B392">
        <f t="shared" si="12"/>
        <v>22.677804999999999</v>
      </c>
      <c r="C392">
        <f t="shared" si="13"/>
        <v>15.00041</v>
      </c>
    </row>
    <row r="393" spans="1:3" x14ac:dyDescent="0.25">
      <c r="A393">
        <v>791</v>
      </c>
      <c r="B393">
        <f t="shared" si="12"/>
        <v>22.693104999999999</v>
      </c>
      <c r="C393">
        <f t="shared" si="13"/>
        <v>15.003689000000001</v>
      </c>
    </row>
    <row r="394" spans="1:3" x14ac:dyDescent="0.25">
      <c r="A394">
        <v>792</v>
      </c>
      <c r="B394">
        <f t="shared" si="12"/>
        <v>22.708404999999999</v>
      </c>
      <c r="C394">
        <f t="shared" si="13"/>
        <v>15.006968000000001</v>
      </c>
    </row>
    <row r="395" spans="1:3" x14ac:dyDescent="0.25">
      <c r="A395">
        <v>793</v>
      </c>
      <c r="B395">
        <f t="shared" si="12"/>
        <v>22.723704999999999</v>
      </c>
      <c r="C395">
        <f t="shared" si="13"/>
        <v>15.010247000000001</v>
      </c>
    </row>
    <row r="396" spans="1:3" x14ac:dyDescent="0.25">
      <c r="A396">
        <v>794</v>
      </c>
      <c r="B396">
        <f t="shared" si="12"/>
        <v>22.739004999999999</v>
      </c>
      <c r="C396">
        <f t="shared" si="13"/>
        <v>15.013525999999999</v>
      </c>
    </row>
    <row r="397" spans="1:3" x14ac:dyDescent="0.25">
      <c r="A397">
        <v>795</v>
      </c>
      <c r="B397">
        <f t="shared" si="12"/>
        <v>22.754304999999999</v>
      </c>
      <c r="C397">
        <f t="shared" si="13"/>
        <v>15.016805</v>
      </c>
    </row>
    <row r="398" spans="1:3" x14ac:dyDescent="0.25">
      <c r="A398">
        <v>796</v>
      </c>
      <c r="B398">
        <f t="shared" si="12"/>
        <v>22.769604999999999</v>
      </c>
      <c r="C398">
        <f t="shared" si="13"/>
        <v>15.020084000000001</v>
      </c>
    </row>
    <row r="399" spans="1:3" x14ac:dyDescent="0.25">
      <c r="A399">
        <v>797</v>
      </c>
      <c r="B399">
        <f t="shared" si="12"/>
        <v>22.784905000000002</v>
      </c>
      <c r="C399">
        <f t="shared" si="13"/>
        <v>15.023363</v>
      </c>
    </row>
    <row r="400" spans="1:3" x14ac:dyDescent="0.25">
      <c r="A400">
        <v>798</v>
      </c>
      <c r="B400">
        <f t="shared" si="12"/>
        <v>22.800204999999998</v>
      </c>
      <c r="C400">
        <f t="shared" si="13"/>
        <v>15.026642000000001</v>
      </c>
    </row>
    <row r="401" spans="1:3" x14ac:dyDescent="0.25">
      <c r="A401">
        <v>799</v>
      </c>
      <c r="B401">
        <f t="shared" si="12"/>
        <v>22.815505000000002</v>
      </c>
      <c r="C401">
        <f t="shared" si="13"/>
        <v>15.029921000000002</v>
      </c>
    </row>
    <row r="402" spans="1:3" x14ac:dyDescent="0.25">
      <c r="A402">
        <v>800</v>
      </c>
      <c r="B402">
        <f t="shared" si="12"/>
        <v>22.830804999999998</v>
      </c>
      <c r="C402">
        <f t="shared" si="13"/>
        <v>15.033199999999999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K30"/>
  <sheetViews>
    <sheetView workbookViewId="0">
      <selection activeCell="J9" sqref="J9"/>
    </sheetView>
  </sheetViews>
  <sheetFormatPr baseColWidth="10" defaultRowHeight="15" x14ac:dyDescent="0.25"/>
  <cols>
    <col min="1" max="2" width="11.42578125" style="1"/>
    <col min="3" max="3" width="7" style="1" customWidth="1"/>
    <col min="4" max="4" width="8.7109375" style="1" customWidth="1"/>
    <col min="5" max="5" width="12.28515625" style="1" bestFit="1" customWidth="1"/>
    <col min="6" max="6" width="12.85546875" style="1" bestFit="1" customWidth="1"/>
    <col min="7" max="7" width="10" bestFit="1" customWidth="1"/>
    <col min="10" max="10" width="12" bestFit="1" customWidth="1"/>
  </cols>
  <sheetData>
    <row r="2" spans="1:11" x14ac:dyDescent="0.25">
      <c r="A2" s="1" t="s">
        <v>10</v>
      </c>
      <c r="C2" s="1" t="s">
        <v>11</v>
      </c>
    </row>
    <row r="3" spans="1:11" x14ac:dyDescent="0.25">
      <c r="A3" s="1" t="s">
        <v>12</v>
      </c>
    </row>
    <row r="4" spans="1:11" x14ac:dyDescent="0.25">
      <c r="A4" s="1" t="s">
        <v>13</v>
      </c>
      <c r="I4" t="s">
        <v>28</v>
      </c>
      <c r="J4">
        <v>0.115</v>
      </c>
    </row>
    <row r="5" spans="1:11" x14ac:dyDescent="0.25">
      <c r="A5" s="1" t="s">
        <v>12</v>
      </c>
      <c r="I5" t="s">
        <v>30</v>
      </c>
      <c r="J5">
        <v>5</v>
      </c>
    </row>
    <row r="6" spans="1:11" x14ac:dyDescent="0.25">
      <c r="A6" s="1" t="s">
        <v>14</v>
      </c>
    </row>
    <row r="7" spans="1:11" x14ac:dyDescent="0.25">
      <c r="A7" s="1" t="s">
        <v>15</v>
      </c>
      <c r="B7" s="1" t="s">
        <v>39</v>
      </c>
      <c r="C7" s="1" t="s">
        <v>16</v>
      </c>
      <c r="D7" s="1" t="s">
        <v>22</v>
      </c>
      <c r="E7" s="11" t="s">
        <v>23</v>
      </c>
      <c r="F7" s="1" t="s">
        <v>17</v>
      </c>
    </row>
    <row r="8" spans="1:11" s="9" customFormat="1" x14ac:dyDescent="0.25">
      <c r="A8" s="10" t="s">
        <v>9</v>
      </c>
      <c r="B8" s="10" t="s">
        <v>9</v>
      </c>
      <c r="C8" s="10" t="s">
        <v>18</v>
      </c>
      <c r="D8" s="10" t="s">
        <v>19</v>
      </c>
      <c r="E8" s="10" t="s">
        <v>20</v>
      </c>
      <c r="F8" s="10" t="s">
        <v>21</v>
      </c>
      <c r="G8" s="10" t="s">
        <v>19</v>
      </c>
      <c r="H8" s="10" t="s">
        <v>20</v>
      </c>
      <c r="I8" s="9" t="s">
        <v>29</v>
      </c>
    </row>
    <row r="9" spans="1:11" x14ac:dyDescent="0.25">
      <c r="A9" s="1">
        <v>-30</v>
      </c>
      <c r="B9" s="1">
        <f>A9+273.15</f>
        <v>243.14999999999998</v>
      </c>
      <c r="C9" s="1">
        <v>1.452</v>
      </c>
      <c r="D9" s="1">
        <v>1.56</v>
      </c>
      <c r="E9" s="1">
        <v>1.08</v>
      </c>
      <c r="F9" s="1">
        <v>312</v>
      </c>
      <c r="G9">
        <f>D9/100000</f>
        <v>1.56E-5</v>
      </c>
      <c r="H9">
        <f>E9/100000</f>
        <v>1.08E-5</v>
      </c>
      <c r="I9">
        <f>$J$4*$J$5/H9</f>
        <v>53240.740740740745</v>
      </c>
      <c r="J9" s="31">
        <f>-0.000000288741 + 0.00000004069284 * B9 + 0.00000000008678862* B9^2</f>
        <v>1.4736833111521948E-5</v>
      </c>
      <c r="K9">
        <f>H9/J9</f>
        <v>0.73285759011249529</v>
      </c>
    </row>
    <row r="10" spans="1:11" x14ac:dyDescent="0.25">
      <c r="A10" s="1">
        <v>-20</v>
      </c>
      <c r="B10" s="1">
        <f t="shared" ref="B10:B24" si="0">A10+273.15</f>
        <v>253.14999999999998</v>
      </c>
      <c r="C10" s="1">
        <v>1.3939999999999999</v>
      </c>
      <c r="D10" s="1">
        <v>1.61</v>
      </c>
      <c r="E10" s="1">
        <v>1.1599999999999999</v>
      </c>
      <c r="F10" s="1">
        <v>319</v>
      </c>
      <c r="G10">
        <f t="shared" ref="G10:H24" si="1">D10/100000</f>
        <v>1.6100000000000002E-5</v>
      </c>
      <c r="H10">
        <f t="shared" si="1"/>
        <v>1.1599999999999999E-5</v>
      </c>
      <c r="I10">
        <f t="shared" ref="I10:I24" si="2">$J$4*$J$5/H10</f>
        <v>49568.965517241391</v>
      </c>
      <c r="J10" s="31">
        <f t="shared" ref="J10:J24" si="3">-0.000000288741 + 0.00000004069284 * B10 + 0.00000000008678862* B10^2</f>
        <v>1.5574493432581948E-5</v>
      </c>
      <c r="K10">
        <f t="shared" ref="K10:K24" si="4">H10/J10</f>
        <v>0.74480753099376695</v>
      </c>
    </row>
    <row r="11" spans="1:11" x14ac:dyDescent="0.25">
      <c r="A11" s="1">
        <v>-10</v>
      </c>
      <c r="B11" s="1">
        <f t="shared" si="0"/>
        <v>263.14999999999998</v>
      </c>
      <c r="C11" s="1">
        <v>1.3420000000000001</v>
      </c>
      <c r="D11" s="1">
        <v>1.67</v>
      </c>
      <c r="E11" s="1">
        <v>1.24</v>
      </c>
      <c r="F11" s="1">
        <v>325</v>
      </c>
      <c r="G11">
        <f t="shared" si="1"/>
        <v>1.6699999999999999E-5</v>
      </c>
      <c r="H11">
        <f t="shared" si="1"/>
        <v>1.24E-5</v>
      </c>
      <c r="I11">
        <f t="shared" si="2"/>
        <v>46370.967741935492</v>
      </c>
      <c r="J11" s="31">
        <f t="shared" si="3"/>
        <v>1.6429511477641946E-5</v>
      </c>
      <c r="K11">
        <f t="shared" si="4"/>
        <v>0.75473942222046619</v>
      </c>
    </row>
    <row r="12" spans="1:11" x14ac:dyDescent="0.25">
      <c r="A12" s="1">
        <v>0</v>
      </c>
      <c r="B12" s="1">
        <f t="shared" si="0"/>
        <v>273.14999999999998</v>
      </c>
      <c r="C12" s="1">
        <v>1.292</v>
      </c>
      <c r="D12" s="1">
        <v>1.72</v>
      </c>
      <c r="E12" s="1">
        <v>1.33</v>
      </c>
      <c r="F12" s="1">
        <v>331</v>
      </c>
      <c r="G12">
        <f t="shared" si="1"/>
        <v>1.7200000000000001E-5</v>
      </c>
      <c r="H12">
        <f t="shared" si="1"/>
        <v>1.3300000000000001E-5</v>
      </c>
      <c r="I12">
        <f t="shared" si="2"/>
        <v>43233.082706766916</v>
      </c>
      <c r="J12" s="31">
        <f t="shared" si="3"/>
        <v>1.730188724670195E-5</v>
      </c>
      <c r="K12">
        <f t="shared" si="4"/>
        <v>0.76870226989458734</v>
      </c>
    </row>
    <row r="13" spans="1:11" x14ac:dyDescent="0.25">
      <c r="A13" s="1">
        <v>10</v>
      </c>
      <c r="B13" s="1">
        <f t="shared" si="0"/>
        <v>283.14999999999998</v>
      </c>
      <c r="C13" s="1">
        <v>1.2470000000000001</v>
      </c>
      <c r="D13" s="1">
        <v>1.76</v>
      </c>
      <c r="E13" s="1">
        <v>1.42</v>
      </c>
      <c r="F13" s="1">
        <v>337</v>
      </c>
      <c r="G13">
        <f t="shared" si="1"/>
        <v>1.7600000000000001E-5</v>
      </c>
      <c r="H13">
        <f t="shared" si="1"/>
        <v>1.42E-5</v>
      </c>
      <c r="I13">
        <f t="shared" si="2"/>
        <v>40492.957746478882</v>
      </c>
      <c r="J13" s="31">
        <f t="shared" si="3"/>
        <v>1.8191620739761949E-5</v>
      </c>
      <c r="K13">
        <f t="shared" si="4"/>
        <v>0.78057915801656153</v>
      </c>
    </row>
    <row r="14" spans="1:11" x14ac:dyDescent="0.25">
      <c r="A14" s="1">
        <v>20</v>
      </c>
      <c r="B14" s="1">
        <f t="shared" si="0"/>
        <v>293.14999999999998</v>
      </c>
      <c r="C14" s="1">
        <v>1.204</v>
      </c>
      <c r="D14" s="1">
        <v>1.81</v>
      </c>
      <c r="E14" s="1">
        <v>1.51</v>
      </c>
      <c r="F14" s="1">
        <v>343</v>
      </c>
      <c r="G14">
        <f t="shared" si="1"/>
        <v>1.8099999999999999E-5</v>
      </c>
      <c r="H14">
        <f t="shared" si="1"/>
        <v>1.5099999999999999E-5</v>
      </c>
      <c r="I14">
        <f t="shared" si="2"/>
        <v>38079.470198675503</v>
      </c>
      <c r="J14" s="31">
        <f t="shared" si="3"/>
        <v>1.9098711956821947E-5</v>
      </c>
      <c r="K14">
        <f t="shared" si="4"/>
        <v>0.79062923374821459</v>
      </c>
    </row>
    <row r="15" spans="1:11" x14ac:dyDescent="0.25">
      <c r="A15" s="1">
        <v>30</v>
      </c>
      <c r="B15" s="1">
        <f t="shared" si="0"/>
        <v>303.14999999999998</v>
      </c>
      <c r="C15" s="1">
        <v>1.1639999999999999</v>
      </c>
      <c r="D15" s="1">
        <v>1.86</v>
      </c>
      <c r="E15" s="1">
        <v>1.6</v>
      </c>
      <c r="F15" s="1">
        <v>349</v>
      </c>
      <c r="G15">
        <f t="shared" si="1"/>
        <v>1.8600000000000001E-5</v>
      </c>
      <c r="H15">
        <f t="shared" si="1"/>
        <v>1.5999999999999999E-5</v>
      </c>
      <c r="I15">
        <f t="shared" si="2"/>
        <v>35937.500000000007</v>
      </c>
      <c r="J15" s="31">
        <f t="shared" si="3"/>
        <v>2.0023160897881947E-5</v>
      </c>
      <c r="K15">
        <f t="shared" si="4"/>
        <v>0.79907463569812709</v>
      </c>
    </row>
    <row r="16" spans="1:11" x14ac:dyDescent="0.25">
      <c r="A16" s="1">
        <v>40</v>
      </c>
      <c r="B16" s="1">
        <f t="shared" si="0"/>
        <v>313.14999999999998</v>
      </c>
      <c r="C16" s="1">
        <v>1.127</v>
      </c>
      <c r="D16" s="1">
        <v>1.91</v>
      </c>
      <c r="E16" s="1">
        <v>1.69</v>
      </c>
      <c r="F16" s="1">
        <v>355</v>
      </c>
      <c r="G16">
        <f t="shared" si="1"/>
        <v>1.91E-5</v>
      </c>
      <c r="H16">
        <f t="shared" si="1"/>
        <v>1.6900000000000001E-5</v>
      </c>
      <c r="I16">
        <f t="shared" si="2"/>
        <v>34023.668639053256</v>
      </c>
      <c r="J16" s="31">
        <f t="shared" si="3"/>
        <v>2.0964967562941949E-5</v>
      </c>
      <c r="K16">
        <f t="shared" si="4"/>
        <v>0.80610666099349193</v>
      </c>
    </row>
    <row r="17" spans="1:11" x14ac:dyDescent="0.25">
      <c r="A17" s="1">
        <v>50</v>
      </c>
      <c r="B17" s="1">
        <f t="shared" si="0"/>
        <v>323.14999999999998</v>
      </c>
      <c r="C17" s="1">
        <v>1.0920000000000001</v>
      </c>
      <c r="D17" s="1">
        <v>1.95</v>
      </c>
      <c r="E17" s="1">
        <v>1.79</v>
      </c>
      <c r="F17" s="1">
        <v>360</v>
      </c>
      <c r="G17">
        <f t="shared" si="1"/>
        <v>1.95E-5</v>
      </c>
      <c r="H17">
        <f t="shared" si="1"/>
        <v>1.7900000000000001E-5</v>
      </c>
      <c r="I17">
        <f t="shared" si="2"/>
        <v>32122.90502793296</v>
      </c>
      <c r="J17" s="31">
        <f t="shared" si="3"/>
        <v>2.1924131952001946E-5</v>
      </c>
      <c r="K17">
        <f t="shared" si="4"/>
        <v>0.81645193703395447</v>
      </c>
    </row>
    <row r="18" spans="1:11" x14ac:dyDescent="0.25">
      <c r="A18" s="1">
        <v>60</v>
      </c>
      <c r="B18" s="1">
        <f t="shared" si="0"/>
        <v>333.15</v>
      </c>
      <c r="C18" s="1">
        <v>1.06</v>
      </c>
      <c r="D18" s="1">
        <v>2</v>
      </c>
      <c r="E18" s="1">
        <v>1.89</v>
      </c>
      <c r="F18" s="1">
        <v>366</v>
      </c>
      <c r="G18">
        <f t="shared" si="1"/>
        <v>2.0000000000000002E-5</v>
      </c>
      <c r="H18">
        <f t="shared" si="1"/>
        <v>1.8899999999999999E-5</v>
      </c>
      <c r="I18">
        <f t="shared" si="2"/>
        <v>30423.28042328043</v>
      </c>
      <c r="J18" s="31">
        <f t="shared" si="3"/>
        <v>2.2900654065061949E-5</v>
      </c>
      <c r="K18">
        <f t="shared" si="4"/>
        <v>0.82530393875668862</v>
      </c>
    </row>
    <row r="19" spans="1:11" x14ac:dyDescent="0.25">
      <c r="A19" s="1">
        <v>70</v>
      </c>
      <c r="B19" s="1">
        <f t="shared" si="0"/>
        <v>343.15</v>
      </c>
      <c r="C19" s="1">
        <v>1.03</v>
      </c>
      <c r="D19" s="1">
        <v>2.0499999999999998</v>
      </c>
      <c r="E19" s="1">
        <v>1.99</v>
      </c>
      <c r="F19" s="1">
        <v>371</v>
      </c>
      <c r="G19">
        <f t="shared" si="1"/>
        <v>2.0499999999999997E-5</v>
      </c>
      <c r="H19">
        <f t="shared" si="1"/>
        <v>1.9899999999999999E-5</v>
      </c>
      <c r="I19">
        <f t="shared" si="2"/>
        <v>28894.47236180905</v>
      </c>
      <c r="J19" s="31">
        <f t="shared" si="3"/>
        <v>2.3894533902121947E-5</v>
      </c>
      <c r="K19">
        <f t="shared" si="4"/>
        <v>0.83282645652413356</v>
      </c>
    </row>
    <row r="20" spans="1:11" x14ac:dyDescent="0.25">
      <c r="A20" s="1">
        <v>80</v>
      </c>
      <c r="B20" s="1">
        <f t="shared" si="0"/>
        <v>353.15</v>
      </c>
      <c r="C20" s="1">
        <v>1</v>
      </c>
      <c r="D20" s="1">
        <v>2.09</v>
      </c>
      <c r="E20" s="1">
        <v>2.09</v>
      </c>
      <c r="F20" s="1">
        <v>377</v>
      </c>
      <c r="G20">
        <f t="shared" si="1"/>
        <v>2.09E-5</v>
      </c>
      <c r="H20">
        <f t="shared" si="1"/>
        <v>2.09E-5</v>
      </c>
      <c r="I20">
        <f t="shared" si="2"/>
        <v>27511.961722488042</v>
      </c>
      <c r="J20" s="31">
        <f t="shared" si="3"/>
        <v>2.4905771463181948E-5</v>
      </c>
      <c r="K20">
        <f t="shared" si="4"/>
        <v>0.83916292377838386</v>
      </c>
    </row>
    <row r="21" spans="1:11" x14ac:dyDescent="0.25">
      <c r="A21" s="1">
        <v>90</v>
      </c>
      <c r="B21" s="1">
        <f t="shared" si="0"/>
        <v>363.15</v>
      </c>
      <c r="C21" s="1">
        <v>0.97299999999999998</v>
      </c>
      <c r="D21" s="1">
        <v>2.13</v>
      </c>
      <c r="E21" s="1">
        <v>2.19</v>
      </c>
      <c r="F21" s="1">
        <v>382</v>
      </c>
      <c r="G21">
        <f t="shared" si="1"/>
        <v>2.1299999999999999E-5</v>
      </c>
      <c r="H21">
        <f t="shared" si="1"/>
        <v>2.19E-5</v>
      </c>
      <c r="I21">
        <f t="shared" si="2"/>
        <v>26255.707762557082</v>
      </c>
      <c r="J21" s="31">
        <f t="shared" si="3"/>
        <v>2.5934366748241947E-5</v>
      </c>
      <c r="K21">
        <f t="shared" si="4"/>
        <v>0.8444393577292405</v>
      </c>
    </row>
    <row r="22" spans="1:11" x14ac:dyDescent="0.25">
      <c r="A22" s="1">
        <v>100</v>
      </c>
      <c r="B22" s="1">
        <f t="shared" si="0"/>
        <v>373.15</v>
      </c>
      <c r="C22" s="1">
        <v>0.94599999999999995</v>
      </c>
      <c r="D22" s="1">
        <v>2.17</v>
      </c>
      <c r="E22" s="1">
        <v>2.2999999999999998</v>
      </c>
      <c r="F22" s="1">
        <v>387</v>
      </c>
      <c r="G22">
        <f t="shared" si="1"/>
        <v>2.1699999999999999E-5</v>
      </c>
      <c r="H22">
        <f t="shared" si="1"/>
        <v>2.2999999999999997E-5</v>
      </c>
      <c r="I22">
        <f t="shared" si="2"/>
        <v>25000.000000000007</v>
      </c>
      <c r="J22" s="31">
        <f t="shared" si="3"/>
        <v>2.6980319757301948E-5</v>
      </c>
      <c r="K22">
        <f t="shared" si="4"/>
        <v>0.85247321777108598</v>
      </c>
    </row>
    <row r="23" spans="1:11" x14ac:dyDescent="0.25">
      <c r="A23" s="1">
        <v>200</v>
      </c>
      <c r="B23" s="1">
        <f t="shared" si="0"/>
        <v>473.15</v>
      </c>
      <c r="C23" s="1">
        <v>0.746</v>
      </c>
      <c r="D23" s="1">
        <v>2.57</v>
      </c>
      <c r="E23" s="1">
        <v>3.45</v>
      </c>
      <c r="F23" s="1">
        <v>436</v>
      </c>
      <c r="G23">
        <f t="shared" si="1"/>
        <v>2.5699999999999998E-5</v>
      </c>
      <c r="H23">
        <f t="shared" si="1"/>
        <v>3.4500000000000005E-5</v>
      </c>
      <c r="I23">
        <f t="shared" si="2"/>
        <v>16666.666666666668</v>
      </c>
      <c r="J23" s="31">
        <f t="shared" si="3"/>
        <v>3.8394524667901951E-5</v>
      </c>
      <c r="K23">
        <f t="shared" si="4"/>
        <v>0.89856562357294156</v>
      </c>
    </row>
    <row r="24" spans="1:11" x14ac:dyDescent="0.25">
      <c r="A24" s="1">
        <v>300</v>
      </c>
      <c r="B24" s="1">
        <f t="shared" si="0"/>
        <v>573.15</v>
      </c>
      <c r="C24" s="1">
        <v>0.61599999999999999</v>
      </c>
      <c r="D24" s="1">
        <v>2.93</v>
      </c>
      <c r="E24" s="1">
        <v>4.75</v>
      </c>
      <c r="F24" s="1">
        <v>480</v>
      </c>
      <c r="G24">
        <f t="shared" si="1"/>
        <v>2.9300000000000001E-5</v>
      </c>
      <c r="H24">
        <f t="shared" si="1"/>
        <v>4.7500000000000003E-5</v>
      </c>
      <c r="I24">
        <f t="shared" si="2"/>
        <v>12105.263157894738</v>
      </c>
      <c r="J24" s="31">
        <f t="shared" si="3"/>
        <v>5.1544501978501944E-5</v>
      </c>
      <c r="K24">
        <f t="shared" si="4"/>
        <v>0.92153378491873272</v>
      </c>
    </row>
    <row r="30" spans="1:11" x14ac:dyDescent="0.25">
      <c r="G30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topLeftCell="A54" workbookViewId="0">
      <selection activeCell="C40" sqref="C40"/>
    </sheetView>
  </sheetViews>
  <sheetFormatPr baseColWidth="10" defaultRowHeight="15" x14ac:dyDescent="0.25"/>
  <cols>
    <col min="2" max="2" width="17.85546875" hidden="1" customWidth="1"/>
    <col min="3" max="3" width="19.5703125" customWidth="1"/>
    <col min="6" max="6" width="11" customWidth="1"/>
    <col min="16" max="16" width="12.42578125" bestFit="1" customWidth="1"/>
  </cols>
  <sheetData>
    <row r="1" spans="1:17" x14ac:dyDescent="0.25">
      <c r="A1" s="16" t="s">
        <v>24</v>
      </c>
      <c r="B1" s="16" t="s">
        <v>25</v>
      </c>
      <c r="C1" s="16" t="s">
        <v>31</v>
      </c>
      <c r="D1" s="16" t="s">
        <v>32</v>
      </c>
    </row>
    <row r="2" spans="1:17" x14ac:dyDescent="0.25">
      <c r="A2" s="12">
        <v>286</v>
      </c>
      <c r="B2" s="15">
        <f t="shared" ref="B2:B40" si="0">A2-273.15</f>
        <v>12.850000000000023</v>
      </c>
      <c r="C2" s="12">
        <v>-253.49875399999999</v>
      </c>
      <c r="D2" s="12">
        <v>15000000</v>
      </c>
      <c r="P2" s="29"/>
      <c r="Q2" s="12"/>
    </row>
    <row r="3" spans="1:17" x14ac:dyDescent="0.25">
      <c r="A3" s="12">
        <v>296</v>
      </c>
      <c r="B3" s="15">
        <f t="shared" si="0"/>
        <v>22.850000000000023</v>
      </c>
      <c r="C3" s="12">
        <v>15092.463094000001</v>
      </c>
      <c r="D3" s="12">
        <v>15000000</v>
      </c>
      <c r="P3" s="5"/>
    </row>
    <row r="4" spans="1:17" x14ac:dyDescent="0.25">
      <c r="A4" s="12">
        <v>306</v>
      </c>
      <c r="B4" s="15">
        <f t="shared" si="0"/>
        <v>32.850000000000023</v>
      </c>
      <c r="C4" s="12">
        <v>30742.394951999999</v>
      </c>
      <c r="D4" s="12">
        <v>15000000</v>
      </c>
      <c r="P4" s="30"/>
    </row>
    <row r="5" spans="1:17" x14ac:dyDescent="0.25">
      <c r="A5" s="12">
        <v>316</v>
      </c>
      <c r="B5" s="15">
        <f t="shared" si="0"/>
        <v>42.850000000000023</v>
      </c>
      <c r="C5" s="12">
        <v>46690.751173999997</v>
      </c>
      <c r="D5" s="12">
        <v>15000000</v>
      </c>
      <c r="P5" s="30"/>
    </row>
    <row r="6" spans="1:17" x14ac:dyDescent="0.25">
      <c r="A6" s="12">
        <v>326</v>
      </c>
      <c r="B6" s="15">
        <f t="shared" si="0"/>
        <v>52.850000000000023</v>
      </c>
      <c r="C6" s="12">
        <v>62932.236445000002</v>
      </c>
      <c r="D6" s="12">
        <v>15000000</v>
      </c>
      <c r="P6" s="30"/>
    </row>
    <row r="7" spans="1:17" x14ac:dyDescent="0.25">
      <c r="A7" s="12">
        <v>336</v>
      </c>
      <c r="B7" s="15">
        <f t="shared" si="0"/>
        <v>62.850000000000023</v>
      </c>
      <c r="C7" s="12">
        <v>79461.802796000004</v>
      </c>
      <c r="D7" s="12">
        <v>15000000</v>
      </c>
      <c r="P7" s="6"/>
    </row>
    <row r="8" spans="1:17" x14ac:dyDescent="0.25">
      <c r="A8" s="12">
        <v>346</v>
      </c>
      <c r="B8" s="15">
        <f t="shared" si="0"/>
        <v>72.850000000000023</v>
      </c>
      <c r="C8" s="12">
        <v>96274.646196000002</v>
      </c>
      <c r="D8" s="12">
        <v>15000000</v>
      </c>
      <c r="P8" s="5"/>
    </row>
    <row r="9" spans="1:17" x14ac:dyDescent="0.25">
      <c r="A9" s="12">
        <v>356</v>
      </c>
      <c r="B9" s="15">
        <f t="shared" si="0"/>
        <v>82.850000000000023</v>
      </c>
      <c r="C9" s="12">
        <v>113366.20266</v>
      </c>
      <c r="D9" s="12">
        <v>15000000</v>
      </c>
      <c r="P9" s="5"/>
    </row>
    <row r="10" spans="1:17" x14ac:dyDescent="0.25">
      <c r="A10" s="12">
        <v>366</v>
      </c>
      <c r="B10" s="15">
        <f t="shared" si="0"/>
        <v>92.850000000000023</v>
      </c>
      <c r="C10" s="12">
        <v>130732.143795</v>
      </c>
      <c r="D10" s="12">
        <v>15000000</v>
      </c>
      <c r="P10" s="5"/>
    </row>
    <row r="11" spans="1:17" x14ac:dyDescent="0.25">
      <c r="A11" s="12">
        <v>376</v>
      </c>
      <c r="B11" s="15">
        <f t="shared" si="0"/>
        <v>102.85000000000002</v>
      </c>
      <c r="C11" s="12">
        <v>148368.37172600001</v>
      </c>
      <c r="D11" s="12">
        <v>15000000</v>
      </c>
      <c r="P11" s="5"/>
    </row>
    <row r="12" spans="1:17" x14ac:dyDescent="0.25">
      <c r="A12" s="12">
        <v>386</v>
      </c>
      <c r="B12" s="15">
        <f t="shared" si="0"/>
        <v>112.85000000000002</v>
      </c>
      <c r="C12" s="12">
        <v>166271.01330699999</v>
      </c>
      <c r="D12" s="12">
        <v>15000000</v>
      </c>
      <c r="P12" s="5"/>
    </row>
    <row r="13" spans="1:17" x14ac:dyDescent="0.25">
      <c r="A13" s="12">
        <v>396</v>
      </c>
      <c r="B13" s="15">
        <f t="shared" si="0"/>
        <v>122.85000000000002</v>
      </c>
      <c r="C13" s="12">
        <v>184436.413528</v>
      </c>
      <c r="D13" s="12">
        <v>15000000</v>
      </c>
      <c r="P13" s="5"/>
    </row>
    <row r="14" spans="1:17" x14ac:dyDescent="0.25">
      <c r="A14" s="12">
        <v>406</v>
      </c>
      <c r="B14" s="15">
        <f t="shared" si="0"/>
        <v>132.85000000000002</v>
      </c>
      <c r="C14" s="12">
        <v>202861.128</v>
      </c>
      <c r="D14" s="12">
        <v>15000000</v>
      </c>
      <c r="P14" s="5"/>
    </row>
    <row r="15" spans="1:17" x14ac:dyDescent="0.25">
      <c r="A15" s="12">
        <v>416</v>
      </c>
      <c r="B15" s="15">
        <f t="shared" si="0"/>
        <v>142.85000000000002</v>
      </c>
      <c r="C15" s="12">
        <v>221541.91440099999</v>
      </c>
      <c r="D15" s="12">
        <v>15000000</v>
      </c>
      <c r="P15" s="5"/>
    </row>
    <row r="16" spans="1:17" x14ac:dyDescent="0.25">
      <c r="A16" s="12">
        <v>426</v>
      </c>
      <c r="B16" s="15">
        <f t="shared" si="0"/>
        <v>152.85000000000002</v>
      </c>
      <c r="C16" s="12">
        <v>240475.72272300001</v>
      </c>
      <c r="D16" s="12">
        <v>15000000</v>
      </c>
      <c r="P16" s="5"/>
    </row>
    <row r="17" spans="1:16" x14ac:dyDescent="0.25">
      <c r="A17" s="12">
        <v>436</v>
      </c>
      <c r="B17" s="15">
        <f t="shared" si="0"/>
        <v>162.85000000000002</v>
      </c>
      <c r="C17" s="12">
        <v>259659.68416100001</v>
      </c>
      <c r="D17" s="12">
        <v>15000000</v>
      </c>
      <c r="P17" s="5"/>
    </row>
    <row r="18" spans="1:16" x14ac:dyDescent="0.25">
      <c r="A18" s="12">
        <v>446</v>
      </c>
      <c r="B18" s="15">
        <f t="shared" si="0"/>
        <v>172.85000000000002</v>
      </c>
      <c r="C18" s="12">
        <v>279091.09843999997</v>
      </c>
      <c r="D18" s="12">
        <v>15000000</v>
      </c>
      <c r="P18" s="5"/>
    </row>
    <row r="19" spans="1:16" x14ac:dyDescent="0.25">
      <c r="A19" s="12">
        <v>456</v>
      </c>
      <c r="B19" s="15">
        <f t="shared" si="0"/>
        <v>182.85000000000002</v>
      </c>
      <c r="C19" s="12">
        <v>298767.41934299999</v>
      </c>
      <c r="D19" s="12">
        <v>15000000</v>
      </c>
      <c r="P19" s="5"/>
    </row>
    <row r="20" spans="1:16" x14ac:dyDescent="0.25">
      <c r="A20" s="12">
        <v>466</v>
      </c>
      <c r="B20" s="15">
        <f t="shared" si="0"/>
        <v>192.85000000000002</v>
      </c>
      <c r="C20" s="12">
        <v>318686.23818099999</v>
      </c>
      <c r="D20" s="12">
        <v>15000000</v>
      </c>
      <c r="P20" s="5"/>
    </row>
    <row r="21" spans="1:16" x14ac:dyDescent="0.25">
      <c r="A21" s="12">
        <v>476</v>
      </c>
      <c r="B21" s="15">
        <f t="shared" si="0"/>
        <v>202.85000000000002</v>
      </c>
      <c r="C21" s="12">
        <v>338845.26486499998</v>
      </c>
      <c r="D21" s="12">
        <v>15000000</v>
      </c>
      <c r="P21" s="5"/>
    </row>
    <row r="22" spans="1:16" x14ac:dyDescent="0.25">
      <c r="A22" s="12">
        <v>486</v>
      </c>
      <c r="B22" s="15">
        <f t="shared" si="0"/>
        <v>212.85000000000002</v>
      </c>
      <c r="C22" s="12">
        <v>359242.30622199998</v>
      </c>
      <c r="D22" s="12">
        <v>15000000</v>
      </c>
      <c r="P22" s="5"/>
    </row>
    <row r="23" spans="1:16" x14ac:dyDescent="0.25">
      <c r="A23" s="12">
        <v>496</v>
      </c>
      <c r="B23" s="15">
        <f t="shared" si="0"/>
        <v>222.85000000000002</v>
      </c>
      <c r="C23" s="12">
        <v>379875.24109099997</v>
      </c>
      <c r="D23" s="12">
        <v>15000000</v>
      </c>
      <c r="P23" s="5"/>
    </row>
    <row r="24" spans="1:16" x14ac:dyDescent="0.25">
      <c r="A24" s="12">
        <v>506</v>
      </c>
      <c r="B24" s="15">
        <f t="shared" si="0"/>
        <v>232.85000000000002</v>
      </c>
      <c r="C24" s="12">
        <v>400741.99167399999</v>
      </c>
      <c r="D24" s="12">
        <v>15000000</v>
      </c>
      <c r="P24" s="5"/>
    </row>
    <row r="25" spans="1:16" x14ac:dyDescent="0.25">
      <c r="A25" s="12">
        <v>516</v>
      </c>
      <c r="B25" s="15">
        <f t="shared" si="0"/>
        <v>242.85000000000002</v>
      </c>
      <c r="C25" s="12">
        <v>421840.49050999997</v>
      </c>
      <c r="D25" s="12">
        <v>15000000</v>
      </c>
      <c r="P25" s="5"/>
    </row>
    <row r="26" spans="1:16" x14ac:dyDescent="0.25">
      <c r="A26" s="12">
        <v>526</v>
      </c>
      <c r="B26" s="15">
        <f t="shared" si="0"/>
        <v>252.85000000000002</v>
      </c>
      <c r="C26" s="12">
        <v>443168.64230900002</v>
      </c>
      <c r="D26" s="12">
        <v>15000000</v>
      </c>
      <c r="P26" s="5"/>
    </row>
    <row r="27" spans="1:16" x14ac:dyDescent="0.25">
      <c r="A27" s="12">
        <v>536</v>
      </c>
      <c r="B27" s="15">
        <f t="shared" si="0"/>
        <v>262.85000000000002</v>
      </c>
      <c r="C27" s="12">
        <v>464724.27973200002</v>
      </c>
      <c r="D27" s="12">
        <v>15000000</v>
      </c>
      <c r="P27" s="5"/>
    </row>
    <row r="28" spans="1:16" x14ac:dyDescent="0.25">
      <c r="A28" s="12">
        <v>546</v>
      </c>
      <c r="B28" s="15">
        <f t="shared" si="0"/>
        <v>272.85000000000002</v>
      </c>
      <c r="C28" s="12">
        <v>486505.11203100003</v>
      </c>
      <c r="D28" s="12">
        <v>15000000</v>
      </c>
      <c r="P28" s="5"/>
    </row>
    <row r="29" spans="1:16" x14ac:dyDescent="0.25">
      <c r="A29" s="12">
        <v>556</v>
      </c>
      <c r="B29" s="15">
        <f t="shared" si="0"/>
        <v>282.85000000000002</v>
      </c>
      <c r="C29" s="12">
        <v>508508.66521399998</v>
      </c>
      <c r="D29" s="12">
        <v>15000000</v>
      </c>
      <c r="P29" s="5"/>
    </row>
    <row r="30" spans="1:16" x14ac:dyDescent="0.25">
      <c r="A30" s="12">
        <v>566</v>
      </c>
      <c r="B30" s="15">
        <f t="shared" si="0"/>
        <v>292.85000000000002</v>
      </c>
      <c r="C30" s="12">
        <v>530732.21212599997</v>
      </c>
      <c r="D30" s="12">
        <v>15000000</v>
      </c>
      <c r="P30" s="5"/>
    </row>
    <row r="31" spans="1:16" x14ac:dyDescent="0.25">
      <c r="A31" s="12">
        <v>576</v>
      </c>
      <c r="B31" s="15">
        <f t="shared" si="0"/>
        <v>302.85000000000002</v>
      </c>
      <c r="C31" s="12">
        <v>553172.69048300001</v>
      </c>
      <c r="D31" s="12">
        <v>15000000</v>
      </c>
      <c r="P31" s="5"/>
    </row>
    <row r="32" spans="1:16" x14ac:dyDescent="0.25">
      <c r="A32" s="12">
        <v>586</v>
      </c>
      <c r="B32" s="15">
        <f t="shared" si="0"/>
        <v>312.85000000000002</v>
      </c>
      <c r="C32" s="12">
        <v>575826.60646399995</v>
      </c>
      <c r="D32" s="12">
        <v>15000000</v>
      </c>
      <c r="P32" s="5"/>
    </row>
    <row r="33" spans="1:16" x14ac:dyDescent="0.25">
      <c r="A33" s="12">
        <v>596</v>
      </c>
      <c r="B33" s="15">
        <f t="shared" si="0"/>
        <v>322.85000000000002</v>
      </c>
      <c r="C33" s="12">
        <v>598689.92088400002</v>
      </c>
      <c r="D33" s="12">
        <v>15000000</v>
      </c>
      <c r="P33" s="5"/>
    </row>
    <row r="34" spans="1:16" x14ac:dyDescent="0.25">
      <c r="A34" s="12">
        <v>606</v>
      </c>
      <c r="B34" s="15">
        <f t="shared" si="0"/>
        <v>332.85</v>
      </c>
      <c r="C34" s="12">
        <v>621757.91432400001</v>
      </c>
      <c r="D34" s="12">
        <v>15000000</v>
      </c>
      <c r="P34" s="5"/>
    </row>
    <row r="35" spans="1:16" x14ac:dyDescent="0.25">
      <c r="A35" s="12">
        <v>616</v>
      </c>
      <c r="B35" s="15">
        <f t="shared" si="0"/>
        <v>342.85</v>
      </c>
      <c r="C35" s="12">
        <v>645025.026663</v>
      </c>
      <c r="D35" s="12">
        <v>15000000</v>
      </c>
      <c r="P35" s="5"/>
    </row>
    <row r="36" spans="1:16" x14ac:dyDescent="0.25">
      <c r="A36" s="12">
        <v>626</v>
      </c>
      <c r="B36" s="15">
        <f t="shared" si="0"/>
        <v>352.85</v>
      </c>
      <c r="C36" s="12">
        <v>668484.66535400006</v>
      </c>
      <c r="D36" s="12">
        <v>15000000</v>
      </c>
      <c r="P36" s="5"/>
    </row>
    <row r="37" spans="1:16" x14ac:dyDescent="0.25">
      <c r="A37" s="12">
        <v>636</v>
      </c>
      <c r="B37" s="15">
        <f t="shared" si="0"/>
        <v>362.85</v>
      </c>
      <c r="C37" s="12">
        <v>692128.97535099997</v>
      </c>
      <c r="D37" s="12">
        <v>15000000</v>
      </c>
      <c r="N37">
        <v>288.14999999999998</v>
      </c>
      <c r="P37" s="8">
        <f>$G$46+$H$46*N37+$I$46*N37^2+$J$46*N37^3+$K$46*N37^4+$L$46*N37^5</f>
        <v>3029.5539691152117</v>
      </c>
    </row>
    <row r="38" spans="1:16" x14ac:dyDescent="0.25">
      <c r="A38" s="12">
        <v>646</v>
      </c>
      <c r="B38" s="15">
        <f t="shared" si="0"/>
        <v>372.85</v>
      </c>
      <c r="C38" s="12">
        <v>715948.56171399995</v>
      </c>
      <c r="D38" s="12">
        <v>15000000</v>
      </c>
      <c r="N38">
        <v>338.15</v>
      </c>
      <c r="P38" s="8">
        <f>$G$46+$H$46*N38+$I$46*N38^2+$J$46*N38^3+$K$46*N38^4+$L$46*N38^5</f>
        <v>83048.068636052529</v>
      </c>
    </row>
    <row r="39" spans="1:16" x14ac:dyDescent="0.25">
      <c r="A39" s="12">
        <v>656</v>
      </c>
      <c r="B39" s="15">
        <f t="shared" si="0"/>
        <v>382.85</v>
      </c>
      <c r="C39" s="12">
        <v>739932.15349900001</v>
      </c>
      <c r="D39" s="12">
        <v>15000000</v>
      </c>
      <c r="N39">
        <v>378.15</v>
      </c>
      <c r="P39" s="8">
        <f>$G$46+$H$46*N39+$I$46*N39^2+$J$46*N39^3+$K$46*N39^4+$L$46*N39^5</f>
        <v>152202.43140067905</v>
      </c>
    </row>
    <row r="40" spans="1:16" x14ac:dyDescent="0.25">
      <c r="A40" s="12">
        <v>666</v>
      </c>
      <c r="B40" s="15">
        <f t="shared" si="0"/>
        <v>392.85</v>
      </c>
      <c r="C40" s="12">
        <v>764066.19440000004</v>
      </c>
      <c r="D40" s="12">
        <v>15000000</v>
      </c>
      <c r="N40">
        <v>428.15</v>
      </c>
      <c r="P40" s="8">
        <f>$G$46+$H$46*N40+$I$46*N40^2+$J$46*N40^3+$K$46*N40^4+$L$46*N40^5</f>
        <v>244581.36180692527</v>
      </c>
    </row>
    <row r="41" spans="1:16" x14ac:dyDescent="0.25">
      <c r="A41" s="12">
        <v>676</v>
      </c>
      <c r="C41" s="8">
        <f t="shared" ref="C41:C48" si="1">$G$46+$H$46*A41+$I$46*A41^2+$J$46*A41^3+$K$46*A41^4+$L$46*A41^5</f>
        <v>788400.80464726815</v>
      </c>
      <c r="N41">
        <v>478.15</v>
      </c>
      <c r="P41" s="8">
        <f>$G$46+$H$46*N41+$I$46*N41^2+$J$46*N41^3+$K$46*N41^4+$L$46*N41^5</f>
        <v>343202.39910151763</v>
      </c>
    </row>
    <row r="42" spans="1:16" x14ac:dyDescent="0.25">
      <c r="A42" s="12">
        <v>686</v>
      </c>
      <c r="C42" s="8">
        <f t="shared" si="1"/>
        <v>812861.89154369943</v>
      </c>
      <c r="N42">
        <v>528.15</v>
      </c>
      <c r="P42" s="8">
        <f>$G$46+$H$46*N42+$I$46*N42^2+$J$46*N42^3+$K$46*N42^4+$L$46*N42^5</f>
        <v>447784.03679769288</v>
      </c>
    </row>
    <row r="43" spans="1:16" x14ac:dyDescent="0.25">
      <c r="A43" s="12">
        <v>696</v>
      </c>
      <c r="C43" s="8">
        <f t="shared" si="1"/>
        <v>837460.04217489518</v>
      </c>
      <c r="N43">
        <v>578.15</v>
      </c>
      <c r="P43" s="8">
        <f>$G$46+$H$46*N43+$I$46*N43^2+$J$46*N43^3+$K$46*N43^4+$L$46*N43^5</f>
        <v>558035.80790331308</v>
      </c>
    </row>
    <row r="44" spans="1:16" x14ac:dyDescent="0.25">
      <c r="A44" s="12">
        <v>706</v>
      </c>
      <c r="C44" s="8">
        <f t="shared" si="1"/>
        <v>862184.49137708207</v>
      </c>
      <c r="N44">
        <v>628.15</v>
      </c>
      <c r="P44" s="8">
        <f>$G$46+$H$46*N44+$I$46*N44^2+$J$46*N44^3+$K$46*N44^4+$L$46*N44^5</f>
        <v>673542.4147958653</v>
      </c>
    </row>
    <row r="45" spans="1:16" x14ac:dyDescent="0.25">
      <c r="A45" s="12">
        <v>716</v>
      </c>
      <c r="C45" s="8">
        <f t="shared" si="1"/>
        <v>887023.65189586347</v>
      </c>
      <c r="G45">
        <v>0</v>
      </c>
      <c r="H45">
        <v>1</v>
      </c>
      <c r="I45">
        <v>2</v>
      </c>
      <c r="J45">
        <v>3</v>
      </c>
      <c r="K45">
        <v>4</v>
      </c>
      <c r="L45">
        <v>5</v>
      </c>
    </row>
    <row r="46" spans="1:16" x14ac:dyDescent="0.25">
      <c r="A46" s="12">
        <v>726</v>
      </c>
      <c r="C46" s="8">
        <f t="shared" si="1"/>
        <v>911965.07730777806</v>
      </c>
      <c r="G46" s="7">
        <v>-244679</v>
      </c>
      <c r="H46" s="7">
        <v>-123.735</v>
      </c>
      <c r="I46" s="7">
        <v>4.9796899999999997</v>
      </c>
      <c r="J46" s="7">
        <v>-7.2927299999999999E-3</v>
      </c>
      <c r="K46" s="7">
        <v>7.3273699999999999E-6</v>
      </c>
      <c r="L46" s="7">
        <v>-3.0898699999999998E-9</v>
      </c>
    </row>
    <row r="47" spans="1:16" x14ac:dyDescent="0.25">
      <c r="A47" s="12">
        <v>736</v>
      </c>
      <c r="C47" s="8">
        <f t="shared" si="1"/>
        <v>936995.42494186014</v>
      </c>
    </row>
    <row r="48" spans="1:16" x14ac:dyDescent="0.25">
      <c r="A48" s="12">
        <v>746</v>
      </c>
      <c r="C48" s="8">
        <f t="shared" si="1"/>
        <v>962100.41880120093</v>
      </c>
    </row>
    <row r="49" spans="1:3" x14ac:dyDescent="0.25">
      <c r="A49" s="12">
        <v>756</v>
      </c>
      <c r="C49" s="8">
        <f>$G$46+$H$46*A49+$I$46*A49^2+$J$46*A49^3+$K$46*A49^4+$L$46*A49^5</f>
        <v>987264.8124845064</v>
      </c>
    </row>
    <row r="50" spans="1:3" x14ac:dyDescent="0.25">
      <c r="A50" s="12">
        <v>766</v>
      </c>
      <c r="C50" s="8">
        <f>$G$46+$H$46*A50+$I$46*A50^2+$J$46*A50^3+$K$46*A50^4+$L$46*A50^5</f>
        <v>1012472.3521076605</v>
      </c>
    </row>
    <row r="51" spans="1:3" x14ac:dyDescent="0.25">
      <c r="A51" s="12">
        <v>776</v>
      </c>
      <c r="C51" s="8">
        <f>$G$46+$H$46*A51+$I$46*A51^2+$J$46*A51^3+$K$46*A51^4+$L$46*A51^5</f>
        <v>1037705.739225282</v>
      </c>
    </row>
    <row r="52" spans="1:3" x14ac:dyDescent="0.25">
      <c r="A52" s="12">
        <v>786</v>
      </c>
      <c r="C52" s="8">
        <f>$G$46+$H$46*A52+$I$46*A52^2+$J$46*A52^3+$K$46*A52^4+$L$46*A52^5</f>
        <v>1062946.5937522848</v>
      </c>
    </row>
    <row r="53" spans="1:3" x14ac:dyDescent="0.25">
      <c r="A53" s="12">
        <v>796</v>
      </c>
      <c r="C53" s="8">
        <f>$G$46+$H$46*A53+$I$46*A53^2+$J$46*A53^3+$K$46*A53^4+$L$46*A53^5</f>
        <v>1088175.4168854402</v>
      </c>
    </row>
    <row r="54" spans="1:3" x14ac:dyDescent="0.25">
      <c r="A54" s="12">
        <v>806</v>
      </c>
      <c r="C54" s="8">
        <f>$G$46+$H$46*A54+$I$46*A54^2+$J$46*A54^3+$K$46*A54^4+$L$46*A54^5</f>
        <v>1113371.5540249345</v>
      </c>
    </row>
    <row r="55" spans="1:3" x14ac:dyDescent="0.25">
      <c r="A55" s="12">
        <v>816</v>
      </c>
      <c r="C55" s="8">
        <f>$G$46+$H$46*A55+$I$46*A55^2+$J$46*A55^3+$K$46*A55^4+$L$46*A55^5</f>
        <v>1138513.1576959321</v>
      </c>
    </row>
    <row r="56" spans="1:3" x14ac:dyDescent="0.25">
      <c r="A56" s="12">
        <v>826</v>
      </c>
      <c r="C56" s="8">
        <f>$G$46+$H$46*A56+$I$46*A56^2+$J$46*A56^3+$K$46*A56^4+$L$46*A56^5</f>
        <v>1163577.1504701299</v>
      </c>
    </row>
    <row r="57" spans="1:3" x14ac:dyDescent="0.25">
      <c r="A57" s="12">
        <v>836</v>
      </c>
      <c r="C57" s="8">
        <f>$G$46+$H$46*A57+$I$46*A57^2+$J$46*A57^3+$K$46*A57^4+$L$46*A57^5</f>
        <v>1188539.1878873229</v>
      </c>
    </row>
    <row r="58" spans="1:3" x14ac:dyDescent="0.25">
      <c r="A58" s="12">
        <v>846</v>
      </c>
      <c r="C58" s="8">
        <f>$G$46+$H$46*A58+$I$46*A58^2+$J$46*A58^3+$K$46*A58^4+$L$46*A58^5</f>
        <v>1213373.6213769631</v>
      </c>
    </row>
    <row r="59" spans="1:3" x14ac:dyDescent="0.25">
      <c r="A59" s="12">
        <v>856</v>
      </c>
      <c r="C59" s="8">
        <f>$G$46+$H$46*A59+$I$46*A59^2+$J$46*A59^3+$K$46*A59^4+$L$46*A59^5</f>
        <v>1238053.4611797167</v>
      </c>
    </row>
    <row r="60" spans="1:3" x14ac:dyDescent="0.25">
      <c r="A60" s="12">
        <v>866</v>
      </c>
      <c r="C60" s="8">
        <f>$G$46+$H$46*A60+$I$46*A60^2+$J$46*A60^3+$K$46*A60^4+$L$46*A60^5</f>
        <v>1262550.3392690262</v>
      </c>
    </row>
    <row r="61" spans="1:3" x14ac:dyDescent="0.25">
      <c r="A61" s="12">
        <v>876</v>
      </c>
      <c r="C61" s="8">
        <f>$G$46+$H$46*A61+$I$46*A61^2+$J$46*A61^3+$K$46*A61^4+$L$46*A61^5</f>
        <v>1286834.4722726713</v>
      </c>
    </row>
    <row r="62" spans="1:3" x14ac:dyDescent="0.25">
      <c r="A62" s="12">
        <v>886</v>
      </c>
      <c r="C62" s="8">
        <f>$G$46+$H$46*A62+$I$46*A62^2+$J$46*A62^3+$K$46*A62^4+$L$46*A62^5</f>
        <v>1310874.6243943248</v>
      </c>
    </row>
    <row r="63" spans="1:3" x14ac:dyDescent="0.25">
      <c r="A63">
        <v>818.15</v>
      </c>
      <c r="C63" s="8">
        <f>$G$46+$H$46*A63+$I$46*A63^2+$J$46*A63^3+$K$46*A63^4+$L$46*A63^5</f>
        <v>1143909.2779764319</v>
      </c>
    </row>
    <row r="64" spans="1:3" x14ac:dyDescent="0.25">
      <c r="A64">
        <v>828.15</v>
      </c>
      <c r="C64" s="8">
        <f>$G$46+$H$46*A64+$I$46*A64^2+$J$46*A64^3+$K$46*A64^4+$L$46*A64^5</f>
        <v>1168953.4487220063</v>
      </c>
    </row>
    <row r="65" spans="1:3" x14ac:dyDescent="0.25">
      <c r="A65">
        <v>838.15</v>
      </c>
      <c r="C65" s="8">
        <f>$G$46+$H$46*A65+$I$46*A65^2+$J$46*A65^3+$K$46*A65^4+$L$46*A65^5</f>
        <v>1193890.2609857491</v>
      </c>
    </row>
    <row r="66" spans="1:3" x14ac:dyDescent="0.25">
      <c r="A66">
        <v>848.15</v>
      </c>
      <c r="C66" s="8">
        <f>$G$46+$H$46*A66+$I$46*A66^2+$J$46*A66^3+$K$46*A66^4+$L$46*A66^5</f>
        <v>1218693.7809704766</v>
      </c>
    </row>
    <row r="67" spans="1:3" x14ac:dyDescent="0.25">
      <c r="A67">
        <v>858.15</v>
      </c>
      <c r="C67" s="8">
        <f>$G$46+$H$46*A67+$I$46*A67^2+$J$46*A67^3+$K$46*A67^4+$L$46*A67^5</f>
        <v>1243336.7257183604</v>
      </c>
    </row>
    <row r="68" spans="1:3" x14ac:dyDescent="0.25">
      <c r="A68">
        <v>868.15</v>
      </c>
      <c r="C68" s="8">
        <f>$G$46+$H$46*A68+$I$46*A68^2+$J$46*A68^3+$K$46*A68^4+$L$46*A68^5</f>
        <v>1267790.4260324831</v>
      </c>
    </row>
    <row r="69" spans="1:3" x14ac:dyDescent="0.25">
      <c r="A69">
        <v>878.15</v>
      </c>
      <c r="C69" s="8">
        <f>$G$46+$H$46*A69+$I$46*A69^2+$J$46*A69^3+$K$46*A69^4+$L$46*A69^5</f>
        <v>1292024.7893983962</v>
      </c>
    </row>
    <row r="70" spans="1:3" x14ac:dyDescent="0.25">
      <c r="A70">
        <v>888.15</v>
      </c>
      <c r="C70" s="8">
        <f>$G$46+$H$46*A70+$I$46*A70^2+$J$46*A70^3+$K$46*A70^4+$L$46*A70^5</f>
        <v>1316008.262905688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zoomScale="85" zoomScaleNormal="85" workbookViewId="0">
      <selection activeCell="F2" sqref="F2"/>
    </sheetView>
  </sheetViews>
  <sheetFormatPr baseColWidth="10" defaultRowHeight="15" x14ac:dyDescent="0.25"/>
  <cols>
    <col min="2" max="2" width="17.85546875" hidden="1" customWidth="1"/>
    <col min="3" max="3" width="19.5703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33</v>
      </c>
      <c r="D1" s="16" t="s">
        <v>32</v>
      </c>
      <c r="E1" s="24" t="s">
        <v>34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1527.0982080000001</v>
      </c>
      <c r="D2" s="12">
        <v>15000000</v>
      </c>
      <c r="E2">
        <f xml:space="preserve"> -5.19062E-18*A2^5 + 0.0000000000000134662*A2^4 + 0.00000484416*A2^3 - 0.00685657*A2^2 + 5.87494*A2^1 + 288.111</f>
        <v>1527.099134306568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1558.1452710000001</v>
      </c>
      <c r="D3" s="12">
        <v>15000000</v>
      </c>
      <c r="E3">
        <f t="shared" ref="E3:E66" si="1" xml:space="preserve"> -5.19062E-18*A3^5 + 0.0000000000000134662*A3^4 + 0.00000484416*A3^3 - 0.00685657*A3^2 + 5.87494*A3^1 + 288.111</f>
        <v>1558.1462455408637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1588.6871570000001</v>
      </c>
      <c r="D4" s="12">
        <v>15000000</v>
      </c>
      <c r="E4">
        <f t="shared" si="1"/>
        <v>1588.6881797435717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1618.752931</v>
      </c>
      <c r="D5" s="12">
        <v>15000000</v>
      </c>
      <c r="E5">
        <f t="shared" si="1"/>
        <v>1618.7540019440189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1648.371658</v>
      </c>
      <c r="D6" s="12">
        <v>15000000</v>
      </c>
      <c r="E6">
        <f t="shared" si="1"/>
        <v>1648.3727771728431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1677.5724029999999</v>
      </c>
      <c r="D7" s="12">
        <v>15000000</v>
      </c>
      <c r="E7">
        <f t="shared" si="1"/>
        <v>1677.5735704619351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1706.384231</v>
      </c>
      <c r="D8" s="12">
        <v>15000000</v>
      </c>
      <c r="E8">
        <f t="shared" si="1"/>
        <v>1706.3854468443737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1734.8362079999999</v>
      </c>
      <c r="D9" s="12">
        <v>15000000</v>
      </c>
      <c r="E9">
        <f t="shared" si="1"/>
        <v>1734.8374713543649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1762.9573969999999</v>
      </c>
      <c r="D10" s="12">
        <v>15000000</v>
      </c>
      <c r="E10">
        <f t="shared" si="1"/>
        <v>1762.9587090271789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1790.776865</v>
      </c>
      <c r="D11" s="12">
        <v>15000000</v>
      </c>
      <c r="E11">
        <f t="shared" si="1"/>
        <v>1790.7782248990875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1818.323676</v>
      </c>
      <c r="D12" s="12">
        <v>15000000</v>
      </c>
      <c r="E12">
        <f t="shared" si="1"/>
        <v>1818.3250840073015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1845.626896</v>
      </c>
      <c r="D13" s="12">
        <v>15000000</v>
      </c>
      <c r="E13">
        <f t="shared" si="1"/>
        <v>1845.6283513899116</v>
      </c>
      <c r="P13" s="5"/>
    </row>
    <row r="14" spans="1:16" x14ac:dyDescent="0.25">
      <c r="A14" s="15">
        <v>408</v>
      </c>
      <c r="B14" s="15">
        <f t="shared" si="0"/>
        <v>134.85000000000002</v>
      </c>
      <c r="C14" s="15">
        <v>1872.7155889999999</v>
      </c>
      <c r="D14" s="12">
        <v>15000000</v>
      </c>
      <c r="E14">
        <f t="shared" si="1"/>
        <v>1872.7170920858212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1899.618821</v>
      </c>
      <c r="D15" s="12">
        <v>15000000</v>
      </c>
      <c r="E15">
        <f t="shared" si="1"/>
        <v>1899.620371134687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1926.3656559999999</v>
      </c>
      <c r="D16" s="12">
        <v>15000000</v>
      </c>
      <c r="E16">
        <f t="shared" si="1"/>
        <v>1926.3672535768574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1952.98516</v>
      </c>
      <c r="D17" s="12">
        <v>15000000</v>
      </c>
      <c r="E17">
        <f t="shared" si="1"/>
        <v>1952.9868044533082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1979.506398</v>
      </c>
      <c r="D18" s="12">
        <v>15000000</v>
      </c>
      <c r="E18">
        <f t="shared" si="1"/>
        <v>1979.5080888055804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2005.9584339999999</v>
      </c>
      <c r="D19" s="12">
        <v>15000000</v>
      </c>
      <c r="E19">
        <f t="shared" si="1"/>
        <v>2005.9601716757215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2032.370334</v>
      </c>
      <c r="D20" s="12">
        <v>15000000</v>
      </c>
      <c r="E20">
        <f t="shared" si="1"/>
        <v>2032.3721181062169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2058.7711640000002</v>
      </c>
      <c r="D21" s="12">
        <v>15000000</v>
      </c>
      <c r="E21">
        <f t="shared" si="1"/>
        <v>2058.7729931399326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2085.1899870000002</v>
      </c>
      <c r="D22" s="12">
        <v>15000000</v>
      </c>
      <c r="E22">
        <f t="shared" si="1"/>
        <v>2085.191861820053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2111.6558690000002</v>
      </c>
      <c r="D23" s="12">
        <v>15000000</v>
      </c>
      <c r="E23">
        <f t="shared" si="1"/>
        <v>2111.6577891900147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2138.1978749999998</v>
      </c>
      <c r="D24" s="12">
        <v>15000000</v>
      </c>
      <c r="E24">
        <f t="shared" si="1"/>
        <v>2138.1998402934473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2164.8450710000002</v>
      </c>
      <c r="D25" s="12">
        <v>15000000</v>
      </c>
      <c r="E25">
        <f t="shared" si="1"/>
        <v>2164.8470801741114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2191.6265199999998</v>
      </c>
      <c r="D26" s="12">
        <v>15000000</v>
      </c>
      <c r="E26">
        <f t="shared" si="1"/>
        <v>2191.6285738758338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2218.571289</v>
      </c>
      <c r="D27" s="12">
        <v>15000000</v>
      </c>
      <c r="E27">
        <f t="shared" si="1"/>
        <v>2218.5733864424469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2245.7084420000001</v>
      </c>
      <c r="D28" s="12">
        <v>15000000</v>
      </c>
      <c r="E28">
        <f t="shared" si="1"/>
        <v>2245.7105829177285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2273.0670449999998</v>
      </c>
      <c r="D29" s="12">
        <v>15000000</v>
      </c>
      <c r="E29">
        <f t="shared" si="1"/>
        <v>2273.0692283453332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2300.6761620000002</v>
      </c>
      <c r="D30" s="12">
        <v>15000000</v>
      </c>
      <c r="E30">
        <f t="shared" si="1"/>
        <v>2300.6783877687376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2328.5648590000001</v>
      </c>
      <c r="D31" s="12">
        <v>15000000</v>
      </c>
      <c r="E31">
        <f t="shared" si="1"/>
        <v>2328.567126231173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2356.7622000000001</v>
      </c>
      <c r="D32" s="12">
        <v>15000000</v>
      </c>
      <c r="E32">
        <f t="shared" si="1"/>
        <v>2356.764508775565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2385.297251</v>
      </c>
      <c r="D33" s="12">
        <v>15000000</v>
      </c>
      <c r="E33">
        <f t="shared" si="1"/>
        <v>2385.2996004444699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2414.1990770000002</v>
      </c>
      <c r="D34" s="12">
        <v>15000000</v>
      </c>
      <c r="E34">
        <f t="shared" si="1"/>
        <v>2414.2014662800157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2443.4967419999998</v>
      </c>
      <c r="D35" s="12">
        <v>15000000</v>
      </c>
      <c r="E35">
        <f t="shared" si="1"/>
        <v>2443.499171323836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2473.2193120000002</v>
      </c>
      <c r="D36" s="12">
        <v>15000000</v>
      </c>
      <c r="E36">
        <f t="shared" si="1"/>
        <v>2473.2217806170074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2503.395853</v>
      </c>
      <c r="D37" s="12">
        <v>15000000</v>
      </c>
      <c r="E37">
        <f t="shared" si="1"/>
        <v>2503.3983591999936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2534.0554280000001</v>
      </c>
      <c r="D38" s="12">
        <v>15000000</v>
      </c>
      <c r="E38">
        <f t="shared" si="1"/>
        <v>2534.0579721125741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2565.2271030000002</v>
      </c>
      <c r="D39" s="12">
        <v>15000000</v>
      </c>
      <c r="E39">
        <f t="shared" si="1"/>
        <v>2565.2296843937884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2596.9399429999999</v>
      </c>
      <c r="D40" s="12">
        <v>15000000</v>
      </c>
      <c r="E40">
        <f t="shared" si="1"/>
        <v>2596.9425610818716</v>
      </c>
      <c r="P40" s="5"/>
    </row>
    <row r="41" spans="1:16" x14ac:dyDescent="0.25">
      <c r="A41" s="15">
        <v>678</v>
      </c>
      <c r="E41">
        <f t="shared" si="1"/>
        <v>2629.225667214193</v>
      </c>
      <c r="F41" s="1">
        <v>15</v>
      </c>
    </row>
    <row r="42" spans="1:16" x14ac:dyDescent="0.25">
      <c r="A42" s="15">
        <v>688</v>
      </c>
      <c r="E42">
        <f t="shared" si="1"/>
        <v>2662.1080678271892</v>
      </c>
      <c r="F42" s="1">
        <v>65</v>
      </c>
    </row>
    <row r="43" spans="1:16" x14ac:dyDescent="0.25">
      <c r="A43" s="15">
        <v>698</v>
      </c>
      <c r="E43">
        <f t="shared" si="1"/>
        <v>2695.6188279563103</v>
      </c>
      <c r="F43" s="1">
        <v>105</v>
      </c>
    </row>
    <row r="44" spans="1:16" x14ac:dyDescent="0.25">
      <c r="A44" s="15">
        <v>708</v>
      </c>
      <c r="E44">
        <f t="shared" si="1"/>
        <v>2729.7870126359521</v>
      </c>
      <c r="F44" s="1">
        <v>155</v>
      </c>
    </row>
    <row r="45" spans="1:16" x14ac:dyDescent="0.25">
      <c r="A45" s="15">
        <v>718</v>
      </c>
      <c r="E45">
        <f t="shared" si="1"/>
        <v>2764.6416868993902</v>
      </c>
      <c r="F45" s="1">
        <v>205</v>
      </c>
    </row>
    <row r="46" spans="1:16" x14ac:dyDescent="0.25">
      <c r="A46" s="15">
        <v>728</v>
      </c>
      <c r="E46">
        <f t="shared" si="1"/>
        <v>2800.2119157787274</v>
      </c>
      <c r="F46" s="1">
        <v>255</v>
      </c>
    </row>
    <row r="47" spans="1:16" x14ac:dyDescent="0.25">
      <c r="A47" s="15">
        <v>738</v>
      </c>
      <c r="E47">
        <f t="shared" si="1"/>
        <v>2836.5267643048251</v>
      </c>
      <c r="F47" s="1">
        <v>305</v>
      </c>
    </row>
    <row r="48" spans="1:16" x14ac:dyDescent="0.25">
      <c r="A48" s="15">
        <v>748</v>
      </c>
      <c r="E48">
        <f t="shared" si="1"/>
        <v>2873.6152975072396</v>
      </c>
      <c r="F48" s="1">
        <v>355</v>
      </c>
    </row>
    <row r="49" spans="1:6" x14ac:dyDescent="0.25">
      <c r="A49" s="15">
        <v>758</v>
      </c>
      <c r="E49">
        <f t="shared" si="1"/>
        <v>2911.5065804141636</v>
      </c>
      <c r="F49" s="1">
        <v>405</v>
      </c>
    </row>
    <row r="50" spans="1:6" x14ac:dyDescent="0.25">
      <c r="A50" s="15">
        <v>768</v>
      </c>
      <c r="E50">
        <f t="shared" si="1"/>
        <v>2950.2296780523643</v>
      </c>
    </row>
    <row r="51" spans="1:6" x14ac:dyDescent="0.25">
      <c r="A51" s="15">
        <v>778</v>
      </c>
      <c r="E51">
        <f t="shared" si="1"/>
        <v>2989.8136554471162</v>
      </c>
    </row>
    <row r="52" spans="1:6" x14ac:dyDescent="0.25">
      <c r="A52" s="15">
        <v>788</v>
      </c>
      <c r="E52">
        <f t="shared" si="1"/>
        <v>3030.2875776221445</v>
      </c>
    </row>
    <row r="53" spans="1:6" x14ac:dyDescent="0.25">
      <c r="A53" s="15">
        <v>798</v>
      </c>
      <c r="E53">
        <f t="shared" si="1"/>
        <v>3071.6805095995601</v>
      </c>
    </row>
    <row r="54" spans="1:6" x14ac:dyDescent="0.25">
      <c r="A54" s="15">
        <v>808</v>
      </c>
      <c r="E54">
        <f t="shared" si="1"/>
        <v>3114.0215163997955</v>
      </c>
    </row>
    <row r="55" spans="1:6" x14ac:dyDescent="0.25">
      <c r="A55" s="15">
        <v>818</v>
      </c>
      <c r="E55">
        <f t="shared" si="1"/>
        <v>3157.3396630415473</v>
      </c>
    </row>
    <row r="56" spans="1:6" x14ac:dyDescent="0.25">
      <c r="A56" s="15">
        <v>828</v>
      </c>
      <c r="E56">
        <f t="shared" si="1"/>
        <v>3201.66401454171</v>
      </c>
    </row>
    <row r="57" spans="1:6" x14ac:dyDescent="0.25">
      <c r="A57" s="15">
        <v>838</v>
      </c>
      <c r="E57">
        <f t="shared" si="1"/>
        <v>3247.0236359153132</v>
      </c>
    </row>
    <row r="58" spans="1:6" x14ac:dyDescent="0.25">
      <c r="A58" s="15">
        <v>848</v>
      </c>
      <c r="E58">
        <f t="shared" si="1"/>
        <v>3293.4475921754638</v>
      </c>
    </row>
    <row r="59" spans="1:6" x14ac:dyDescent="0.25">
      <c r="A59" s="15">
        <v>858</v>
      </c>
      <c r="E59">
        <f t="shared" si="1"/>
        <v>3340.9649483332801</v>
      </c>
    </row>
    <row r="60" spans="1:6" x14ac:dyDescent="0.25">
      <c r="A60" s="15">
        <v>868</v>
      </c>
      <c r="E60">
        <f t="shared" si="1"/>
        <v>3389.6047693978276</v>
      </c>
    </row>
    <row r="61" spans="1:6" x14ac:dyDescent="0.25">
      <c r="A61" s="15">
        <v>878</v>
      </c>
      <c r="E61">
        <f t="shared" si="1"/>
        <v>3439.3961203760641</v>
      </c>
    </row>
    <row r="62" spans="1:6" x14ac:dyDescent="0.25">
      <c r="A62" s="15">
        <v>888</v>
      </c>
      <c r="E62">
        <f t="shared" si="1"/>
        <v>3490.3680662727697</v>
      </c>
    </row>
    <row r="63" spans="1:6" x14ac:dyDescent="0.25">
      <c r="A63" s="15">
        <v>898</v>
      </c>
      <c r="E63">
        <f t="shared" si="1"/>
        <v>3542.5496720904875</v>
      </c>
    </row>
    <row r="64" spans="1:6" x14ac:dyDescent="0.25">
      <c r="A64" s="15">
        <v>908</v>
      </c>
      <c r="E64">
        <f t="shared" si="1"/>
        <v>3595.9700028294624</v>
      </c>
    </row>
    <row r="65" spans="1:5" x14ac:dyDescent="0.25">
      <c r="A65" s="15">
        <v>918</v>
      </c>
      <c r="E65">
        <f t="shared" si="1"/>
        <v>3650.6581234875785</v>
      </c>
    </row>
    <row r="66" spans="1:5" x14ac:dyDescent="0.25">
      <c r="A66" s="15">
        <v>928</v>
      </c>
      <c r="E66">
        <f t="shared" si="1"/>
        <v>3706.6430990602917</v>
      </c>
    </row>
    <row r="67" spans="1:5" x14ac:dyDescent="0.25">
      <c r="A67" s="15">
        <v>938</v>
      </c>
      <c r="E67">
        <f t="shared" ref="E67:E71" si="2" xml:space="preserve"> -5.19062E-18*A67^5 + 0.0000000000000134662*A67^4 + 0.00000484416*A67^3 - 0.00685657*A67^2 + 5.87494*A67^1 + 288.111</f>
        <v>3763.9539945405782</v>
      </c>
    </row>
    <row r="68" spans="1:5" x14ac:dyDescent="0.25">
      <c r="A68" s="15">
        <v>948</v>
      </c>
      <c r="E68">
        <f t="shared" si="2"/>
        <v>3822.6198749188634</v>
      </c>
    </row>
    <row r="69" spans="1:5" x14ac:dyDescent="0.25">
      <c r="A69" s="15">
        <v>958</v>
      </c>
      <c r="E69">
        <f t="shared" si="2"/>
        <v>3882.6698051829571</v>
      </c>
    </row>
    <row r="70" spans="1:5" x14ac:dyDescent="0.25">
      <c r="A70" s="15">
        <v>968</v>
      </c>
      <c r="E70">
        <f t="shared" si="2"/>
        <v>3944.1328503180039</v>
      </c>
    </row>
    <row r="71" spans="1:5" x14ac:dyDescent="0.25">
      <c r="A71" s="15">
        <v>978</v>
      </c>
      <c r="E71">
        <f t="shared" si="2"/>
        <v>4007.0380753064101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BD6C0-8069-446B-AC54-F4AFEE3D6B62}">
  <dimension ref="A1:P84"/>
  <sheetViews>
    <sheetView topLeftCell="A25" workbookViewId="0">
      <selection activeCell="E42" sqref="E42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10.7109375" customWidth="1"/>
    <col min="7" max="7" width="11.28515625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35</v>
      </c>
      <c r="D1" s="16" t="s">
        <v>32</v>
      </c>
      <c r="E1" s="24" t="s">
        <v>34</v>
      </c>
    </row>
    <row r="2" spans="1:16" x14ac:dyDescent="0.25">
      <c r="A2" s="12">
        <v>288</v>
      </c>
      <c r="B2" s="15">
        <f t="shared" ref="B2:B40" si="0">A2-273.15</f>
        <v>14.850000000000023</v>
      </c>
      <c r="C2" s="15">
        <v>4.7169999999999998E-3</v>
      </c>
      <c r="D2" s="12">
        <v>15000000</v>
      </c>
      <c r="E2" s="23">
        <f>3.91579E-17*A2^6 - 0.000000000000120511*A2^5 + 0.000000000153364*A2^4 - 0.000000103358*A2^3 + 0.0000389425*A2^2 - 0.00779088*A2^1 +0.648716</f>
        <v>4.6555489330902811E-3</v>
      </c>
      <c r="F2" s="32">
        <f>100*(C2-E2)/C2</f>
        <v>1.3027574074564083</v>
      </c>
      <c r="G2" s="33">
        <f xml:space="preserve"> -7.91778E-15*F2^5 + 0.0000000000205132*F2^4 - 0.000000021081*F2^3 + 0.000010752*F2^2 - 0.00272677*F2^1 + 0.276215</f>
        <v>0.27268088167845822</v>
      </c>
      <c r="P2" s="5"/>
    </row>
    <row r="3" spans="1:16" x14ac:dyDescent="0.25">
      <c r="A3" s="12">
        <v>298</v>
      </c>
      <c r="B3" s="15">
        <f t="shared" si="0"/>
        <v>24.850000000000023</v>
      </c>
      <c r="C3" s="15">
        <v>3.6900000000000001E-3</v>
      </c>
      <c r="D3" s="12">
        <v>15000000</v>
      </c>
      <c r="E3" s="23">
        <f t="shared" ref="E3:E66" si="1">3.91579E-17*A3^6 - 0.000000000000120511*A3^5 + 0.000000000153364*A3^4 - 0.000000103358*A3^3 + 0.0000389425*A3^2 - 0.00779088*A3^1 +0.648716</f>
        <v>3.724661531046114E-3</v>
      </c>
      <c r="F3" s="32">
        <f t="shared" ref="F3:F66" si="2">100*(C3-E3)/C3</f>
        <v>-0.93933688471853205</v>
      </c>
      <c r="P3" s="5"/>
    </row>
    <row r="4" spans="1:16" x14ac:dyDescent="0.25">
      <c r="A4" s="12">
        <v>308</v>
      </c>
      <c r="B4" s="15">
        <f t="shared" si="0"/>
        <v>34.850000000000023</v>
      </c>
      <c r="C4" s="15">
        <v>2.9499999999999999E-3</v>
      </c>
      <c r="D4" s="12">
        <v>15000000</v>
      </c>
      <c r="E4" s="23">
        <f t="shared" si="1"/>
        <v>2.9936944572636071E-3</v>
      </c>
      <c r="F4" s="32">
        <f t="shared" si="2"/>
        <v>-1.4811680428341398</v>
      </c>
      <c r="P4" s="5"/>
    </row>
    <row r="5" spans="1:16" x14ac:dyDescent="0.25">
      <c r="A5" s="12">
        <v>318</v>
      </c>
      <c r="B5" s="15">
        <f t="shared" si="0"/>
        <v>44.850000000000023</v>
      </c>
      <c r="C5" s="15">
        <v>2.4039999999999999E-3</v>
      </c>
      <c r="D5" s="12">
        <v>15000000</v>
      </c>
      <c r="E5" s="23">
        <f t="shared" si="1"/>
        <v>2.4245650051258893E-3</v>
      </c>
      <c r="F5" s="32">
        <f t="shared" si="2"/>
        <v>-0.85544946447127557</v>
      </c>
      <c r="P5" s="5"/>
    </row>
    <row r="6" spans="1:16" x14ac:dyDescent="0.25">
      <c r="A6" s="12">
        <v>328</v>
      </c>
      <c r="B6" s="15">
        <f t="shared" si="0"/>
        <v>54.850000000000023</v>
      </c>
      <c r="C6" s="15">
        <v>1.9919999999999998E-3</v>
      </c>
      <c r="D6" s="12">
        <v>15000000</v>
      </c>
      <c r="E6" s="23">
        <f t="shared" si="1"/>
        <v>1.9848344914571436E-3</v>
      </c>
      <c r="F6" s="32">
        <f t="shared" si="2"/>
        <v>0.35971428427993035</v>
      </c>
      <c r="P6" s="5"/>
    </row>
    <row r="7" spans="1:16" x14ac:dyDescent="0.25">
      <c r="A7" s="12">
        <v>338</v>
      </c>
      <c r="B7" s="15">
        <f t="shared" si="0"/>
        <v>64.850000000000023</v>
      </c>
      <c r="C7" s="15">
        <v>1.676E-3</v>
      </c>
      <c r="D7" s="12">
        <v>15000000</v>
      </c>
      <c r="E7" s="23">
        <f t="shared" si="1"/>
        <v>1.6471445869560286E-3</v>
      </c>
      <c r="F7" s="32">
        <f t="shared" si="2"/>
        <v>1.7216833558455467</v>
      </c>
      <c r="P7" s="5"/>
    </row>
    <row r="8" spans="1:16" x14ac:dyDescent="0.25">
      <c r="A8" s="12">
        <v>348</v>
      </c>
      <c r="B8" s="15">
        <f t="shared" si="0"/>
        <v>74.850000000000023</v>
      </c>
      <c r="C8" s="15">
        <v>1.428E-3</v>
      </c>
      <c r="D8" s="12">
        <v>15000000</v>
      </c>
      <c r="E8" s="23">
        <f t="shared" si="1"/>
        <v>1.3886818403167078E-3</v>
      </c>
      <c r="F8" s="32">
        <f t="shared" si="2"/>
        <v>2.7533725268411895</v>
      </c>
      <c r="P8" s="5"/>
    </row>
    <row r="9" spans="1:16" x14ac:dyDescent="0.25">
      <c r="A9" s="12">
        <v>358</v>
      </c>
      <c r="B9" s="15">
        <f t="shared" si="0"/>
        <v>84.850000000000023</v>
      </c>
      <c r="C9" s="15">
        <v>1.2310000000000001E-3</v>
      </c>
      <c r="D9" s="12">
        <v>15000000</v>
      </c>
      <c r="E9" s="23">
        <f t="shared" si="1"/>
        <v>1.1906703960430365E-3</v>
      </c>
      <c r="F9" s="32">
        <f t="shared" si="2"/>
        <v>3.2761660403707245</v>
      </c>
      <c r="P9" s="5"/>
    </row>
    <row r="10" spans="1:16" x14ac:dyDescent="0.25">
      <c r="A10" s="12">
        <v>368</v>
      </c>
      <c r="B10" s="15">
        <f t="shared" si="0"/>
        <v>94.850000000000023</v>
      </c>
      <c r="C10" s="15">
        <v>1.073E-3</v>
      </c>
      <c r="D10" s="12">
        <v>15000000</v>
      </c>
      <c r="E10" s="23">
        <f t="shared" si="1"/>
        <v>1.0378929059445818E-3</v>
      </c>
      <c r="F10" s="32">
        <f t="shared" si="2"/>
        <v>3.2718633788833289</v>
      </c>
      <c r="P10" s="5"/>
    </row>
    <row r="11" spans="1:16" x14ac:dyDescent="0.25">
      <c r="A11" s="12">
        <v>378</v>
      </c>
      <c r="B11" s="15">
        <f t="shared" si="0"/>
        <v>104.85000000000002</v>
      </c>
      <c r="C11" s="15">
        <v>9.4300000000000004E-4</v>
      </c>
      <c r="D11" s="12">
        <v>15000000</v>
      </c>
      <c r="E11" s="23">
        <f t="shared" si="1"/>
        <v>9.1823963431869604E-4</v>
      </c>
      <c r="F11" s="32">
        <f t="shared" si="2"/>
        <v>2.6257015568721105</v>
      </c>
      <c r="P11" s="5"/>
    </row>
    <row r="12" spans="1:16" x14ac:dyDescent="0.25">
      <c r="A12" s="12">
        <v>388</v>
      </c>
      <c r="B12" s="15">
        <f t="shared" si="0"/>
        <v>114.85000000000002</v>
      </c>
      <c r="C12" s="15">
        <v>8.3699999999999996E-4</v>
      </c>
      <c r="D12" s="12">
        <v>15000000</v>
      </c>
      <c r="E12" s="23">
        <f t="shared" si="1"/>
        <v>8.2228575683640504E-4</v>
      </c>
      <c r="F12" s="32">
        <f t="shared" si="2"/>
        <v>1.7579740936194657</v>
      </c>
      <c r="P12" s="5"/>
    </row>
    <row r="13" spans="1:16" x14ac:dyDescent="0.25">
      <c r="A13" s="12">
        <v>398</v>
      </c>
      <c r="B13" s="15">
        <f t="shared" si="0"/>
        <v>124.85000000000002</v>
      </c>
      <c r="C13" s="15">
        <v>7.4799999999999997E-4</v>
      </c>
      <c r="D13" s="12">
        <v>15000000</v>
      </c>
      <c r="E13" s="23">
        <f t="shared" si="1"/>
        <v>7.4289685309125719E-4</v>
      </c>
      <c r="F13" s="32">
        <f t="shared" si="2"/>
        <v>0.68223889154315176</v>
      </c>
      <c r="P13" s="5"/>
    </row>
    <row r="14" spans="1:16" x14ac:dyDescent="0.25">
      <c r="A14" s="12">
        <v>408</v>
      </c>
      <c r="B14" s="15">
        <f t="shared" si="0"/>
        <v>134.85000000000002</v>
      </c>
      <c r="C14" s="15">
        <v>6.7299999999999999E-4</v>
      </c>
      <c r="D14" s="12">
        <v>15000000</v>
      </c>
      <c r="E14" s="23">
        <f t="shared" si="1"/>
        <v>6.7486259285953754E-4</v>
      </c>
      <c r="F14" s="32">
        <f t="shared" si="2"/>
        <v>-0.27675971166976948</v>
      </c>
      <c r="P14" s="5"/>
    </row>
    <row r="15" spans="1:16" x14ac:dyDescent="0.25">
      <c r="A15" s="12">
        <v>418</v>
      </c>
      <c r="B15" s="15">
        <f t="shared" si="0"/>
        <v>144.85000000000002</v>
      </c>
      <c r="C15" s="15">
        <v>6.0899999999999995E-4</v>
      </c>
      <c r="D15" s="12">
        <v>15000000</v>
      </c>
      <c r="E15" s="23">
        <f t="shared" si="1"/>
        <v>6.1455861603543216E-4</v>
      </c>
      <c r="F15" s="32">
        <f t="shared" si="2"/>
        <v>-0.91274483340430379</v>
      </c>
      <c r="P15" s="5"/>
    </row>
    <row r="16" spans="1:16" x14ac:dyDescent="0.25">
      <c r="A16" s="12">
        <v>428</v>
      </c>
      <c r="B16" s="15">
        <f t="shared" si="0"/>
        <v>154.85000000000002</v>
      </c>
      <c r="C16" s="15">
        <v>5.5500000000000005E-4</v>
      </c>
      <c r="D16" s="12">
        <v>15000000</v>
      </c>
      <c r="E16" s="23">
        <f t="shared" si="1"/>
        <v>5.5963660625446554E-4</v>
      </c>
      <c r="F16" s="32">
        <f t="shared" si="2"/>
        <v>-0.83542455035414309</v>
      </c>
      <c r="P16" s="5"/>
    </row>
    <row r="17" spans="1:16" x14ac:dyDescent="0.25">
      <c r="A17" s="12">
        <v>438</v>
      </c>
      <c r="B17" s="15">
        <f t="shared" si="0"/>
        <v>164.85000000000002</v>
      </c>
      <c r="C17" s="15">
        <v>5.0799999999999999E-4</v>
      </c>
      <c r="D17" s="12">
        <v>15000000</v>
      </c>
      <c r="E17" s="23">
        <f t="shared" si="1"/>
        <v>5.0874255821320435E-4</v>
      </c>
      <c r="F17" s="32">
        <f t="shared" si="2"/>
        <v>-0.14617287661503275</v>
      </c>
      <c r="P17" s="5"/>
    </row>
    <row r="18" spans="1:16" x14ac:dyDescent="0.25">
      <c r="A18" s="12">
        <v>448</v>
      </c>
      <c r="B18" s="15">
        <f t="shared" si="0"/>
        <v>174.85000000000002</v>
      </c>
      <c r="C18" s="15">
        <v>4.6799999999999999E-4</v>
      </c>
      <c r="D18" s="12">
        <v>15000000</v>
      </c>
      <c r="E18" s="23">
        <f t="shared" si="1"/>
        <v>4.6126323867101693E-4</v>
      </c>
      <c r="F18" s="32">
        <f t="shared" si="2"/>
        <v>1.4394789164493724</v>
      </c>
      <c r="P18" s="5"/>
    </row>
    <row r="19" spans="1:16" x14ac:dyDescent="0.25">
      <c r="A19" s="12">
        <v>458</v>
      </c>
      <c r="B19" s="15">
        <f t="shared" si="0"/>
        <v>184.85000000000002</v>
      </c>
      <c r="C19" s="15">
        <v>4.3199999999999998E-4</v>
      </c>
      <c r="D19" s="12">
        <v>15000000</v>
      </c>
      <c r="E19" s="23">
        <f t="shared" si="1"/>
        <v>4.1710084113255608E-4</v>
      </c>
      <c r="F19" s="32">
        <f t="shared" si="2"/>
        <v>3.4488793674638676</v>
      </c>
      <c r="P19" s="5"/>
    </row>
    <row r="20" spans="1:16" x14ac:dyDescent="0.25">
      <c r="A20" s="12">
        <v>468</v>
      </c>
      <c r="B20" s="15">
        <f t="shared" si="0"/>
        <v>194.85000000000002</v>
      </c>
      <c r="C20" s="15">
        <v>4.0099999999999999E-4</v>
      </c>
      <c r="D20" s="12">
        <v>15000000</v>
      </c>
      <c r="E20" s="23">
        <f t="shared" si="1"/>
        <v>3.7647583424116338E-4</v>
      </c>
      <c r="F20" s="32">
        <f t="shared" si="2"/>
        <v>6.1157520595602524</v>
      </c>
      <c r="P20" s="5"/>
    </row>
    <row r="21" spans="1:16" x14ac:dyDescent="0.25">
      <c r="A21" s="12">
        <v>478</v>
      </c>
      <c r="B21" s="15">
        <f t="shared" si="0"/>
        <v>204.85000000000002</v>
      </c>
      <c r="C21" s="15">
        <v>3.7399999999999998E-4</v>
      </c>
      <c r="D21" s="12">
        <v>15000000</v>
      </c>
      <c r="E21" s="23">
        <f t="shared" si="1"/>
        <v>3.3975800382324284E-4</v>
      </c>
      <c r="F21" s="32">
        <f t="shared" si="2"/>
        <v>9.1556139510045842</v>
      </c>
      <c r="P21" s="5"/>
    </row>
    <row r="22" spans="1:16" x14ac:dyDescent="0.25">
      <c r="A22" s="12">
        <v>488</v>
      </c>
      <c r="B22" s="15">
        <f t="shared" si="0"/>
        <v>214.85000000000002</v>
      </c>
      <c r="C22" s="15">
        <v>3.4900000000000003E-4</v>
      </c>
      <c r="D22" s="12">
        <v>15000000</v>
      </c>
      <c r="E22" s="23">
        <f t="shared" si="1"/>
        <v>3.073256886693132E-4</v>
      </c>
      <c r="F22" s="32">
        <f t="shared" si="2"/>
        <v>11.941063418534904</v>
      </c>
      <c r="P22" s="5"/>
    </row>
    <row r="23" spans="1:16" x14ac:dyDescent="0.25">
      <c r="A23" s="12">
        <v>498</v>
      </c>
      <c r="B23" s="15">
        <f t="shared" si="0"/>
        <v>224.85000000000002</v>
      </c>
      <c r="C23" s="15">
        <v>3.28E-4</v>
      </c>
      <c r="D23" s="12">
        <v>15000000</v>
      </c>
      <c r="E23" s="23">
        <f t="shared" si="1"/>
        <v>2.7945320995803602E-4</v>
      </c>
      <c r="F23" s="32">
        <f t="shared" si="2"/>
        <v>14.800850622549994</v>
      </c>
      <c r="P23" s="5"/>
    </row>
    <row r="24" spans="1:16" x14ac:dyDescent="0.25">
      <c r="A24" s="12">
        <v>508</v>
      </c>
      <c r="B24" s="15">
        <f t="shared" si="0"/>
        <v>234.85000000000002</v>
      </c>
      <c r="C24" s="15">
        <v>3.0800000000000001E-4</v>
      </c>
      <c r="D24" s="12">
        <v>15000000</v>
      </c>
      <c r="E24" s="23">
        <f t="shared" si="1"/>
        <v>2.5622649438672429E-4</v>
      </c>
      <c r="F24" s="32">
        <f t="shared" si="2"/>
        <v>16.809579744570037</v>
      </c>
      <c r="P24" s="5"/>
    </row>
    <row r="25" spans="1:16" x14ac:dyDescent="0.25">
      <c r="A25" s="12">
        <v>518</v>
      </c>
      <c r="B25" s="15">
        <f t="shared" si="0"/>
        <v>244.85000000000002</v>
      </c>
      <c r="C25" s="15">
        <v>2.9100000000000003E-4</v>
      </c>
      <c r="D25" s="12">
        <v>15000000</v>
      </c>
      <c r="E25" s="23">
        <f t="shared" si="1"/>
        <v>2.3748689099944986E-4</v>
      </c>
      <c r="F25" s="32">
        <f t="shared" si="2"/>
        <v>18.389384536271532</v>
      </c>
      <c r="P25" s="5"/>
    </row>
    <row r="26" spans="1:16" x14ac:dyDescent="0.25">
      <c r="A26" s="12">
        <v>528</v>
      </c>
      <c r="B26" s="15">
        <f t="shared" si="0"/>
        <v>254.85000000000002</v>
      </c>
      <c r="C26" s="15">
        <v>2.7500000000000002E-4</v>
      </c>
      <c r="D26" s="12">
        <v>15000000</v>
      </c>
      <c r="E26" s="23">
        <f t="shared" si="1"/>
        <v>2.2280318168876878E-4</v>
      </c>
      <c r="F26" s="32">
        <f t="shared" si="2"/>
        <v>18.980661204084086</v>
      </c>
      <c r="P26" s="5"/>
    </row>
    <row r="27" spans="1:16" x14ac:dyDescent="0.25">
      <c r="A27" s="12">
        <v>538</v>
      </c>
      <c r="B27" s="15">
        <f t="shared" si="0"/>
        <v>264.85000000000002</v>
      </c>
      <c r="C27" s="15">
        <v>2.61E-4</v>
      </c>
      <c r="D27" s="12">
        <v>15000000</v>
      </c>
      <c r="E27" s="23">
        <f t="shared" si="1"/>
        <v>2.1147178538927225E-4</v>
      </c>
      <c r="F27" s="32">
        <f t="shared" si="2"/>
        <v>18.976327437060441</v>
      </c>
      <c r="P27" s="5"/>
    </row>
    <row r="28" spans="1:16" x14ac:dyDescent="0.25">
      <c r="A28" s="12">
        <v>548</v>
      </c>
      <c r="B28" s="15">
        <f t="shared" si="0"/>
        <v>274.85000000000002</v>
      </c>
      <c r="C28" s="15">
        <v>2.4800000000000001E-4</v>
      </c>
      <c r="D28" s="12">
        <v>15000000</v>
      </c>
      <c r="E28" s="23">
        <f t="shared" si="1"/>
        <v>2.0254515595363731E-4</v>
      </c>
      <c r="F28" s="32">
        <f t="shared" si="2"/>
        <v>18.328566147726892</v>
      </c>
      <c r="P28" s="5"/>
    </row>
    <row r="29" spans="1:16" x14ac:dyDescent="0.25">
      <c r="A29" s="12">
        <v>558</v>
      </c>
      <c r="B29" s="15">
        <f t="shared" si="0"/>
        <v>284.85000000000002</v>
      </c>
      <c r="C29" s="15">
        <v>2.3599999999999999E-4</v>
      </c>
      <c r="D29" s="12">
        <v>15000000</v>
      </c>
      <c r="E29" s="23">
        <f t="shared" si="1"/>
        <v>1.9488837374181944E-4</v>
      </c>
      <c r="F29" s="32">
        <f t="shared" si="2"/>
        <v>17.420180617873115</v>
      </c>
      <c r="P29" s="5"/>
    </row>
    <row r="30" spans="1:16" x14ac:dyDescent="0.25">
      <c r="A30" s="12">
        <v>568</v>
      </c>
      <c r="B30" s="15">
        <f t="shared" si="0"/>
        <v>294.85000000000002</v>
      </c>
      <c r="C30" s="15">
        <v>2.2499999999999999E-4</v>
      </c>
      <c r="D30" s="12">
        <v>15000000</v>
      </c>
      <c r="E30" s="23">
        <f t="shared" si="1"/>
        <v>1.872639308576618E-4</v>
      </c>
      <c r="F30" s="32">
        <f t="shared" si="2"/>
        <v>16.771586285483643</v>
      </c>
      <c r="P30" s="5"/>
    </row>
    <row r="31" spans="1:16" x14ac:dyDescent="0.25">
      <c r="A31" s="12">
        <v>578</v>
      </c>
      <c r="B31" s="15">
        <f t="shared" si="0"/>
        <v>304.85000000000002</v>
      </c>
      <c r="C31" s="15">
        <v>2.1499999999999999E-4</v>
      </c>
      <c r="D31" s="12">
        <v>15000000</v>
      </c>
      <c r="E31" s="23">
        <f t="shared" si="1"/>
        <v>1.7844471011374541E-4</v>
      </c>
      <c r="F31" s="32">
        <f t="shared" si="2"/>
        <v>17.002460412211438</v>
      </c>
      <c r="P31" s="5"/>
    </row>
    <row r="32" spans="1:16" x14ac:dyDescent="0.25">
      <c r="A32" s="12">
        <v>588</v>
      </c>
      <c r="B32" s="15">
        <f t="shared" si="0"/>
        <v>314.85000000000002</v>
      </c>
      <c r="C32" s="15">
        <v>2.0599999999999999E-4</v>
      </c>
      <c r="D32" s="12">
        <v>15000000</v>
      </c>
      <c r="E32" s="23">
        <f t="shared" si="1"/>
        <v>1.6735515764365605E-4</v>
      </c>
      <c r="F32" s="32">
        <f t="shared" si="2"/>
        <v>18.759632211817451</v>
      </c>
      <c r="P32" s="5"/>
    </row>
    <row r="33" spans="1:16" x14ac:dyDescent="0.25">
      <c r="A33" s="12">
        <v>598</v>
      </c>
      <c r="B33" s="15">
        <f t="shared" si="0"/>
        <v>324.85000000000002</v>
      </c>
      <c r="C33" s="15">
        <v>1.9799999999999999E-4</v>
      </c>
      <c r="D33" s="12">
        <v>15000000</v>
      </c>
      <c r="E33" s="23">
        <f t="shared" si="1"/>
        <v>1.5324064926203196E-4</v>
      </c>
      <c r="F33" s="32">
        <f t="shared" si="2"/>
        <v>22.605732695943452</v>
      </c>
      <c r="P33" s="5"/>
    </row>
    <row r="34" spans="1:16" x14ac:dyDescent="0.25">
      <c r="A34" s="12">
        <v>608</v>
      </c>
      <c r="B34" s="15">
        <f t="shared" si="0"/>
        <v>334.85</v>
      </c>
      <c r="C34" s="15">
        <v>1.9000000000000001E-4</v>
      </c>
      <c r="D34" s="12">
        <v>15000000</v>
      </c>
      <c r="E34" s="23">
        <f t="shared" si="1"/>
        <v>1.3586505042229025E-4</v>
      </c>
      <c r="F34" s="32">
        <f t="shared" si="2"/>
        <v>28.492078725110403</v>
      </c>
      <c r="P34" s="5"/>
    </row>
    <row r="35" spans="1:16" x14ac:dyDescent="0.25">
      <c r="A35" s="12">
        <v>618</v>
      </c>
      <c r="B35" s="15">
        <f t="shared" si="0"/>
        <v>344.85</v>
      </c>
      <c r="C35" s="15">
        <v>1.83E-4</v>
      </c>
      <c r="D35" s="12">
        <v>15000000</v>
      </c>
      <c r="E35" s="23">
        <f t="shared" si="1"/>
        <v>1.1573646996032583E-4</v>
      </c>
      <c r="F35" s="32">
        <f t="shared" si="2"/>
        <v>36.756027344084245</v>
      </c>
      <c r="P35" s="5"/>
    </row>
    <row r="36" spans="1:16" x14ac:dyDescent="0.25">
      <c r="A36" s="12">
        <v>628</v>
      </c>
      <c r="B36" s="15">
        <f t="shared" si="0"/>
        <v>354.85</v>
      </c>
      <c r="C36" s="15">
        <v>1.76E-4</v>
      </c>
      <c r="D36" s="12">
        <v>15000000</v>
      </c>
      <c r="E36" s="23">
        <f t="shared" si="1"/>
        <v>9.4361207459869867E-5</v>
      </c>
      <c r="F36" s="32">
        <f t="shared" si="2"/>
        <v>46.38567757961939</v>
      </c>
      <c r="P36" s="5"/>
    </row>
    <row r="37" spans="1:16" x14ac:dyDescent="0.25">
      <c r="A37" s="12">
        <v>638</v>
      </c>
      <c r="B37" s="15">
        <f t="shared" si="0"/>
        <v>364.85</v>
      </c>
      <c r="C37" s="15">
        <v>1.7000000000000001E-4</v>
      </c>
      <c r="D37" s="12">
        <v>15000000</v>
      </c>
      <c r="E37" s="23">
        <f t="shared" si="1"/>
        <v>7.4525894335430998E-5</v>
      </c>
      <c r="F37" s="32">
        <f t="shared" si="2"/>
        <v>56.161238626217063</v>
      </c>
      <c r="P37" s="5"/>
    </row>
    <row r="38" spans="1:16" x14ac:dyDescent="0.25">
      <c r="A38" s="12">
        <v>648</v>
      </c>
      <c r="B38" s="15">
        <f t="shared" si="0"/>
        <v>374.85</v>
      </c>
      <c r="C38" s="15">
        <v>1.64E-4</v>
      </c>
      <c r="D38" s="12">
        <v>15000000</v>
      </c>
      <c r="E38" s="23">
        <f t="shared" si="1"/>
        <v>6.0607828586634049E-5</v>
      </c>
      <c r="F38" s="32">
        <f t="shared" si="2"/>
        <v>63.044006959369476</v>
      </c>
      <c r="P38" s="5"/>
    </row>
    <row r="39" spans="1:16" x14ac:dyDescent="0.25">
      <c r="A39" s="12">
        <v>658</v>
      </c>
      <c r="B39" s="15">
        <f t="shared" si="0"/>
        <v>384.85</v>
      </c>
      <c r="C39" s="15">
        <v>1.5899999999999999E-4</v>
      </c>
      <c r="D39" s="12">
        <v>15000000</v>
      </c>
      <c r="E39" s="23">
        <f t="shared" si="1"/>
        <v>5.8913503251489807E-5</v>
      </c>
      <c r="F39" s="32">
        <f t="shared" si="2"/>
        <v>62.947482231767417</v>
      </c>
      <c r="P39" s="5"/>
    </row>
    <row r="40" spans="1:16" x14ac:dyDescent="0.25">
      <c r="A40" s="12">
        <v>668</v>
      </c>
      <c r="B40" s="15">
        <f t="shared" si="0"/>
        <v>394.85</v>
      </c>
      <c r="C40" s="15">
        <v>1.54E-4</v>
      </c>
      <c r="D40" s="12">
        <v>15000000</v>
      </c>
      <c r="E40" s="23">
        <f t="shared" si="1"/>
        <v>7.8045328540832237E-5</v>
      </c>
      <c r="F40" s="32">
        <f t="shared" si="2"/>
        <v>49.321215233225821</v>
      </c>
      <c r="P40" s="5"/>
    </row>
    <row r="41" spans="1:16" x14ac:dyDescent="0.25">
      <c r="A41">
        <v>658</v>
      </c>
      <c r="C41" s="15">
        <v>1.5899999999999999E-4</v>
      </c>
      <c r="D41" s="12">
        <v>15000000</v>
      </c>
      <c r="E41" s="23">
        <f t="shared" si="1"/>
        <v>5.8913503251489807E-5</v>
      </c>
      <c r="F41" s="32">
        <f t="shared" si="2"/>
        <v>62.947482231767417</v>
      </c>
    </row>
    <row r="42" spans="1:16" x14ac:dyDescent="0.25">
      <c r="A42">
        <v>668</v>
      </c>
      <c r="C42" s="15">
        <v>1.54E-4</v>
      </c>
      <c r="D42" s="12">
        <v>15000000</v>
      </c>
      <c r="E42" s="23">
        <f t="shared" si="1"/>
        <v>7.8045328540832237E-5</v>
      </c>
      <c r="F42" s="32">
        <f t="shared" si="2"/>
        <v>49.321215233225821</v>
      </c>
    </row>
    <row r="43" spans="1:16" x14ac:dyDescent="0.25">
      <c r="A43">
        <v>680</v>
      </c>
      <c r="E43" s="23">
        <f t="shared" si="1"/>
        <v>1.4460915752823045E-4</v>
      </c>
      <c r="F43" s="32" t="e">
        <f t="shared" si="2"/>
        <v>#DIV/0!</v>
      </c>
    </row>
    <row r="44" spans="1:16" x14ac:dyDescent="0.25">
      <c r="A44">
        <v>681</v>
      </c>
      <c r="E44" s="23">
        <f t="shared" si="1"/>
        <v>1.5299994614415002E-4</v>
      </c>
      <c r="F44" s="32" t="e">
        <f t="shared" si="2"/>
        <v>#DIV/0!</v>
      </c>
    </row>
    <row r="45" spans="1:16" x14ac:dyDescent="0.25">
      <c r="A45">
        <v>698</v>
      </c>
      <c r="E45" s="23">
        <f t="shared" si="1"/>
        <v>3.8935115621863137E-4</v>
      </c>
      <c r="F45" s="32" t="e">
        <f t="shared" si="2"/>
        <v>#DIV/0!</v>
      </c>
    </row>
    <row r="46" spans="1:16" x14ac:dyDescent="0.25">
      <c r="A46">
        <v>708</v>
      </c>
      <c r="E46" s="23">
        <f t="shared" si="1"/>
        <v>6.3814415114260559E-4</v>
      </c>
      <c r="F46" s="32" t="e">
        <f t="shared" si="2"/>
        <v>#DIV/0!</v>
      </c>
    </row>
    <row r="47" spans="1:16" x14ac:dyDescent="0.25">
      <c r="A47">
        <v>718</v>
      </c>
      <c r="E47" s="23">
        <f t="shared" si="1"/>
        <v>1.0000229384511394E-3</v>
      </c>
      <c r="F47" s="32" t="e">
        <f t="shared" si="2"/>
        <v>#DIV/0!</v>
      </c>
    </row>
    <row r="48" spans="1:16" x14ac:dyDescent="0.25">
      <c r="A48">
        <v>728</v>
      </c>
      <c r="E48" s="23">
        <f t="shared" si="1"/>
        <v>1.5066454428677156E-3</v>
      </c>
      <c r="F48" s="32" t="e">
        <f t="shared" si="2"/>
        <v>#DIV/0!</v>
      </c>
    </row>
    <row r="49" spans="1:6" x14ac:dyDescent="0.25">
      <c r="A49">
        <v>738</v>
      </c>
      <c r="E49" s="23">
        <f t="shared" si="1"/>
        <v>2.1953219845137761E-3</v>
      </c>
      <c r="F49" s="32" t="e">
        <f t="shared" si="2"/>
        <v>#DIV/0!</v>
      </c>
    </row>
    <row r="50" spans="1:6" x14ac:dyDescent="0.25">
      <c r="A50">
        <v>748</v>
      </c>
      <c r="E50" s="23">
        <f t="shared" si="1"/>
        <v>3.1096075505777643E-3</v>
      </c>
      <c r="F50" s="32" t="e">
        <f t="shared" si="2"/>
        <v>#DIV/0!</v>
      </c>
    </row>
    <row r="51" spans="1:6" x14ac:dyDescent="0.25">
      <c r="A51">
        <v>758</v>
      </c>
      <c r="E51" s="23">
        <f t="shared" si="1"/>
        <v>4.2999222606289189E-3</v>
      </c>
      <c r="F51" s="32" t="e">
        <f t="shared" si="2"/>
        <v>#DIV/0!</v>
      </c>
    </row>
    <row r="52" spans="1:6" x14ac:dyDescent="0.25">
      <c r="A52">
        <v>768</v>
      </c>
      <c r="E52" s="23">
        <f t="shared" si="1"/>
        <v>5.8242000256211179E-3</v>
      </c>
      <c r="F52" s="32" t="e">
        <f t="shared" si="2"/>
        <v>#DIV/0!</v>
      </c>
    </row>
    <row r="53" spans="1:6" x14ac:dyDescent="0.25">
      <c r="A53">
        <v>778</v>
      </c>
      <c r="E53" s="23">
        <f t="shared" si="1"/>
        <v>7.7485654006382854E-3</v>
      </c>
      <c r="F53" s="32" t="e">
        <f t="shared" si="2"/>
        <v>#DIV/0!</v>
      </c>
    </row>
    <row r="54" spans="1:6" x14ac:dyDescent="0.25">
      <c r="A54">
        <v>788</v>
      </c>
      <c r="E54" s="23">
        <f t="shared" si="1"/>
        <v>1.0148038631259682E-2</v>
      </c>
      <c r="F54" s="32" t="e">
        <f t="shared" si="2"/>
        <v>#DIV/0!</v>
      </c>
    </row>
    <row r="55" spans="1:6" x14ac:dyDescent="0.25">
      <c r="A55">
        <v>798</v>
      </c>
      <c r="E55" s="23">
        <f t="shared" si="1"/>
        <v>1.3107268893653434E-2</v>
      </c>
      <c r="F55" s="32" t="e">
        <f t="shared" si="2"/>
        <v>#DIV/0!</v>
      </c>
    </row>
    <row r="56" spans="1:6" x14ac:dyDescent="0.25">
      <c r="A56">
        <v>808</v>
      </c>
      <c r="E56" s="23">
        <f t="shared" si="1"/>
        <v>1.6721295728314822E-2</v>
      </c>
      <c r="F56" s="32" t="e">
        <f t="shared" si="2"/>
        <v>#DIV/0!</v>
      </c>
    </row>
    <row r="57" spans="1:6" x14ac:dyDescent="0.25">
      <c r="A57">
        <v>818</v>
      </c>
      <c r="E57" s="23">
        <f t="shared" si="1"/>
        <v>2.1096338667597636E-2</v>
      </c>
      <c r="F57" s="32" t="e">
        <f t="shared" si="2"/>
        <v>#DIV/0!</v>
      </c>
    </row>
    <row r="58" spans="1:6" x14ac:dyDescent="0.25">
      <c r="A58">
        <v>828</v>
      </c>
      <c r="E58" s="23">
        <f t="shared" si="1"/>
        <v>2.6350615056788151E-2</v>
      </c>
      <c r="F58" s="32" t="e">
        <f t="shared" si="2"/>
        <v>#DIV/0!</v>
      </c>
    </row>
    <row r="59" spans="1:6" x14ac:dyDescent="0.25">
      <c r="A59">
        <v>838</v>
      </c>
      <c r="E59" s="23">
        <f t="shared" si="1"/>
        <v>3.2615186068973068E-2</v>
      </c>
      <c r="F59" s="32" t="e">
        <f t="shared" si="2"/>
        <v>#DIV/0!</v>
      </c>
    </row>
    <row r="60" spans="1:6" x14ac:dyDescent="0.25">
      <c r="A60">
        <v>848</v>
      </c>
      <c r="E60" s="23">
        <f t="shared" si="1"/>
        <v>4.0034830913546871E-2</v>
      </c>
      <c r="F60" s="32" t="e">
        <f t="shared" si="2"/>
        <v>#DIV/0!</v>
      </c>
    </row>
    <row r="61" spans="1:6" x14ac:dyDescent="0.25">
      <c r="A61">
        <v>858</v>
      </c>
      <c r="E61" s="23">
        <f t="shared" si="1"/>
        <v>4.8768949238448323E-2</v>
      </c>
      <c r="F61" s="32" t="e">
        <f t="shared" si="2"/>
        <v>#DIV/0!</v>
      </c>
    </row>
    <row r="62" spans="1:6" x14ac:dyDescent="0.25">
      <c r="A62">
        <v>868</v>
      </c>
      <c r="E62" s="23">
        <f t="shared" si="1"/>
        <v>5.8992491726028384E-2</v>
      </c>
      <c r="F62" s="32" t="e">
        <f t="shared" si="2"/>
        <v>#DIV/0!</v>
      </c>
    </row>
    <row r="63" spans="1:6" x14ac:dyDescent="0.25">
      <c r="A63">
        <v>878</v>
      </c>
      <c r="E63" s="23">
        <f t="shared" si="1"/>
        <v>7.0896918882685456E-2</v>
      </c>
      <c r="F63" s="32" t="e">
        <f t="shared" si="2"/>
        <v>#DIV/0!</v>
      </c>
    </row>
    <row r="64" spans="1:6" x14ac:dyDescent="0.25">
      <c r="A64">
        <v>888</v>
      </c>
      <c r="E64" s="23">
        <f t="shared" si="1"/>
        <v>8.4691188022016584E-2</v>
      </c>
      <c r="F64" s="32" t="e">
        <f t="shared" si="2"/>
        <v>#DIV/0!</v>
      </c>
    </row>
    <row r="65" spans="1:6" x14ac:dyDescent="0.25">
      <c r="A65">
        <v>898</v>
      </c>
      <c r="E65" s="23">
        <f t="shared" si="1"/>
        <v>0.10060276844195537</v>
      </c>
      <c r="F65" s="32" t="e">
        <f t="shared" si="2"/>
        <v>#DIV/0!</v>
      </c>
    </row>
    <row r="66" spans="1:6" x14ac:dyDescent="0.25">
      <c r="A66">
        <v>908</v>
      </c>
      <c r="E66" s="23">
        <f t="shared" si="1"/>
        <v>0.11887868479533259</v>
      </c>
      <c r="F66" s="32" t="e">
        <f t="shared" si="2"/>
        <v>#DIV/0!</v>
      </c>
    </row>
    <row r="67" spans="1:6" x14ac:dyDescent="0.25">
      <c r="A67">
        <v>918</v>
      </c>
      <c r="E67" s="23">
        <f t="shared" ref="E67:E84" si="3">3.91579E-17*A67^6 - 0.000000000000120511*A67^5 + 0.000000000153364*A67^4 - 0.000000103358*A67^3 + 0.0000389425*A67^2 - 0.00779088*A67^1 +0.648716</f>
        <v>0.13978658865414906</v>
      </c>
      <c r="F67" s="32" t="e">
        <f t="shared" ref="F67:F84" si="4">100*(C67-E67)/C67</f>
        <v>#DIV/0!</v>
      </c>
    </row>
    <row r="68" spans="1:6" x14ac:dyDescent="0.25">
      <c r="A68">
        <v>928</v>
      </c>
      <c r="E68" s="23">
        <f t="shared" si="3"/>
        <v>0.1636158582677375</v>
      </c>
      <c r="F68" s="32" t="e">
        <f t="shared" si="4"/>
        <v>#DIV/0!</v>
      </c>
    </row>
    <row r="69" spans="1:6" x14ac:dyDescent="0.25">
      <c r="A69">
        <v>938</v>
      </c>
      <c r="E69" s="23">
        <f t="shared" si="3"/>
        <v>0.19067872651436402</v>
      </c>
      <c r="F69" s="32" t="e">
        <f t="shared" si="4"/>
        <v>#DIV/0!</v>
      </c>
    </row>
    <row r="70" spans="1:6" x14ac:dyDescent="0.25">
      <c r="A70">
        <v>948</v>
      </c>
      <c r="E70" s="23">
        <f t="shared" si="3"/>
        <v>0.2213114370467052</v>
      </c>
      <c r="F70" s="32" t="e">
        <f t="shared" si="4"/>
        <v>#DIV/0!</v>
      </c>
    </row>
    <row r="71" spans="1:6" x14ac:dyDescent="0.25">
      <c r="A71">
        <v>958</v>
      </c>
      <c r="E71" s="23">
        <f t="shared" si="3"/>
        <v>0.25587542863090784</v>
      </c>
      <c r="F71" s="32" t="e">
        <f t="shared" si="4"/>
        <v>#DIV/0!</v>
      </c>
    </row>
    <row r="72" spans="1:6" x14ac:dyDescent="0.25">
      <c r="A72">
        <v>968</v>
      </c>
      <c r="E72" s="23">
        <f t="shared" si="3"/>
        <v>0.29475854767930409</v>
      </c>
      <c r="F72" s="32" t="e">
        <f t="shared" si="4"/>
        <v>#DIV/0!</v>
      </c>
    </row>
    <row r="73" spans="1:6" x14ac:dyDescent="0.25">
      <c r="A73">
        <v>978</v>
      </c>
      <c r="E73" s="23">
        <f t="shared" si="3"/>
        <v>0.3383762889770795</v>
      </c>
      <c r="F73" s="32" t="e">
        <f t="shared" si="4"/>
        <v>#DIV/0!</v>
      </c>
    </row>
    <row r="74" spans="1:6" x14ac:dyDescent="0.25">
      <c r="A74">
        <v>988</v>
      </c>
      <c r="E74" s="23">
        <f t="shared" si="3"/>
        <v>0.38717306460211065</v>
      </c>
      <c r="F74" s="32" t="e">
        <f t="shared" si="4"/>
        <v>#DIV/0!</v>
      </c>
    </row>
    <row r="75" spans="1:6" x14ac:dyDescent="0.25">
      <c r="A75">
        <v>998</v>
      </c>
      <c r="E75" s="23">
        <f t="shared" si="3"/>
        <v>0.44162350103918657</v>
      </c>
      <c r="F75" s="32" t="e">
        <f t="shared" si="4"/>
        <v>#DIV/0!</v>
      </c>
    </row>
    <row r="76" spans="1:6" x14ac:dyDescent="0.25">
      <c r="A76">
        <v>288.14999999999998</v>
      </c>
      <c r="E76" s="23">
        <f t="shared" si="3"/>
        <v>4.6399002653686461E-3</v>
      </c>
      <c r="F76" s="32" t="e">
        <f t="shared" si="4"/>
        <v>#DIV/0!</v>
      </c>
    </row>
    <row r="77" spans="1:6" x14ac:dyDescent="0.25">
      <c r="A77">
        <v>338.15</v>
      </c>
      <c r="E77" s="23">
        <f t="shared" si="3"/>
        <v>1.6427340457313422E-3</v>
      </c>
      <c r="F77" s="32" t="e">
        <f t="shared" si="4"/>
        <v>#DIV/0!</v>
      </c>
    </row>
    <row r="78" spans="1:6" x14ac:dyDescent="0.25">
      <c r="A78">
        <v>378.15</v>
      </c>
      <c r="E78" s="23">
        <f t="shared" si="3"/>
        <v>9.1664572969751834E-4</v>
      </c>
      <c r="F78" s="32" t="e">
        <f t="shared" si="4"/>
        <v>#DIV/0!</v>
      </c>
    </row>
    <row r="79" spans="1:6" x14ac:dyDescent="0.25">
      <c r="A79">
        <v>428.15</v>
      </c>
      <c r="E79" s="23">
        <f t="shared" si="3"/>
        <v>5.5884577086529053E-4</v>
      </c>
      <c r="F79" s="32" t="e">
        <f t="shared" si="4"/>
        <v>#DIV/0!</v>
      </c>
    </row>
    <row r="80" spans="1:6" x14ac:dyDescent="0.25">
      <c r="A80">
        <v>478.15</v>
      </c>
      <c r="E80" s="23">
        <f t="shared" si="3"/>
        <v>3.3923899599896945E-4</v>
      </c>
      <c r="F80" s="32" t="e">
        <f t="shared" si="4"/>
        <v>#DIV/0!</v>
      </c>
    </row>
    <row r="81" spans="1:6" x14ac:dyDescent="0.25">
      <c r="A81">
        <v>528.15</v>
      </c>
      <c r="E81" s="23">
        <f t="shared" si="3"/>
        <v>2.2261053254057916E-4</v>
      </c>
      <c r="F81" s="32" t="e">
        <f t="shared" si="4"/>
        <v>#DIV/0!</v>
      </c>
    </row>
    <row r="82" spans="1:6" x14ac:dyDescent="0.25">
      <c r="A82">
        <v>578.15</v>
      </c>
      <c r="E82" s="23">
        <f t="shared" si="3"/>
        <v>1.7829751484355061E-4</v>
      </c>
      <c r="F82" s="32" t="e">
        <f t="shared" si="4"/>
        <v>#DIV/0!</v>
      </c>
    </row>
    <row r="83" spans="1:6" x14ac:dyDescent="0.25">
      <c r="A83">
        <v>628.15</v>
      </c>
      <c r="E83" s="23">
        <f t="shared" si="3"/>
        <v>9.4043495786899634E-5</v>
      </c>
      <c r="F83" s="32" t="e">
        <f t="shared" si="4"/>
        <v>#DIV/0!</v>
      </c>
    </row>
    <row r="84" spans="1:6" x14ac:dyDescent="0.25">
      <c r="A84">
        <v>678.15</v>
      </c>
      <c r="E84" s="23">
        <f t="shared" si="3"/>
        <v>1.3037923339764834E-4</v>
      </c>
      <c r="F84" s="32" t="e">
        <f t="shared" si="4"/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4"/>
  <sheetViews>
    <sheetView workbookViewId="0">
      <selection activeCell="I31" sqref="I31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10.7109375" customWidth="1"/>
    <col min="7" max="7" width="11.28515625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35</v>
      </c>
      <c r="D1" s="16" t="s">
        <v>32</v>
      </c>
      <c r="E1" s="24" t="s">
        <v>34</v>
      </c>
    </row>
    <row r="2" spans="1:16" x14ac:dyDescent="0.25">
      <c r="A2" s="12">
        <v>288</v>
      </c>
      <c r="B2" s="15">
        <f t="shared" ref="B2:B40" si="0">A2-273.15</f>
        <v>14.850000000000023</v>
      </c>
      <c r="C2" s="15">
        <v>4.7169999999999998E-3</v>
      </c>
      <c r="D2" s="12">
        <v>15000000</v>
      </c>
      <c r="E2" s="23">
        <f t="shared" ref="E2:E66" si="1" xml:space="preserve"> -7.91778E-15*A2^5 + 0.0000000000205132*A2^4 - 0.000000021081*A2^3 + 0.000010752*A2^2 - 0.00272677*A2^1 + 0.276215</f>
        <v>4.5757686108190976E-3</v>
      </c>
      <c r="F2" s="32">
        <f>100*(C2-E2)/C2</f>
        <v>2.9940934742612311</v>
      </c>
      <c r="G2" s="33">
        <f xml:space="preserve"> -7.91778E-15*F2^5 + 0.0000000000205132*F2^4 - 0.000000021081*F2^3 + 0.000010752*F2^2 - 0.00272677*F2^1 + 0.276215</f>
        <v>0.26814661888542585</v>
      </c>
      <c r="P2" s="5"/>
    </row>
    <row r="3" spans="1:16" x14ac:dyDescent="0.25">
      <c r="A3" s="12">
        <v>298</v>
      </c>
      <c r="B3" s="15">
        <f t="shared" si="0"/>
        <v>24.850000000000023</v>
      </c>
      <c r="C3" s="15">
        <v>3.6900000000000001E-3</v>
      </c>
      <c r="D3" s="12">
        <v>15000000</v>
      </c>
      <c r="E3" s="23">
        <f t="shared" si="1"/>
        <v>3.7419861573338986E-3</v>
      </c>
      <c r="F3" s="32">
        <f t="shared" ref="F3:F66" si="2">100*(C3-E3)/C3</f>
        <v>-1.4088389521381699</v>
      </c>
      <c r="P3" s="5"/>
    </row>
    <row r="4" spans="1:16" x14ac:dyDescent="0.25">
      <c r="A4" s="12">
        <v>308</v>
      </c>
      <c r="B4" s="15">
        <f t="shared" si="0"/>
        <v>34.850000000000023</v>
      </c>
      <c r="C4" s="15">
        <v>2.9499999999999999E-3</v>
      </c>
      <c r="D4" s="12">
        <v>15000000</v>
      </c>
      <c r="E4" s="23">
        <f t="shared" si="1"/>
        <v>3.0564144744330557E-3</v>
      </c>
      <c r="F4" s="32">
        <f t="shared" si="2"/>
        <v>-3.6072703197646021</v>
      </c>
      <c r="P4" s="5"/>
    </row>
    <row r="5" spans="1:16" x14ac:dyDescent="0.25">
      <c r="A5" s="12">
        <v>318</v>
      </c>
      <c r="B5" s="15">
        <f t="shared" si="0"/>
        <v>44.850000000000023</v>
      </c>
      <c r="C5" s="15">
        <v>2.4039999999999999E-3</v>
      </c>
      <c r="D5" s="12">
        <v>15000000</v>
      </c>
      <c r="E5" s="23">
        <f t="shared" si="1"/>
        <v>2.498112268005559E-3</v>
      </c>
      <c r="F5" s="32">
        <f t="shared" si="2"/>
        <v>-3.9148198005640218</v>
      </c>
      <c r="P5" s="5"/>
    </row>
    <row r="6" spans="1:16" x14ac:dyDescent="0.25">
      <c r="A6" s="12">
        <v>328</v>
      </c>
      <c r="B6" s="15">
        <f t="shared" si="0"/>
        <v>54.850000000000023</v>
      </c>
      <c r="C6" s="15">
        <v>1.9919999999999998E-3</v>
      </c>
      <c r="D6" s="12">
        <v>15000000</v>
      </c>
      <c r="E6" s="23">
        <f t="shared" si="1"/>
        <v>2.0481350004522003E-3</v>
      </c>
      <c r="F6" s="32">
        <f t="shared" si="2"/>
        <v>-2.8180221110542405</v>
      </c>
      <c r="P6" s="5"/>
    </row>
    <row r="7" spans="1:16" x14ac:dyDescent="0.25">
      <c r="A7" s="12">
        <v>338</v>
      </c>
      <c r="B7" s="15">
        <f t="shared" si="0"/>
        <v>64.850000000000023</v>
      </c>
      <c r="C7" s="15">
        <v>1.676E-3</v>
      </c>
      <c r="D7" s="12">
        <v>15000000</v>
      </c>
      <c r="E7" s="23">
        <f t="shared" si="1"/>
        <v>1.6894398773256158E-3</v>
      </c>
      <c r="F7" s="32">
        <f t="shared" si="2"/>
        <v>-0.80190198840190174</v>
      </c>
      <c r="P7" s="5"/>
    </row>
    <row r="8" spans="1:16" x14ac:dyDescent="0.25">
      <c r="A8" s="12">
        <v>348</v>
      </c>
      <c r="B8" s="15">
        <f t="shared" si="0"/>
        <v>74.850000000000023</v>
      </c>
      <c r="C8" s="15">
        <v>1.428E-3</v>
      </c>
      <c r="D8" s="12">
        <v>15000000</v>
      </c>
      <c r="E8" s="23">
        <f t="shared" si="1"/>
        <v>1.4067908339707724E-3</v>
      </c>
      <c r="F8" s="32">
        <f t="shared" si="2"/>
        <v>1.4852357163324643</v>
      </c>
      <c r="P8" s="5"/>
    </row>
    <row r="9" spans="1:16" x14ac:dyDescent="0.25">
      <c r="A9" s="12">
        <v>358</v>
      </c>
      <c r="B9" s="15">
        <f t="shared" si="0"/>
        <v>84.850000000000023</v>
      </c>
      <c r="C9" s="15">
        <v>1.2310000000000001E-3</v>
      </c>
      <c r="D9" s="12">
        <v>15000000</v>
      </c>
      <c r="E9" s="23">
        <f t="shared" si="1"/>
        <v>1.186663522164344E-3</v>
      </c>
      <c r="F9" s="32">
        <f t="shared" si="2"/>
        <v>3.6016635122385128</v>
      </c>
      <c r="P9" s="5"/>
    </row>
    <row r="10" spans="1:16" x14ac:dyDescent="0.25">
      <c r="A10" s="12">
        <v>368</v>
      </c>
      <c r="B10" s="15">
        <f t="shared" si="0"/>
        <v>94.850000000000023</v>
      </c>
      <c r="C10" s="15">
        <v>1.073E-3</v>
      </c>
      <c r="D10" s="12">
        <v>15000000</v>
      </c>
      <c r="E10" s="23">
        <f t="shared" si="1"/>
        <v>1.0171502967554202E-3</v>
      </c>
      <c r="F10" s="32">
        <f t="shared" si="2"/>
        <v>5.20500496221619</v>
      </c>
      <c r="P10" s="5"/>
    </row>
    <row r="11" spans="1:16" x14ac:dyDescent="0.25">
      <c r="A11" s="12">
        <v>378</v>
      </c>
      <c r="B11" s="15">
        <f t="shared" si="0"/>
        <v>104.85000000000002</v>
      </c>
      <c r="C11" s="15">
        <v>9.4300000000000004E-4</v>
      </c>
      <c r="D11" s="12">
        <v>15000000</v>
      </c>
      <c r="E11" s="23">
        <f t="shared" si="1"/>
        <v>8.8786520230421662E-4</v>
      </c>
      <c r="F11" s="32">
        <f t="shared" si="2"/>
        <v>5.846744188312134</v>
      </c>
      <c r="P11" s="5"/>
    </row>
    <row r="12" spans="1:16" x14ac:dyDescent="0.25">
      <c r="A12" s="12">
        <v>388</v>
      </c>
      <c r="B12" s="15">
        <f t="shared" si="0"/>
        <v>114.85000000000002</v>
      </c>
      <c r="C12" s="15">
        <v>8.3699999999999996E-4</v>
      </c>
      <c r="D12" s="12">
        <v>15000000</v>
      </c>
      <c r="E12" s="23">
        <f t="shared" si="1"/>
        <v>7.898489597241154E-4</v>
      </c>
      <c r="F12" s="32">
        <f t="shared" si="2"/>
        <v>5.6333381452669737</v>
      </c>
      <c r="P12" s="5"/>
    </row>
    <row r="13" spans="1:16" x14ac:dyDescent="0.25">
      <c r="A13" s="12">
        <v>398</v>
      </c>
      <c r="B13" s="15">
        <f t="shared" si="0"/>
        <v>124.85000000000002</v>
      </c>
      <c r="C13" s="15">
        <v>7.4799999999999997E-4</v>
      </c>
      <c r="D13" s="12">
        <v>15000000</v>
      </c>
      <c r="E13" s="23">
        <f t="shared" si="1"/>
        <v>7.1547395291970961E-4</v>
      </c>
      <c r="F13" s="32">
        <f t="shared" si="2"/>
        <v>4.3484020160815984</v>
      </c>
      <c r="P13" s="5"/>
    </row>
    <row r="14" spans="1:16" x14ac:dyDescent="0.25">
      <c r="A14" s="12">
        <v>408</v>
      </c>
      <c r="B14" s="15">
        <f t="shared" si="0"/>
        <v>134.85000000000002</v>
      </c>
      <c r="C14" s="15">
        <v>6.7299999999999999E-4</v>
      </c>
      <c r="D14" s="12">
        <v>15000000</v>
      </c>
      <c r="E14" s="23">
        <f t="shared" si="1"/>
        <v>6.5834921542773372E-4</v>
      </c>
      <c r="F14" s="32">
        <f t="shared" si="2"/>
        <v>2.17693678636943</v>
      </c>
      <c r="P14" s="5"/>
    </row>
    <row r="15" spans="1:16" x14ac:dyDescent="0.25">
      <c r="A15" s="12">
        <v>418</v>
      </c>
      <c r="B15" s="15">
        <f t="shared" si="0"/>
        <v>144.85000000000002</v>
      </c>
      <c r="C15" s="15">
        <v>6.0899999999999995E-4</v>
      </c>
      <c r="D15" s="12">
        <v>15000000</v>
      </c>
      <c r="E15" s="23">
        <f t="shared" si="1"/>
        <v>6.1322541705688405E-4</v>
      </c>
      <c r="F15" s="32">
        <f t="shared" si="2"/>
        <v>-0.69382874497275848</v>
      </c>
      <c r="P15" s="5"/>
    </row>
    <row r="16" spans="1:16" x14ac:dyDescent="0.25">
      <c r="A16" s="12">
        <v>428</v>
      </c>
      <c r="B16" s="15">
        <f t="shared" si="0"/>
        <v>154.85000000000002</v>
      </c>
      <c r="C16" s="15">
        <v>5.5500000000000005E-4</v>
      </c>
      <c r="D16" s="12">
        <v>15000000</v>
      </c>
      <c r="E16" s="23">
        <f t="shared" si="1"/>
        <v>5.758998505284163E-4</v>
      </c>
      <c r="F16" s="32">
        <f t="shared" si="2"/>
        <v>-3.7657388339488747</v>
      </c>
      <c r="P16" s="5"/>
    </row>
    <row r="17" spans="1:16" x14ac:dyDescent="0.25">
      <c r="A17" s="12">
        <v>438</v>
      </c>
      <c r="B17" s="15">
        <f t="shared" si="0"/>
        <v>164.85000000000002</v>
      </c>
      <c r="C17" s="15">
        <v>5.0799999999999999E-4</v>
      </c>
      <c r="D17" s="12">
        <v>15000000</v>
      </c>
      <c r="E17" s="23">
        <f t="shared" si="1"/>
        <v>5.4312141811474479E-4</v>
      </c>
      <c r="F17" s="32">
        <f t="shared" si="2"/>
        <v>-6.9136649832174815</v>
      </c>
      <c r="P17" s="5"/>
    </row>
    <row r="18" spans="1:16" x14ac:dyDescent="0.25">
      <c r="A18" s="12">
        <v>448</v>
      </c>
      <c r="B18" s="15">
        <f t="shared" si="0"/>
        <v>174.85000000000002</v>
      </c>
      <c r="C18" s="15">
        <v>4.6799999999999999E-4</v>
      </c>
      <c r="D18" s="12">
        <v>15000000</v>
      </c>
      <c r="E18" s="23">
        <f t="shared" si="1"/>
        <v>5.1249561828081713E-4</v>
      </c>
      <c r="F18" s="32">
        <f t="shared" si="2"/>
        <v>-9.5076107437643458</v>
      </c>
      <c r="P18" s="5"/>
    </row>
    <row r="19" spans="1:16" x14ac:dyDescent="0.25">
      <c r="A19" s="12">
        <v>458</v>
      </c>
      <c r="B19" s="15">
        <f t="shared" si="0"/>
        <v>184.85000000000002</v>
      </c>
      <c r="C19" s="15">
        <v>4.3199999999999998E-4</v>
      </c>
      <c r="D19" s="12">
        <v>15000000</v>
      </c>
      <c r="E19" s="23">
        <f t="shared" si="1"/>
        <v>4.8238953232282444E-4</v>
      </c>
      <c r="F19" s="32">
        <f t="shared" si="2"/>
        <v>-11.664243593246402</v>
      </c>
      <c r="P19" s="5"/>
    </row>
    <row r="20" spans="1:16" x14ac:dyDescent="0.25">
      <c r="A20" s="12">
        <v>468</v>
      </c>
      <c r="B20" s="15">
        <f t="shared" si="0"/>
        <v>194.85000000000002</v>
      </c>
      <c r="C20" s="15">
        <v>4.0099999999999999E-4</v>
      </c>
      <c r="D20" s="12">
        <v>15000000</v>
      </c>
      <c r="E20" s="23">
        <f t="shared" si="1"/>
        <v>4.5183681101079731E-4</v>
      </c>
      <c r="F20" s="32">
        <f t="shared" si="2"/>
        <v>-12.67750898024871</v>
      </c>
      <c r="P20" s="5"/>
    </row>
    <row r="21" spans="1:16" x14ac:dyDescent="0.25">
      <c r="A21" s="12">
        <v>478</v>
      </c>
      <c r="B21" s="15">
        <f t="shared" si="0"/>
        <v>204.85000000000002</v>
      </c>
      <c r="C21" s="15">
        <v>3.7399999999999998E-4</v>
      </c>
      <c r="D21" s="12">
        <v>15000000</v>
      </c>
      <c r="E21" s="23">
        <f t="shared" si="1"/>
        <v>4.2044266122431839E-4</v>
      </c>
      <c r="F21" s="32">
        <f t="shared" si="2"/>
        <v>-12.417823856769628</v>
      </c>
      <c r="P21" s="5"/>
    </row>
    <row r="22" spans="1:16" x14ac:dyDescent="0.25">
      <c r="A22" s="12">
        <v>488</v>
      </c>
      <c r="B22" s="15">
        <f t="shared" si="0"/>
        <v>214.85000000000002</v>
      </c>
      <c r="C22" s="15">
        <v>3.4900000000000003E-4</v>
      </c>
      <c r="D22" s="12">
        <v>15000000</v>
      </c>
      <c r="E22" s="23">
        <f t="shared" si="1"/>
        <v>3.8828883259689473E-4</v>
      </c>
      <c r="F22" s="32">
        <f t="shared" si="2"/>
        <v>-11.257545156703353</v>
      </c>
      <c r="P22" s="5"/>
    </row>
    <row r="23" spans="1:16" x14ac:dyDescent="0.25">
      <c r="A23" s="12">
        <v>498</v>
      </c>
      <c r="B23" s="15">
        <f t="shared" si="0"/>
        <v>224.85000000000002</v>
      </c>
      <c r="C23" s="15">
        <v>3.28E-4</v>
      </c>
      <c r="D23" s="12">
        <v>15000000</v>
      </c>
      <c r="E23" s="23">
        <f t="shared" si="1"/>
        <v>3.558386041534467E-4</v>
      </c>
      <c r="F23" s="32">
        <f t="shared" si="2"/>
        <v>-8.4873793150752128</v>
      </c>
      <c r="P23" s="5"/>
    </row>
    <row r="24" spans="1:16" x14ac:dyDescent="0.25">
      <c r="A24" s="12">
        <v>508</v>
      </c>
      <c r="B24" s="15">
        <f t="shared" si="0"/>
        <v>234.85000000000002</v>
      </c>
      <c r="C24" s="15">
        <v>3.0800000000000001E-4</v>
      </c>
      <c r="D24" s="12">
        <v>15000000</v>
      </c>
      <c r="E24" s="23">
        <f t="shared" si="1"/>
        <v>3.2384177095023947E-4</v>
      </c>
      <c r="F24" s="32">
        <f t="shared" si="2"/>
        <v>-5.1434321267011249</v>
      </c>
      <c r="P24" s="5"/>
    </row>
    <row r="25" spans="1:16" x14ac:dyDescent="0.25">
      <c r="A25" s="12">
        <v>518</v>
      </c>
      <c r="B25" s="15">
        <f t="shared" si="0"/>
        <v>244.85000000000002</v>
      </c>
      <c r="C25" s="15">
        <v>2.9100000000000003E-4</v>
      </c>
      <c r="D25" s="12">
        <v>15000000</v>
      </c>
      <c r="E25" s="23">
        <f t="shared" si="1"/>
        <v>2.9323963071659076E-4</v>
      </c>
      <c r="F25" s="32">
        <f t="shared" si="2"/>
        <v>-0.76963254865660957</v>
      </c>
      <c r="P25" s="5"/>
    </row>
    <row r="26" spans="1:16" x14ac:dyDescent="0.25">
      <c r="A26" s="12">
        <v>528</v>
      </c>
      <c r="B26" s="15">
        <f t="shared" si="0"/>
        <v>254.85000000000002</v>
      </c>
      <c r="C26" s="15">
        <v>2.7500000000000002E-4</v>
      </c>
      <c r="D26" s="12">
        <v>15000000</v>
      </c>
      <c r="E26" s="23">
        <f t="shared" si="1"/>
        <v>2.650699704928039E-4</v>
      </c>
      <c r="F26" s="32">
        <f t="shared" si="2"/>
        <v>3.6109198207985886</v>
      </c>
      <c r="P26" s="5"/>
    </row>
    <row r="27" spans="1:16" x14ac:dyDescent="0.25">
      <c r="A27" s="12">
        <v>538</v>
      </c>
      <c r="B27" s="15">
        <f t="shared" si="0"/>
        <v>264.85000000000002</v>
      </c>
      <c r="C27" s="15">
        <v>2.61E-4</v>
      </c>
      <c r="D27" s="12">
        <v>15000000</v>
      </c>
      <c r="E27" s="23">
        <f t="shared" si="1"/>
        <v>2.4037205327165356E-4</v>
      </c>
      <c r="F27" s="32">
        <f t="shared" si="2"/>
        <v>7.9034278652668339</v>
      </c>
      <c r="I27" s="28" t="s">
        <v>43</v>
      </c>
      <c r="P27" s="5"/>
    </row>
    <row r="28" spans="1:16" x14ac:dyDescent="0.25">
      <c r="A28" s="12">
        <v>548</v>
      </c>
      <c r="B28" s="15">
        <f t="shared" si="0"/>
        <v>274.85000000000002</v>
      </c>
      <c r="C28" s="15">
        <v>2.4800000000000001E-4</v>
      </c>
      <c r="D28" s="12">
        <v>15000000</v>
      </c>
      <c r="E28" s="23">
        <f t="shared" si="1"/>
        <v>2.2009160463853927E-4</v>
      </c>
      <c r="F28" s="32">
        <f t="shared" si="2"/>
        <v>11.253385226395457</v>
      </c>
      <c r="P28" s="5"/>
    </row>
    <row r="29" spans="1:16" s="28" customFormat="1" x14ac:dyDescent="0.25">
      <c r="A29" s="37">
        <v>558</v>
      </c>
      <c r="B29" s="14">
        <f t="shared" si="0"/>
        <v>284.85000000000002</v>
      </c>
      <c r="C29" s="14">
        <v>2.3599999999999999E-4</v>
      </c>
      <c r="D29" s="37">
        <v>15000000</v>
      </c>
      <c r="E29" s="38">
        <f t="shared" si="1"/>
        <v>2.0498579940964046E-4</v>
      </c>
      <c r="F29" s="32">
        <f t="shared" si="2"/>
        <v>13.14161041964387</v>
      </c>
      <c r="G29" s="28">
        <f>-8.91902165E-12*A29^3+0.0000000192469424*A29^2  -0.0000142594148*A29+0.00374936454</f>
        <v>2.3581531561052372E-4</v>
      </c>
      <c r="I29" s="20" t="s">
        <v>44</v>
      </c>
      <c r="P29" s="39"/>
    </row>
    <row r="30" spans="1:16" x14ac:dyDescent="0.25">
      <c r="A30" s="12">
        <v>568</v>
      </c>
      <c r="B30" s="15">
        <f t="shared" si="0"/>
        <v>294.85000000000002</v>
      </c>
      <c r="C30" s="15">
        <v>2.2499999999999999E-4</v>
      </c>
      <c r="D30" s="12">
        <v>15000000</v>
      </c>
      <c r="E30" s="23">
        <f t="shared" si="1"/>
        <v>1.9552824827429038E-4</v>
      </c>
      <c r="F30" s="32">
        <f t="shared" si="2"/>
        <v>13.098556322537604</v>
      </c>
      <c r="G30" s="28">
        <f t="shared" ref="G30:G63" si="3">-8.91902165E-12*A30^3+0.0000000192469424*A30^2  -0.0000142594148*A30+0.00374936454</f>
        <v>2.2512790807774742E-4</v>
      </c>
      <c r="P30" s="5"/>
    </row>
    <row r="31" spans="1:16" x14ac:dyDescent="0.25">
      <c r="A31" s="12">
        <v>578</v>
      </c>
      <c r="B31" s="15">
        <f t="shared" si="0"/>
        <v>304.85000000000002</v>
      </c>
      <c r="C31" s="15">
        <v>2.1499999999999999E-4</v>
      </c>
      <c r="D31" s="12">
        <v>15000000</v>
      </c>
      <c r="E31" s="23">
        <f t="shared" si="1"/>
        <v>1.9181398443335329E-4</v>
      </c>
      <c r="F31" s="32">
        <f t="shared" si="2"/>
        <v>10.784193286812421</v>
      </c>
      <c r="G31" s="28">
        <f t="shared" si="3"/>
        <v>2.1525028644664825E-4</v>
      </c>
      <c r="P31" s="5"/>
    </row>
    <row r="32" spans="1:16" x14ac:dyDescent="0.25">
      <c r="A32" s="12">
        <v>588</v>
      </c>
      <c r="B32" s="15">
        <f t="shared" si="0"/>
        <v>314.85000000000002</v>
      </c>
      <c r="C32" s="15">
        <v>2.0599999999999999E-4</v>
      </c>
      <c r="D32" s="12">
        <v>15000000</v>
      </c>
      <c r="E32" s="23">
        <f t="shared" si="1"/>
        <v>1.9346445023848968E-4</v>
      </c>
      <c r="F32" s="32">
        <f t="shared" si="2"/>
        <v>6.0852183308302488</v>
      </c>
      <c r="G32" s="28">
        <f t="shared" si="3"/>
        <v>2.0612893658732969E-4</v>
      </c>
      <c r="P32" s="5"/>
    </row>
    <row r="33" spans="1:16" x14ac:dyDescent="0.25">
      <c r="A33" s="12">
        <v>598</v>
      </c>
      <c r="B33" s="15">
        <f t="shared" si="0"/>
        <v>324.85000000000002</v>
      </c>
      <c r="C33" s="15">
        <v>1.9799999999999999E-4</v>
      </c>
      <c r="D33" s="12">
        <v>15000000</v>
      </c>
      <c r="E33" s="23">
        <f t="shared" si="1"/>
        <v>1.9953248383541844E-4</v>
      </c>
      <c r="F33" s="32">
        <f t="shared" si="2"/>
        <v>-0.77398173505982393</v>
      </c>
      <c r="G33" s="28">
        <f t="shared" si="3"/>
        <v>1.9771034436989092E-4</v>
      </c>
      <c r="P33" s="5"/>
    </row>
    <row r="34" spans="1:16" x14ac:dyDescent="0.25">
      <c r="A34" s="12">
        <v>608</v>
      </c>
      <c r="B34" s="15">
        <f t="shared" si="0"/>
        <v>334.85</v>
      </c>
      <c r="C34" s="15">
        <v>1.9000000000000001E-4</v>
      </c>
      <c r="D34" s="12">
        <v>15000000</v>
      </c>
      <c r="E34" s="23">
        <f t="shared" si="1"/>
        <v>2.0840730580118372E-4</v>
      </c>
      <c r="F34" s="32">
        <f t="shared" si="2"/>
        <v>-9.6880556848335289</v>
      </c>
      <c r="G34" s="28">
        <f t="shared" si="3"/>
        <v>1.8994099566443457E-4</v>
      </c>
      <c r="P34" s="5"/>
    </row>
    <row r="35" spans="1:16" x14ac:dyDescent="0.25">
      <c r="A35" s="12">
        <v>618</v>
      </c>
      <c r="B35" s="15">
        <f t="shared" si="0"/>
        <v>344.85</v>
      </c>
      <c r="C35" s="15">
        <v>1.83E-4</v>
      </c>
      <c r="D35" s="12">
        <v>15000000</v>
      </c>
      <c r="E35" s="23">
        <f t="shared" si="1"/>
        <v>2.1771950578453048E-4</v>
      </c>
      <c r="F35" s="32">
        <f t="shared" si="2"/>
        <v>-18.972407532530312</v>
      </c>
      <c r="G35" s="28">
        <f t="shared" si="3"/>
        <v>1.8276737634105632E-4</v>
      </c>
      <c r="P35" s="5"/>
    </row>
    <row r="36" spans="1:16" x14ac:dyDescent="0.25">
      <c r="A36" s="12">
        <v>628</v>
      </c>
      <c r="B36" s="15">
        <f t="shared" si="0"/>
        <v>354.85</v>
      </c>
      <c r="C36" s="15">
        <v>1.76E-4</v>
      </c>
      <c r="D36" s="12">
        <v>15000000</v>
      </c>
      <c r="E36" s="23">
        <f t="shared" si="1"/>
        <v>2.2424602914494773E-4</v>
      </c>
      <c r="F36" s="32">
        <f t="shared" si="2"/>
        <v>-27.412516559629399</v>
      </c>
      <c r="G36" s="28">
        <f t="shared" si="3"/>
        <v>1.7613597226985795E-4</v>
      </c>
      <c r="P36" s="5"/>
    </row>
    <row r="37" spans="1:16" x14ac:dyDescent="0.25">
      <c r="A37" s="12">
        <v>638</v>
      </c>
      <c r="B37" s="15">
        <f t="shared" si="0"/>
        <v>364.85</v>
      </c>
      <c r="C37" s="15">
        <v>1.7000000000000001E-4</v>
      </c>
      <c r="D37" s="12">
        <v>15000000</v>
      </c>
      <c r="E37" s="23">
        <f t="shared" si="1"/>
        <v>2.238151635970409E-4</v>
      </c>
      <c r="F37" s="32">
        <f t="shared" si="2"/>
        <v>-31.655978586494637</v>
      </c>
      <c r="G37" s="28">
        <f t="shared" si="3"/>
        <v>1.6999326932093948E-4</v>
      </c>
      <c r="P37" s="5"/>
    </row>
    <row r="38" spans="1:16" x14ac:dyDescent="0.25">
      <c r="A38" s="12">
        <v>648</v>
      </c>
      <c r="B38" s="15">
        <f t="shared" si="0"/>
        <v>374.85</v>
      </c>
      <c r="C38" s="15">
        <v>1.64E-4</v>
      </c>
      <c r="D38" s="12">
        <v>15000000</v>
      </c>
      <c r="E38" s="23">
        <f t="shared" si="1"/>
        <v>2.112115258449121E-4</v>
      </c>
      <c r="F38" s="32">
        <f t="shared" si="2"/>
        <v>-28.787515759092738</v>
      </c>
      <c r="G38" s="28">
        <f t="shared" si="3"/>
        <v>1.6428575336440267E-4</v>
      </c>
      <c r="P38" s="5"/>
    </row>
    <row r="39" spans="1:16" x14ac:dyDescent="0.25">
      <c r="A39" s="12">
        <v>658</v>
      </c>
      <c r="B39" s="15">
        <f t="shared" si="0"/>
        <v>384.85</v>
      </c>
      <c r="C39" s="15">
        <v>1.5899999999999999E-4</v>
      </c>
      <c r="D39" s="12">
        <v>15000000</v>
      </c>
      <c r="E39" s="23">
        <f t="shared" si="1"/>
        <v>1.8008104822408999E-4</v>
      </c>
      <c r="F39" s="32">
        <f t="shared" si="2"/>
        <v>-13.25852089565409</v>
      </c>
      <c r="G39" s="28">
        <f t="shared" si="3"/>
        <v>1.5895991027034409E-4</v>
      </c>
      <c r="P39" s="5"/>
    </row>
    <row r="40" spans="1:16" x14ac:dyDescent="0.25">
      <c r="A40" s="12">
        <v>668</v>
      </c>
      <c r="B40" s="15">
        <f t="shared" si="0"/>
        <v>394.85</v>
      </c>
      <c r="C40" s="15">
        <v>1.54E-4</v>
      </c>
      <c r="D40" s="12">
        <v>15000000</v>
      </c>
      <c r="E40" s="23">
        <f t="shared" si="1"/>
        <v>1.2283596534612418E-4</v>
      </c>
      <c r="F40" s="32">
        <f t="shared" si="2"/>
        <v>20.236386138880409</v>
      </c>
      <c r="G40" s="28">
        <f t="shared" si="3"/>
        <v>1.5396222590886464E-4</v>
      </c>
      <c r="P40" s="5"/>
    </row>
    <row r="41" spans="1:16" x14ac:dyDescent="0.25">
      <c r="A41">
        <v>678</v>
      </c>
      <c r="C41" s="14">
        <v>1.4923918615006781E-4</v>
      </c>
      <c r="D41" s="12">
        <v>15000000</v>
      </c>
      <c r="E41" s="23">
        <f t="shared" ref="E41:E42" si="4" xml:space="preserve"> -7.91778E-15*A41^5 + 0.0000000000205132*A41^4 - 0.000000021081*A41^3 + 0.000010752*A41^2 - 0.00272677*A41^1 + 0.276215</f>
        <v>3.0559800728968689E-5</v>
      </c>
      <c r="F41" s="32">
        <f t="shared" ref="F41:F42" si="5">100*(C41-E41)/C41</f>
        <v>79.522937964671556</v>
      </c>
      <c r="G41" s="28">
        <f t="shared" si="3"/>
        <v>1.4923918615006781E-4</v>
      </c>
      <c r="H41">
        <v>1</v>
      </c>
    </row>
    <row r="42" spans="1:16" x14ac:dyDescent="0.25">
      <c r="A42">
        <v>688</v>
      </c>
      <c r="C42" s="14">
        <v>1.447372768640493E-4</v>
      </c>
      <c r="D42" s="12">
        <v>15000000</v>
      </c>
      <c r="E42" s="23">
        <f t="shared" si="4"/>
        <v>-1.0708764655220637E-4</v>
      </c>
      <c r="F42" s="32">
        <f t="shared" si="5"/>
        <v>173.98760628389675</v>
      </c>
      <c r="G42" s="28">
        <f t="shared" si="3"/>
        <v>1.447372768640493E-4</v>
      </c>
      <c r="H42">
        <v>2</v>
      </c>
    </row>
    <row r="43" spans="1:16" x14ac:dyDescent="0.25">
      <c r="A43">
        <v>698</v>
      </c>
      <c r="C43" s="28">
        <v>1.4040298392091087E-4</v>
      </c>
      <c r="E43" s="23">
        <f xml:space="preserve"> -7.91778E-15*A41^5 + 0.0000000000205132*A41^4 - 0.000000021081*A41^3 + 0.000010752*A41^2 - 0.00272677*A41^1 + 0.276215</f>
        <v>3.0559800728968689E-5</v>
      </c>
      <c r="F43" s="32">
        <f t="shared" si="2"/>
        <v>78.234222752571227</v>
      </c>
      <c r="G43" s="28">
        <f t="shared" si="3"/>
        <v>1.4040298392091087E-4</v>
      </c>
      <c r="H43">
        <v>3</v>
      </c>
    </row>
    <row r="44" spans="1:16" x14ac:dyDescent="0.25">
      <c r="A44">
        <v>708</v>
      </c>
      <c r="C44" s="28">
        <v>1.3618279319075428E-4</v>
      </c>
      <c r="E44" s="23">
        <f xml:space="preserve"> -7.91778E-15*A42^5 + 0.0000000000205132*A42^4 - 0.000000021081*A42^3 + 0.000010752*A42^2 - 0.00272677*A42^1 + 0.276215</f>
        <v>-1.0708764655220637E-4</v>
      </c>
      <c r="F44" s="32">
        <f t="shared" si="2"/>
        <v>178.63522552530284</v>
      </c>
      <c r="G44" s="28">
        <f t="shared" si="3"/>
        <v>1.3618279319075428E-4</v>
      </c>
      <c r="H44">
        <v>4</v>
      </c>
    </row>
    <row r="45" spans="1:16" x14ac:dyDescent="0.25">
      <c r="A45">
        <v>718</v>
      </c>
      <c r="C45" s="28">
        <v>1.3202319054367523E-4</v>
      </c>
      <c r="E45" s="23">
        <f xml:space="preserve"> -7.91778E-15*A43^5 + 0.0000000000205132*A43^4 - 0.000000021081*A43^3 + 0.000010752*A43^2 - 0.00272677*A43^1 + 0.276215</f>
        <v>-3.0196531523418724E-4</v>
      </c>
      <c r="F45" s="32">
        <f t="shared" si="2"/>
        <v>328.72141931329298</v>
      </c>
      <c r="G45" s="28">
        <f t="shared" si="3"/>
        <v>1.3202319054367523E-4</v>
      </c>
      <c r="H45">
        <v>5</v>
      </c>
    </row>
    <row r="46" spans="1:16" x14ac:dyDescent="0.25">
      <c r="A46">
        <v>728</v>
      </c>
      <c r="C46" s="28">
        <v>1.2787066184977722E-4</v>
      </c>
      <c r="E46" s="23">
        <f xml:space="preserve"> -7.91778E-15*A44^5 + 0.0000000000205132*A44^4 - 0.000000021081*A44^3 + 0.000010752*A44^2 - 0.00272677*A44^1 + 0.276215</f>
        <v>-5.6754589521978982E-4</v>
      </c>
      <c r="F46" s="32">
        <f t="shared" si="2"/>
        <v>543.84371442961969</v>
      </c>
      <c r="G46" s="28">
        <f t="shared" si="3"/>
        <v>1.2787066184977722E-4</v>
      </c>
      <c r="H46">
        <v>6</v>
      </c>
    </row>
    <row r="47" spans="1:16" x14ac:dyDescent="0.25">
      <c r="A47">
        <v>738</v>
      </c>
      <c r="C47" s="28">
        <v>1.2367169297915767E-4</v>
      </c>
      <c r="E47" s="23">
        <f xml:space="preserve"> -7.91778E-15*A45^5 + 0.0000000000205132*A45^4 - 0.000000021081*A45^3 + 0.000010752*A45^2 - 0.00272677*A45^1 + 0.276215</f>
        <v>-9.1901084093992669E-4</v>
      </c>
      <c r="F47" s="32">
        <f t="shared" si="2"/>
        <v>843.10524809812955</v>
      </c>
      <c r="G47" s="28">
        <f t="shared" si="3"/>
        <v>1.2367169297915767E-4</v>
      </c>
      <c r="H47">
        <v>7</v>
      </c>
    </row>
    <row r="48" spans="1:16" x14ac:dyDescent="0.25">
      <c r="A48">
        <v>748</v>
      </c>
      <c r="C48" s="28">
        <v>1.1937276980192183E-4</v>
      </c>
      <c r="E48" s="23">
        <f xml:space="preserve"> -7.91778E-15*A46^5 + 0.0000000000205132*A46^4 - 0.000000021081*A46^3 + 0.000010752*A46^2 - 0.00272677*A46^1 + 0.276215</f>
        <v>-1.3733453847138977E-3</v>
      </c>
      <c r="F48" s="32">
        <f t="shared" si="2"/>
        <v>1250.4678889437878</v>
      </c>
      <c r="G48" s="28">
        <f t="shared" si="3"/>
        <v>1.1937276980192183E-4</v>
      </c>
      <c r="H48">
        <v>8</v>
      </c>
    </row>
    <row r="49" spans="1:8" x14ac:dyDescent="0.25">
      <c r="A49">
        <v>758</v>
      </c>
      <c r="C49" s="28">
        <v>1.149203781881645E-4</v>
      </c>
      <c r="E49" s="23">
        <f xml:space="preserve"> -7.91778E-15*A47^5 + 0.0000000000205132*A47^4 - 0.000000021081*A47^3 + 0.000010752*A47^2 - 0.00272677*A47^1 + 0.276215</f>
        <v>-1.9494335501099025E-3</v>
      </c>
      <c r="F49" s="32">
        <f t="shared" si="2"/>
        <v>1796.3340887357713</v>
      </c>
      <c r="G49" s="28">
        <f t="shared" si="3"/>
        <v>1.149203781881645E-4</v>
      </c>
      <c r="H49">
        <v>9</v>
      </c>
    </row>
    <row r="50" spans="1:8" x14ac:dyDescent="0.25">
      <c r="A50">
        <v>768</v>
      </c>
      <c r="C50" s="28">
        <v>1.1026100400798487E-4</v>
      </c>
      <c r="E50" s="23">
        <f xml:space="preserve"> -7.91778E-15*A48^5 + 0.0000000000205132*A48^4 - 0.000000021081*A48^3 + 0.000010752*A48^2 - 0.00272677*A48^1 + 0.276215</f>
        <v>-2.6681531652995583E-3</v>
      </c>
      <c r="F50" s="32">
        <f t="shared" si="2"/>
        <v>2519.8520495118441</v>
      </c>
      <c r="G50" s="28">
        <f t="shared" si="3"/>
        <v>1.1026100400798487E-4</v>
      </c>
      <c r="H50">
        <v>10</v>
      </c>
    </row>
    <row r="51" spans="1:8" x14ac:dyDescent="0.25">
      <c r="A51">
        <v>778</v>
      </c>
      <c r="C51" s="28">
        <v>1.0534113313148902E-4</v>
      </c>
      <c r="E51" s="23">
        <f xml:space="preserve"> -7.91778E-15*A49^5 + 0.0000000000205132*A49^4 - 0.000000021081*A49^3 + 0.000010752*A49^2 - 0.00272677*A49^1 + 0.276215</f>
        <v>-3.552470876433067E-3</v>
      </c>
      <c r="F51" s="32">
        <f t="shared" si="2"/>
        <v>3472.3492151909909</v>
      </c>
      <c r="G51" s="28">
        <f t="shared" si="3"/>
        <v>1.0534113313148902E-4</v>
      </c>
      <c r="H51">
        <v>11</v>
      </c>
    </row>
    <row r="52" spans="1:8" x14ac:dyDescent="0.25">
      <c r="A52">
        <v>788</v>
      </c>
      <c r="C52" s="28">
        <v>1.0010725142877005E-4</v>
      </c>
      <c r="E52" s="23">
        <f xml:space="preserve"> -7.91778E-15*A50^5 + 0.0000000000205132*A50^4 - 0.000000021081*A50^3 + 0.000010752*A50^2 - 0.00272677*A50^1 + 0.276215</f>
        <v>-4.6275371609750815E-3</v>
      </c>
      <c r="F52" s="32">
        <f t="shared" si="2"/>
        <v>4722.5793785455617</v>
      </c>
      <c r="G52" s="28">
        <f t="shared" si="3"/>
        <v>1.0010725142877005E-4</v>
      </c>
      <c r="H52">
        <v>12</v>
      </c>
    </row>
    <row r="53" spans="1:8" x14ac:dyDescent="0.25">
      <c r="A53">
        <v>798</v>
      </c>
      <c r="C53" s="28">
        <v>9.4505844769930594E-5</v>
      </c>
      <c r="E53" s="23">
        <f xml:space="preserve"> -7.91778E-15*A51^5 + 0.0000000000205132*A51^4 - 0.000000021081*A51^3 + 0.000010752*A51^2 - 0.00272677*A51^1 + 0.276215</f>
        <v>-5.9207813410858678E-3</v>
      </c>
      <c r="F53" s="32">
        <f t="shared" si="2"/>
        <v>6364.989594558614</v>
      </c>
      <c r="G53" s="28">
        <f t="shared" si="3"/>
        <v>9.4505844769930594E-5</v>
      </c>
      <c r="H53">
        <v>13</v>
      </c>
    </row>
    <row r="54" spans="1:8" x14ac:dyDescent="0.25">
      <c r="A54">
        <v>808</v>
      </c>
      <c r="C54" s="28">
        <v>8.848339902507241E-5</v>
      </c>
      <c r="E54" s="23">
        <f xml:space="preserve"> -7.91778E-15*A52^5 + 0.0000000000205132*A52^4 - 0.000000021081*A52^3 + 0.000010752*A52^2 - 0.00272677*A52^1 + 0.276215</f>
        <v>-7.4620065969744909E-3</v>
      </c>
      <c r="F54" s="32">
        <f t="shared" si="2"/>
        <v>8533.2277909668428</v>
      </c>
      <c r="G54" s="28">
        <f t="shared" si="3"/>
        <v>8.848339902507241E-5</v>
      </c>
      <c r="H54">
        <v>14</v>
      </c>
    </row>
    <row r="55" spans="1:8" x14ac:dyDescent="0.25">
      <c r="A55">
        <v>818</v>
      </c>
      <c r="C55" s="28">
        <v>8.1986400064297266E-5</v>
      </c>
      <c r="E55" s="23">
        <f xml:space="preserve"> -7.91778E-15*A53^5 + 0.0000000000205132*A53^4 - 0.000000021081*A53^3 + 0.000010752*A53^2 - 0.00272677*A53^1 + 0.276215</f>
        <v>-9.2834849802555519E-3</v>
      </c>
      <c r="F55" s="32">
        <f t="shared" si="2"/>
        <v>11423.201132108548</v>
      </c>
      <c r="G55" s="28">
        <f t="shared" si="3"/>
        <v>8.1986400064297266E-5</v>
      </c>
      <c r="H55">
        <v>15</v>
      </c>
    </row>
    <row r="56" spans="1:8" x14ac:dyDescent="0.25">
      <c r="A56">
        <v>828</v>
      </c>
      <c r="C56" s="28">
        <v>7.4961333757697386E-5</v>
      </c>
      <c r="E56" s="23">
        <f xml:space="preserve"> -7.91778E-15*A54^5 + 0.0000000000205132*A54^4 - 0.000000021081*A54^3 + 0.000010752*A54^2 - 0.00272677*A54^1 + 0.276215</f>
        <v>-1.1420052427312588E-2</v>
      </c>
      <c r="F56" s="32">
        <f t="shared" si="2"/>
        <v>15334.590761453632</v>
      </c>
      <c r="G56" s="28">
        <f t="shared" si="3"/>
        <v>7.4961333757697386E-5</v>
      </c>
      <c r="H56">
        <v>16</v>
      </c>
    </row>
    <row r="57" spans="1:8" x14ac:dyDescent="0.25">
      <c r="A57">
        <v>838</v>
      </c>
      <c r="C57" s="28">
        <v>6.7354685975379736E-5</v>
      </c>
      <c r="E57" s="23">
        <f xml:space="preserve"> -7.91778E-15*A55^5 + 0.0000000000205132*A55^4 - 0.000000021081*A55^3 + 0.000010752*A55^2 - 0.00272677*A55^1 + 0.276215</f>
        <v>-1.3909203772656142E-2</v>
      </c>
      <c r="F57" s="32">
        <f t="shared" si="2"/>
        <v>20750.684612708901</v>
      </c>
      <c r="G57" s="28">
        <f t="shared" si="3"/>
        <v>6.7354685975379736E-5</v>
      </c>
      <c r="H57">
        <v>17</v>
      </c>
    </row>
    <row r="58" spans="1:8" x14ac:dyDescent="0.25">
      <c r="A58">
        <v>848</v>
      </c>
      <c r="C58" s="28">
        <v>5.9112942587442614E-5</v>
      </c>
      <c r="E58" s="23">
        <f xml:space="preserve"> -7.91778E-15*A56^5 + 0.0000000000205132*A56^4 - 0.000000021081*A56^3 + 0.000010752*A56^2 - 0.00272677*A56^1 + 0.276215</f>
        <v>-1.6791187762286275E-2</v>
      </c>
      <c r="F58" s="32">
        <f t="shared" si="2"/>
        <v>28505.264612648862</v>
      </c>
      <c r="G58" s="28">
        <f t="shared" si="3"/>
        <v>5.9112942587442614E-5</v>
      </c>
      <c r="H58">
        <v>18</v>
      </c>
    </row>
    <row r="59" spans="1:8" x14ac:dyDescent="0.25">
      <c r="A59">
        <v>858</v>
      </c>
      <c r="C59" s="28">
        <v>5.0182589463982578E-5</v>
      </c>
      <c r="E59" s="23">
        <f xml:space="preserve"> -7.91778E-15*A57^5 + 0.0000000000205132*A57^4 - 0.000000021081*A57^3 + 0.000010752*A57^2 - 0.00272677*A57^1 + 0.276215</f>
        <v>-2.0109102067047968E-2</v>
      </c>
      <c r="F59" s="32">
        <f t="shared" si="2"/>
        <v>40171.870108418421</v>
      </c>
      <c r="G59" s="28">
        <f t="shared" si="3"/>
        <v>5.0182589463982578E-5</v>
      </c>
      <c r="H59">
        <v>19</v>
      </c>
    </row>
    <row r="60" spans="1:8" x14ac:dyDescent="0.25">
      <c r="A60">
        <v>868</v>
      </c>
      <c r="C60" s="28">
        <v>4.0510112475104863E-5</v>
      </c>
      <c r="E60" s="23">
        <f xml:space="preserve"> -7.91778E-15*A58^5 + 0.0000000000205132*A58^4 - 0.000000021081*A58^3 + 0.000010752*A58^2 - 0.00272677*A58^1 + 0.276215</f>
        <v>-2.3908988295998967E-2</v>
      </c>
      <c r="F60" s="32">
        <f t="shared" si="2"/>
        <v>59119.802304158075</v>
      </c>
      <c r="G60" s="28">
        <f t="shared" si="3"/>
        <v>4.0510112475104863E-5</v>
      </c>
      <c r="H60">
        <v>20</v>
      </c>
    </row>
    <row r="61" spans="1:8" x14ac:dyDescent="0.25">
      <c r="A61">
        <v>878</v>
      </c>
      <c r="C61" s="28">
        <v>3.0041997490906028E-5</v>
      </c>
      <c r="E61" s="23">
        <f xml:space="preserve"> -7.91778E-15*A59^5 + 0.0000000000205132*A59^4 - 0.000000021081*A59^3 + 0.000010752*A59^2 - 0.00272677*A59^1 + 0.276215</f>
        <v>-2.8239927009761634E-2</v>
      </c>
      <c r="F61" s="32">
        <f t="shared" si="2"/>
        <v>94101.495800371151</v>
      </c>
      <c r="G61" s="28">
        <f t="shared" si="3"/>
        <v>3.0041997490906028E-5</v>
      </c>
      <c r="H61">
        <v>21</v>
      </c>
    </row>
    <row r="62" spans="1:8" x14ac:dyDescent="0.25">
      <c r="A62">
        <v>888</v>
      </c>
      <c r="C62" s="28">
        <v>1.8724730381489574E-5</v>
      </c>
      <c r="E62" s="23">
        <f xml:space="preserve"> -7.91778E-15*A60^5 + 0.0000000000205132*A60^4 - 0.000000021081*A60^3 + 0.000010752*A60^2 - 0.00272677*A60^1 + 0.276215</f>
        <v>-3.3154132733885455E-2</v>
      </c>
      <c r="F62" s="32">
        <f t="shared" si="2"/>
        <v>177160.66820946129</v>
      </c>
      <c r="G62" s="28">
        <f t="shared" si="3"/>
        <v>1.8724730381489574E-5</v>
      </c>
      <c r="H62">
        <v>22</v>
      </c>
    </row>
    <row r="63" spans="1:8" x14ac:dyDescent="0.25">
      <c r="A63">
        <v>898</v>
      </c>
      <c r="C63" s="28">
        <v>6.5047970169503262E-6</v>
      </c>
      <c r="E63" s="23">
        <f xml:space="preserve"> -7.91778E-15*A61^5 + 0.0000000000205132*A61^4 - 0.000000021081*A61^3 + 0.000010752*A61^2 - 0.00272677*A61^1 + 0.276215</f>
        <v>-3.8707048972213998E-2</v>
      </c>
      <c r="F63" s="32">
        <f t="shared" si="2"/>
        <v>595153.90977382415</v>
      </c>
      <c r="G63" s="28">
        <f t="shared" si="3"/>
        <v>6.5047970169503262E-6</v>
      </c>
      <c r="H63">
        <v>23</v>
      </c>
    </row>
    <row r="64" spans="1:8" x14ac:dyDescent="0.25">
      <c r="A64">
        <v>908</v>
      </c>
      <c r="C64">
        <v>1.9610906409024036E-4</v>
      </c>
      <c r="E64" s="23">
        <f xml:space="preserve"> -7.91778E-15*A62^5 + 0.0000000000205132*A62^4 - 0.000000021081*A62^3 + 0.000010752*A62^2 - 0.00272677*A62^1 + 0.276215</f>
        <v>-4.495744322023143E-2</v>
      </c>
      <c r="F64" s="32">
        <f t="shared" si="2"/>
        <v>23024.714586136663</v>
      </c>
      <c r="G64" s="28">
        <f t="shared" ref="G30:G73" si="6">-8.91902165E-12*A64^3+0.0000000192469424*A64^2  -0.0000142594148*A64+0.00374936454</f>
        <v>-6.6713167326082172E-6</v>
      </c>
    </row>
    <row r="65" spans="1:7" x14ac:dyDescent="0.25">
      <c r="A65">
        <v>918</v>
      </c>
      <c r="C65">
        <v>2.0447185645584018E-4</v>
      </c>
      <c r="E65" s="23">
        <f xml:space="preserve"> -7.91778E-15*A63^5 + 0.0000000000205132*A63^4 - 0.000000021081*A63^3 + 0.000010752*A63^2 - 0.00272677*A63^1 + 0.276215</f>
        <v>-5.1967501978429476E-2</v>
      </c>
      <c r="F65" s="32">
        <f t="shared" si="2"/>
        <v>25515.479117368366</v>
      </c>
      <c r="G65" s="28">
        <f t="shared" si="6"/>
        <v>-2.0857124997086026E-5</v>
      </c>
    </row>
    <row r="66" spans="1:7" x14ac:dyDescent="0.25">
      <c r="A66">
        <v>928</v>
      </c>
      <c r="C66">
        <v>2.1339650441344008E-4</v>
      </c>
      <c r="E66" s="23">
        <f xml:space="preserve"> -7.91778E-15*A64^5 + 0.0000000000205132*A64^4 - 0.000000021081*A64^3 + 0.000010752*A64^2 - 0.00272677*A64^1 + 0.276215</f>
        <v>-5.9802925765678805E-2</v>
      </c>
      <c r="F66" s="32">
        <f t="shared" si="2"/>
        <v>28124.323045992835</v>
      </c>
      <c r="G66" s="28">
        <f t="shared" si="6"/>
        <v>-3.6106141906384805E-5</v>
      </c>
    </row>
    <row r="67" spans="1:7" x14ac:dyDescent="0.25">
      <c r="A67">
        <v>938</v>
      </c>
      <c r="C67">
        <v>2.2288300796304006E-4</v>
      </c>
      <c r="E67" s="23">
        <f xml:space="preserve"> -7.91778E-15*A65^5 + 0.0000000000205132*A65^4 - 0.000000021081*A65^3 + 0.000010752*A65^2 - 0.00272677*A65^1 + 0.276215</f>
        <v>-6.853302413256579E-2</v>
      </c>
      <c r="F67" s="32">
        <f t="shared" ref="F67:F84" si="7">100*(C67-E67)/C67</f>
        <v>30848.429303291883</v>
      </c>
      <c r="G67" s="28">
        <f t="shared" si="6"/>
        <v>-5.2471881590401056E-5</v>
      </c>
    </row>
    <row r="68" spans="1:7" x14ac:dyDescent="0.25">
      <c r="A68">
        <v>948</v>
      </c>
      <c r="C68">
        <v>2.3293136710464011E-4</v>
      </c>
      <c r="E68" s="23">
        <f xml:space="preserve"> -7.91778E-15*A66^5 + 0.0000000000205132*A66^4 - 0.000000021081*A66^3 + 0.000010752*A66^2 - 0.00272677*A66^1 + 0.276215</f>
        <v>-7.8230810674767448E-2</v>
      </c>
      <c r="F68" s="32">
        <f t="shared" si="7"/>
        <v>33685.348185254807</v>
      </c>
      <c r="G68" s="28">
        <f t="shared" si="6"/>
        <v>-7.0007858179039952E-5</v>
      </c>
    </row>
    <row r="69" spans="1:7" x14ac:dyDescent="0.25">
      <c r="A69">
        <v>958</v>
      </c>
      <c r="C69">
        <v>2.4354158183823981E-4</v>
      </c>
      <c r="E69" s="23">
        <f xml:space="preserve"> -7.91778E-15*A67^5 + 0.0000000000205132*A67^4 - 0.000000021081*A67^3 + 0.000010752*A67^2 - 0.00272677*A67^1 + 0.276215</f>
        <v>-8.8973098046420174E-2</v>
      </c>
      <c r="F69" s="32">
        <f t="shared" si="7"/>
        <v>36633.021332478682</v>
      </c>
      <c r="G69" s="28">
        <f t="shared" si="6"/>
        <v>-8.876758580219626E-5</v>
      </c>
    </row>
    <row r="70" spans="1:7" x14ac:dyDescent="0.25">
      <c r="A70">
        <v>968</v>
      </c>
      <c r="C70">
        <v>2.5471365216384002E-4</v>
      </c>
      <c r="E70" s="23">
        <f xml:space="preserve"> -7.91778E-15*A68^5 + 0.0000000000205132*A68^4 - 0.000000021081*A68^3 + 0.000010752*A68^2 - 0.00272677*A68^1 + 0.276215</f>
        <v>-0.10084059297344672</v>
      </c>
      <c r="F70" s="32">
        <f t="shared" si="7"/>
        <v>39689.787244141437</v>
      </c>
      <c r="G70" s="28">
        <f t="shared" si="6"/>
        <v>-1.0880457858977515E-4</v>
      </c>
    </row>
    <row r="71" spans="1:7" x14ac:dyDescent="0.25">
      <c r="A71">
        <v>978</v>
      </c>
      <c r="C71">
        <v>2.6644757808144074E-4</v>
      </c>
      <c r="E71" s="23">
        <f xml:space="preserve"> -7.91778E-15*A69^5 + 0.0000000000205132*A69^4 - 0.000000021081*A69^3 + 0.000010752*A69^2 - 0.00272677*A69^1 + 0.276215</f>
        <v>-0.11391799126696001</v>
      </c>
      <c r="F71" s="32">
        <f t="shared" si="7"/>
        <v>42854.37295667237</v>
      </c>
      <c r="G71" s="28">
        <f t="shared" si="6"/>
        <v>-1.3017235067167487E-4</v>
      </c>
    </row>
    <row r="72" spans="1:7" x14ac:dyDescent="0.25">
      <c r="A72">
        <v>988</v>
      </c>
      <c r="C72">
        <v>2.7874335959104024E-4</v>
      </c>
      <c r="E72" s="23">
        <f xml:space="preserve"> -7.91778E-15*A70^5 + 0.0000000000205132*A70^4 - 0.000000021081*A70^3 + 0.000010752*A70^2 - 0.00272677*A70^1 + 0.276215</f>
        <v>-0.12829407283659056</v>
      </c>
      <c r="F72" s="32">
        <f t="shared" si="7"/>
        <v>46125.8759257325</v>
      </c>
      <c r="G72" s="28">
        <f t="shared" si="6"/>
        <v>-1.5292441617779191E-4</v>
      </c>
    </row>
    <row r="73" spans="1:7" x14ac:dyDescent="0.25">
      <c r="A73">
        <v>998</v>
      </c>
      <c r="C73">
        <v>2.9160099669264068E-4</v>
      </c>
      <c r="E73" s="23">
        <f xml:space="preserve"> -7.91778E-15*A71^5 + 0.0000000000205132*A71^4 - 0.000000021081*A71^3 + 0.000010752*A71^2 - 0.00272677*A71^1 + 0.276215</f>
        <v>-0.14406179670385433</v>
      </c>
      <c r="F73" s="32">
        <f t="shared" si="7"/>
        <v>49503.739472022906</v>
      </c>
      <c r="G73" s="28">
        <f t="shared" si="6"/>
        <v>-1.7711428923802798E-4</v>
      </c>
    </row>
    <row r="74" spans="1:7" x14ac:dyDescent="0.25">
      <c r="C74">
        <v>3.050204893862399E-4</v>
      </c>
      <c r="E74" s="23">
        <f xml:space="preserve"> -7.91778E-15*A72^5 + 0.0000000000205132*A72^4 - 0.000000021081*A72^3 + 0.000010752*A72^2 - 0.00272677*A72^1 + 0.276215</f>
        <v>-0.16131839601551434</v>
      </c>
      <c r="F74" s="32">
        <f t="shared" si="7"/>
        <v>52987.724473892922</v>
      </c>
      <c r="G74" s="28">
        <f>0.00000000280927796*A72^2 -0.0000041810912*A72+0.00169367877</f>
        <v>3.050204893862399E-4</v>
      </c>
    </row>
    <row r="75" spans="1:7" x14ac:dyDescent="0.25">
      <c r="C75">
        <v>3.1900183767184049E-4</v>
      </c>
      <c r="E75" s="23">
        <f xml:space="preserve"> -7.91778E-15*A73^5 + 0.0000000000205132*A73^4 - 0.000000021081*A73^3 + 0.000010752*A73^2 - 0.00272677*A73^1 + 0.276215</f>
        <v>-0.1801654730569574</v>
      </c>
      <c r="F75" s="32">
        <f t="shared" si="7"/>
        <v>56577.879366417605</v>
      </c>
      <c r="G75" s="28">
        <f>0.00000000280927796*A73^2 -0.0000041810912*A73+0.00169367877</f>
        <v>3.1900183767184049E-4</v>
      </c>
    </row>
    <row r="76" spans="1:7" x14ac:dyDescent="0.25">
      <c r="A76">
        <v>288.14999999999998</v>
      </c>
      <c r="C76">
        <v>7.2215287665873833E-4</v>
      </c>
      <c r="E76" s="23">
        <f t="shared" ref="E67:E84" si="8" xml:space="preserve"> -7.91778E-15*A76^5 + 0.0000000000205132*A76^4 - 0.000000021081*A76^3 + 0.000010752*A76^2 - 0.00272677*A76^1 + 0.276215</f>
        <v>4.5620570447669762E-3</v>
      </c>
      <c r="F76" s="32">
        <f t="shared" si="7"/>
        <v>-531.73009375448748</v>
      </c>
      <c r="G76" s="28">
        <f t="shared" ref="G30:G84" si="9">0.00000000280927796*A76^2 -0.0000041810912*A76+0.00169367877</f>
        <v>7.2215287665873833E-4</v>
      </c>
    </row>
    <row r="77" spans="1:7" x14ac:dyDescent="0.25">
      <c r="A77">
        <v>338.15</v>
      </c>
      <c r="C77">
        <v>6.0107085597613827E-4</v>
      </c>
      <c r="E77" s="23">
        <f t="shared" si="8"/>
        <v>1.684674230151062E-3</v>
      </c>
      <c r="F77" s="32">
        <f t="shared" si="7"/>
        <v>-180.27880796435443</v>
      </c>
      <c r="G77" s="28">
        <f t="shared" si="9"/>
        <v>6.0107085597613827E-4</v>
      </c>
    </row>
    <row r="78" spans="1:7" x14ac:dyDescent="0.25">
      <c r="A78">
        <v>378.15</v>
      </c>
      <c r="C78">
        <v>5.1431864008605831E-4</v>
      </c>
      <c r="E78" s="23">
        <f t="shared" si="8"/>
        <v>8.8618462900169614E-4</v>
      </c>
      <c r="F78" s="32">
        <f t="shared" si="7"/>
        <v>-72.302646634276257</v>
      </c>
      <c r="G78" s="28">
        <f t="shared" si="9"/>
        <v>5.1431864008605831E-4</v>
      </c>
    </row>
    <row r="79" spans="1:7" x14ac:dyDescent="0.25">
      <c r="A79">
        <v>428.15</v>
      </c>
      <c r="C79">
        <v>4.1852012104345816E-4</v>
      </c>
      <c r="E79" s="23">
        <f t="shared" si="8"/>
        <v>5.7538158197789624E-4</v>
      </c>
      <c r="F79" s="32">
        <f t="shared" si="7"/>
        <v>-37.480028569080417</v>
      </c>
      <c r="G79" s="28">
        <f t="shared" si="9"/>
        <v>4.1852012104345816E-4</v>
      </c>
    </row>
    <row r="80" spans="1:7" x14ac:dyDescent="0.25">
      <c r="A80">
        <v>478.15</v>
      </c>
      <c r="C80">
        <v>3.3676799180085842E-4</v>
      </c>
      <c r="E80" s="23">
        <f t="shared" si="8"/>
        <v>4.1996523372056505E-4</v>
      </c>
      <c r="F80" s="32">
        <f t="shared" si="7"/>
        <v>-24.704616811951588</v>
      </c>
      <c r="G80" s="28">
        <f t="shared" si="9"/>
        <v>3.3676799180085842E-4</v>
      </c>
    </row>
    <row r="81" spans="1:7" x14ac:dyDescent="0.25">
      <c r="A81">
        <v>528.15</v>
      </c>
      <c r="C81">
        <v>2.6906225235825824E-4</v>
      </c>
      <c r="E81" s="23">
        <f t="shared" si="8"/>
        <v>2.6467132693863693E-4</v>
      </c>
      <c r="F81" s="32">
        <f t="shared" si="7"/>
        <v>1.631936617320352</v>
      </c>
      <c r="G81" s="28">
        <f t="shared" si="9"/>
        <v>2.6906225235825824E-4</v>
      </c>
    </row>
    <row r="82" spans="1:7" x14ac:dyDescent="0.25">
      <c r="A82">
        <v>578.15</v>
      </c>
      <c r="C82">
        <v>2.1540290271565826E-4</v>
      </c>
      <c r="E82" s="23">
        <f t="shared" si="8"/>
        <v>1.9180072409186177E-4</v>
      </c>
      <c r="F82" s="32">
        <f t="shared" si="7"/>
        <v>10.957224032840655</v>
      </c>
      <c r="G82" s="28">
        <f t="shared" si="9"/>
        <v>2.1540290271565826E-4</v>
      </c>
    </row>
    <row r="83" spans="1:7" x14ac:dyDescent="0.25">
      <c r="A83">
        <v>628.15</v>
      </c>
      <c r="C83">
        <v>1.7578994287305847E-4</v>
      </c>
      <c r="E83" s="23">
        <f t="shared" si="8"/>
        <v>2.2430265739037392E-4</v>
      </c>
      <c r="F83" s="32">
        <f t="shared" si="7"/>
        <v>-27.596979511135896</v>
      </c>
      <c r="G83" s="28">
        <f t="shared" si="9"/>
        <v>1.7578994287305847E-4</v>
      </c>
    </row>
    <row r="84" spans="1:7" x14ac:dyDescent="0.25">
      <c r="A84">
        <v>678.15</v>
      </c>
      <c r="C84">
        <v>1.5022337283045824E-4</v>
      </c>
      <c r="E84" s="23">
        <f t="shared" si="8"/>
        <v>2.8857978792262706E-5</v>
      </c>
      <c r="F84" s="32">
        <f t="shared" si="7"/>
        <v>80.789954153917336</v>
      </c>
      <c r="G84" s="28">
        <f t="shared" si="9"/>
        <v>1.5022337283045824E-4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7"/>
  <sheetViews>
    <sheetView tabSelected="1" workbookViewId="0">
      <selection activeCell="F21" sqref="F21"/>
    </sheetView>
  </sheetViews>
  <sheetFormatPr baseColWidth="10" defaultRowHeight="15" x14ac:dyDescent="0.25"/>
  <cols>
    <col min="2" max="2" width="7" bestFit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36</v>
      </c>
      <c r="D1" s="16" t="s">
        <v>32</v>
      </c>
      <c r="E1" s="24" t="s">
        <v>34</v>
      </c>
    </row>
    <row r="2" spans="1:16" x14ac:dyDescent="0.25">
      <c r="A2" s="12">
        <v>288</v>
      </c>
      <c r="B2" s="15">
        <f t="shared" ref="B2:B58" si="0">A2-273.15</f>
        <v>14.850000000000023</v>
      </c>
      <c r="C2" s="15">
        <v>0.136769</v>
      </c>
      <c r="D2" s="12">
        <v>15000000</v>
      </c>
      <c r="E2" s="23">
        <f xml:space="preserve"> 1.80339E-18*A2^5 - 3.82962E-15*A2^4 + 0.00000000000671676*A2^3 - 0.000000179349*A2^2 + 0.0000100259*A2^1 + 0.14862</f>
        <v>0.13676921134006753</v>
      </c>
      <c r="P2" s="5"/>
    </row>
    <row r="3" spans="1:16" x14ac:dyDescent="0.25">
      <c r="A3" s="12">
        <v>298</v>
      </c>
      <c r="B3" s="15">
        <f t="shared" si="0"/>
        <v>24.850000000000023</v>
      </c>
      <c r="C3" s="15">
        <v>0.13583300000000001</v>
      </c>
      <c r="D3" s="12">
        <v>15000000</v>
      </c>
      <c r="E3" s="23">
        <f t="shared" ref="E3:E66" si="1" xml:space="preserve"> 1.80339E-18*A3^5 - 3.82962E-15*A3^4 + 0.00000000000671676*A3^3 - 0.000000179349*A3^2 + 0.0000100259*A3^1 + 0.14862</f>
        <v>0.13583259633867581</v>
      </c>
      <c r="P3" s="5"/>
    </row>
    <row r="4" spans="1:16" x14ac:dyDescent="0.25">
      <c r="A4" s="12">
        <v>308</v>
      </c>
      <c r="B4" s="15">
        <f t="shared" si="0"/>
        <v>34.850000000000023</v>
      </c>
      <c r="C4" s="15">
        <v>0.13486100000000001</v>
      </c>
      <c r="D4" s="12">
        <v>15000000</v>
      </c>
      <c r="E4" s="23">
        <f t="shared" si="1"/>
        <v>0.1348609998167857</v>
      </c>
      <c r="P4" s="5"/>
    </row>
    <row r="5" spans="1:16" x14ac:dyDescent="0.25">
      <c r="A5" s="12">
        <v>318</v>
      </c>
      <c r="B5" s="15">
        <f t="shared" si="0"/>
        <v>44.850000000000023</v>
      </c>
      <c r="C5" s="15">
        <v>0.133855</v>
      </c>
      <c r="D5" s="12">
        <v>15000000</v>
      </c>
      <c r="E5" s="23">
        <f t="shared" si="1"/>
        <v>0.13385444416271158</v>
      </c>
      <c r="P5" s="5"/>
    </row>
    <row r="6" spans="1:16" x14ac:dyDescent="0.25">
      <c r="A6" s="12">
        <v>328</v>
      </c>
      <c r="B6" s="15">
        <f t="shared" si="0"/>
        <v>54.850000000000023</v>
      </c>
      <c r="C6" s="15">
        <v>0.13281299999999999</v>
      </c>
      <c r="D6" s="12">
        <v>15000000</v>
      </c>
      <c r="E6" s="23">
        <f t="shared" si="1"/>
        <v>0.13281295151219202</v>
      </c>
      <c r="P6" s="5"/>
    </row>
    <row r="7" spans="1:16" x14ac:dyDescent="0.25">
      <c r="A7" s="12">
        <v>338</v>
      </c>
      <c r="B7" s="15">
        <f t="shared" si="0"/>
        <v>64.850000000000023</v>
      </c>
      <c r="C7" s="15">
        <v>0.13173699999999999</v>
      </c>
      <c r="D7" s="12">
        <v>15000000</v>
      </c>
      <c r="E7" s="23">
        <f t="shared" si="1"/>
        <v>0.13173654377003033</v>
      </c>
      <c r="P7" s="5"/>
    </row>
    <row r="8" spans="1:16" x14ac:dyDescent="0.25">
      <c r="A8" s="12">
        <v>348</v>
      </c>
      <c r="B8" s="15">
        <f t="shared" si="0"/>
        <v>74.850000000000023</v>
      </c>
      <c r="C8" s="15">
        <v>0.13062499999999999</v>
      </c>
      <c r="D8" s="12">
        <v>15000000</v>
      </c>
      <c r="E8" s="23">
        <f t="shared" si="1"/>
        <v>0.13062524263173542</v>
      </c>
      <c r="P8" s="5"/>
    </row>
    <row r="9" spans="1:16" x14ac:dyDescent="0.25">
      <c r="A9" s="12">
        <v>358</v>
      </c>
      <c r="B9" s="15">
        <f t="shared" si="0"/>
        <v>84.850000000000023</v>
      </c>
      <c r="C9" s="15">
        <v>0.12947900000000001</v>
      </c>
      <c r="D9" s="12">
        <v>15000000</v>
      </c>
      <c r="E9" s="23">
        <f t="shared" si="1"/>
        <v>0.12947906960516231</v>
      </c>
      <c r="P9" s="5"/>
    </row>
    <row r="10" spans="1:16" x14ac:dyDescent="0.25">
      <c r="A10" s="12">
        <v>368</v>
      </c>
      <c r="B10" s="15">
        <f t="shared" si="0"/>
        <v>94.850000000000023</v>
      </c>
      <c r="C10" s="15">
        <v>0.128298</v>
      </c>
      <c r="D10" s="12">
        <v>15000000</v>
      </c>
      <c r="E10" s="23">
        <f t="shared" si="1"/>
        <v>0.12829804603215295</v>
      </c>
      <c r="P10" s="5"/>
    </row>
    <row r="11" spans="1:16" x14ac:dyDescent="0.25">
      <c r="A11" s="12">
        <v>378</v>
      </c>
      <c r="B11" s="15">
        <f t="shared" si="0"/>
        <v>104.85000000000002</v>
      </c>
      <c r="C11" s="15">
        <v>0.127082</v>
      </c>
      <c r="D11" s="12">
        <v>15000000</v>
      </c>
      <c r="E11" s="23">
        <f t="shared" si="1"/>
        <v>0.12708219311017677</v>
      </c>
      <c r="P11" s="5"/>
    </row>
    <row r="12" spans="1:16" x14ac:dyDescent="0.25">
      <c r="A12" s="12">
        <v>388</v>
      </c>
      <c r="B12" s="15">
        <f t="shared" si="0"/>
        <v>114.85000000000002</v>
      </c>
      <c r="C12" s="15">
        <v>0.125832</v>
      </c>
      <c r="D12" s="12">
        <v>15000000</v>
      </c>
      <c r="E12" s="23">
        <f t="shared" si="1"/>
        <v>0.12583153191397148</v>
      </c>
      <c r="P12" s="5"/>
    </row>
    <row r="13" spans="1:16" x14ac:dyDescent="0.25">
      <c r="A13" s="12">
        <v>398</v>
      </c>
      <c r="B13" s="15">
        <f t="shared" si="0"/>
        <v>124.85000000000002</v>
      </c>
      <c r="C13" s="15">
        <v>0.124546</v>
      </c>
      <c r="D13" s="12">
        <v>15000000</v>
      </c>
      <c r="E13" s="23">
        <f t="shared" si="1"/>
        <v>0.12454608341718365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2">
        <v>408</v>
      </c>
      <c r="B14" s="15">
        <f t="shared" si="0"/>
        <v>134.85000000000002</v>
      </c>
      <c r="C14" s="15">
        <v>0.123226</v>
      </c>
      <c r="D14" s="12">
        <v>15000000</v>
      </c>
      <c r="E14" s="23">
        <f t="shared" si="1"/>
        <v>0.12322586851400945</v>
      </c>
      <c r="P14" s="5"/>
    </row>
    <row r="15" spans="1:16" x14ac:dyDescent="0.25">
      <c r="A15" s="12">
        <v>418</v>
      </c>
      <c r="B15" s="15">
        <f t="shared" si="0"/>
        <v>144.85000000000002</v>
      </c>
      <c r="C15" s="15">
        <v>0.12187099999999999</v>
      </c>
      <c r="D15" s="12">
        <v>15000000</v>
      </c>
      <c r="E15" s="23">
        <f t="shared" si="1"/>
        <v>0.12187090804083532</v>
      </c>
      <c r="P15" s="5"/>
    </row>
    <row r="16" spans="1:16" x14ac:dyDescent="0.25">
      <c r="A16" s="12">
        <v>428</v>
      </c>
      <c r="B16" s="15">
        <f t="shared" si="0"/>
        <v>154.85000000000002</v>
      </c>
      <c r="C16" s="15">
        <v>0.120481</v>
      </c>
      <c r="D16" s="12">
        <v>15000000</v>
      </c>
      <c r="E16" s="23">
        <f t="shared" si="1"/>
        <v>0.12048122279787865</v>
      </c>
      <c r="P16" s="5"/>
    </row>
    <row r="17" spans="1:16" x14ac:dyDescent="0.25">
      <c r="A17" s="12">
        <v>438</v>
      </c>
      <c r="B17" s="15">
        <f t="shared" si="0"/>
        <v>164.85000000000002</v>
      </c>
      <c r="C17" s="15">
        <v>0.119057</v>
      </c>
      <c r="D17" s="12">
        <v>15000000</v>
      </c>
      <c r="E17" s="23">
        <f t="shared" si="1"/>
        <v>0.11905683357082843</v>
      </c>
      <c r="P17" s="5"/>
    </row>
    <row r="18" spans="1:16" x14ac:dyDescent="0.25">
      <c r="A18" s="12">
        <v>448</v>
      </c>
      <c r="B18" s="15">
        <f t="shared" si="0"/>
        <v>174.85000000000002</v>
      </c>
      <c r="C18" s="15">
        <v>0.11759799999999999</v>
      </c>
      <c r="D18" s="12">
        <v>15000000</v>
      </c>
      <c r="E18" s="23">
        <f t="shared" si="1"/>
        <v>0.11759776115248596</v>
      </c>
      <c r="P18" s="5"/>
    </row>
    <row r="19" spans="1:16" x14ac:dyDescent="0.25">
      <c r="A19" s="12">
        <v>458</v>
      </c>
      <c r="B19" s="15">
        <f t="shared" si="0"/>
        <v>184.85000000000002</v>
      </c>
      <c r="C19" s="15">
        <v>0.116104</v>
      </c>
      <c r="D19" s="12">
        <v>15000000</v>
      </c>
      <c r="E19" s="23">
        <f t="shared" si="1"/>
        <v>0.11610402636440556</v>
      </c>
      <c r="P19" s="5"/>
    </row>
    <row r="20" spans="1:16" x14ac:dyDescent="0.25">
      <c r="A20" s="12">
        <v>468</v>
      </c>
      <c r="B20" s="15">
        <f t="shared" si="0"/>
        <v>194.85000000000002</v>
      </c>
      <c r="C20" s="15">
        <v>0.114576</v>
      </c>
      <c r="D20" s="12">
        <v>15000000</v>
      </c>
      <c r="E20" s="23">
        <f t="shared" si="1"/>
        <v>0.11457565007853518</v>
      </c>
      <c r="P20" s="5"/>
    </row>
    <row r="21" spans="1:16" x14ac:dyDescent="0.25">
      <c r="A21" s="12">
        <v>478</v>
      </c>
      <c r="B21" s="15">
        <f t="shared" si="0"/>
        <v>204.85000000000002</v>
      </c>
      <c r="C21" s="15">
        <v>0.113013</v>
      </c>
      <c r="D21" s="12">
        <v>15000000</v>
      </c>
      <c r="E21" s="23">
        <f t="shared" si="1"/>
        <v>0.11301265323885709</v>
      </c>
      <c r="P21" s="5"/>
    </row>
    <row r="22" spans="1:16" x14ac:dyDescent="0.25">
      <c r="A22" s="12">
        <v>488</v>
      </c>
      <c r="B22" s="15">
        <f t="shared" si="0"/>
        <v>214.85000000000002</v>
      </c>
      <c r="C22" s="15">
        <v>0.111415</v>
      </c>
      <c r="D22" s="12">
        <v>15000000</v>
      </c>
      <c r="E22" s="23">
        <f t="shared" si="1"/>
        <v>0.11141505688302863</v>
      </c>
      <c r="P22" s="5"/>
    </row>
    <row r="23" spans="1:16" x14ac:dyDescent="0.25">
      <c r="A23" s="12">
        <v>498</v>
      </c>
      <c r="B23" s="15">
        <f t="shared" si="0"/>
        <v>224.85000000000002</v>
      </c>
      <c r="C23" s="15">
        <v>0.10978300000000001</v>
      </c>
      <c r="D23" s="12">
        <v>15000000</v>
      </c>
      <c r="E23" s="23">
        <f t="shared" si="1"/>
        <v>0.10978288216402285</v>
      </c>
      <c r="P23" s="5"/>
    </row>
    <row r="24" spans="1:16" x14ac:dyDescent="0.25">
      <c r="A24" s="12">
        <v>508</v>
      </c>
      <c r="B24" s="15">
        <f t="shared" si="0"/>
        <v>234.85000000000002</v>
      </c>
      <c r="C24" s="15">
        <v>0.108116</v>
      </c>
      <c r="D24" s="12">
        <v>15000000</v>
      </c>
      <c r="E24" s="23">
        <f t="shared" si="1"/>
        <v>0.10811615037176912</v>
      </c>
      <c r="P24" s="5"/>
    </row>
    <row r="25" spans="1:16" x14ac:dyDescent="0.25">
      <c r="A25" s="12">
        <v>518</v>
      </c>
      <c r="B25" s="15">
        <f t="shared" si="0"/>
        <v>244.85000000000002</v>
      </c>
      <c r="C25" s="15">
        <v>0.106415</v>
      </c>
      <c r="D25" s="12">
        <v>15000000</v>
      </c>
      <c r="E25" s="23">
        <f t="shared" si="1"/>
        <v>0.10641488295479395</v>
      </c>
      <c r="P25" s="5"/>
    </row>
    <row r="26" spans="1:16" x14ac:dyDescent="0.25">
      <c r="A26" s="12">
        <v>528</v>
      </c>
      <c r="B26" s="15">
        <f t="shared" si="0"/>
        <v>254.85000000000002</v>
      </c>
      <c r="C26" s="15">
        <v>0.10467899999999999</v>
      </c>
      <c r="D26" s="12">
        <v>15000000</v>
      </c>
      <c r="E26" s="23">
        <f t="shared" si="1"/>
        <v>0.10467910154186155</v>
      </c>
      <c r="P26" s="5"/>
    </row>
    <row r="27" spans="1:16" x14ac:dyDescent="0.25">
      <c r="A27" s="12">
        <v>538</v>
      </c>
      <c r="B27" s="15">
        <f t="shared" si="0"/>
        <v>264.85000000000002</v>
      </c>
      <c r="C27" s="15">
        <v>0.102909</v>
      </c>
      <c r="D27" s="12">
        <v>15000000</v>
      </c>
      <c r="E27" s="23">
        <f t="shared" si="1"/>
        <v>0.10290882796361456</v>
      </c>
      <c r="P27" s="5"/>
    </row>
    <row r="28" spans="1:16" x14ac:dyDescent="0.25">
      <c r="A28" s="12">
        <v>548</v>
      </c>
      <c r="B28" s="15">
        <f t="shared" si="0"/>
        <v>274.85000000000002</v>
      </c>
      <c r="C28" s="15">
        <v>0.101104</v>
      </c>
      <c r="D28" s="12">
        <v>15000000</v>
      </c>
      <c r="E28" s="23">
        <f t="shared" si="1"/>
        <v>0.10110408427421472</v>
      </c>
      <c r="P28" s="5"/>
    </row>
    <row r="29" spans="1:16" x14ac:dyDescent="0.25">
      <c r="A29" s="12">
        <v>558</v>
      </c>
      <c r="B29" s="15">
        <f t="shared" si="0"/>
        <v>284.85000000000002</v>
      </c>
      <c r="C29" s="15">
        <v>9.9265000000000006E-2</v>
      </c>
      <c r="D29" s="12">
        <v>15000000</v>
      </c>
      <c r="E29" s="23">
        <f t="shared" si="1"/>
        <v>9.926489277298356E-2</v>
      </c>
      <c r="P29" s="5"/>
    </row>
    <row r="30" spans="1:16" x14ac:dyDescent="0.25">
      <c r="A30" s="12">
        <v>568</v>
      </c>
      <c r="B30" s="15">
        <f t="shared" si="0"/>
        <v>294.85000000000002</v>
      </c>
      <c r="C30" s="15">
        <v>9.7391000000000005E-2</v>
      </c>
      <c r="D30" s="12">
        <v>15000000</v>
      </c>
      <c r="E30" s="23">
        <f t="shared" si="1"/>
        <v>9.7391276026043111E-2</v>
      </c>
      <c r="P30" s="5"/>
    </row>
    <row r="31" spans="1:16" x14ac:dyDescent="0.25">
      <c r="A31" s="12">
        <v>578</v>
      </c>
      <c r="B31" s="15">
        <f t="shared" si="0"/>
        <v>304.85000000000002</v>
      </c>
      <c r="C31" s="15">
        <v>9.5482999999999998E-2</v>
      </c>
      <c r="D31" s="12">
        <v>15000000</v>
      </c>
      <c r="E31" s="23">
        <f t="shared" si="1"/>
        <v>9.5483256887956461E-2</v>
      </c>
      <c r="P31" s="5"/>
    </row>
    <row r="32" spans="1:16" x14ac:dyDescent="0.25">
      <c r="A32" s="12">
        <v>588</v>
      </c>
      <c r="B32" s="15">
        <f t="shared" si="0"/>
        <v>314.85000000000002</v>
      </c>
      <c r="C32" s="15">
        <v>9.3540999999999999E-2</v>
      </c>
      <c r="D32" s="12">
        <v>15000000</v>
      </c>
      <c r="E32" s="23">
        <f t="shared" si="1"/>
        <v>9.3540858523368617E-2</v>
      </c>
      <c r="P32" s="5"/>
    </row>
    <row r="33" spans="1:16" x14ac:dyDescent="0.25">
      <c r="A33" s="12">
        <v>598</v>
      </c>
      <c r="B33" s="15">
        <f t="shared" si="0"/>
        <v>324.85000000000002</v>
      </c>
      <c r="C33" s="15">
        <v>9.1564000000000006E-2</v>
      </c>
      <c r="D33" s="12">
        <v>15000000</v>
      </c>
      <c r="E33" s="23">
        <f t="shared" si="1"/>
        <v>9.1564104428647014E-2</v>
      </c>
      <c r="P33" s="5"/>
    </row>
    <row r="34" spans="1:16" x14ac:dyDescent="0.25">
      <c r="A34" s="12">
        <v>608</v>
      </c>
      <c r="B34" s="15">
        <f t="shared" si="0"/>
        <v>334.85</v>
      </c>
      <c r="C34" s="15">
        <v>8.9552999999999994E-2</v>
      </c>
      <c r="D34" s="12">
        <v>15000000</v>
      </c>
      <c r="E34" s="23">
        <f t="shared" si="1"/>
        <v>8.9553018453522343E-2</v>
      </c>
      <c r="P34" s="5"/>
    </row>
    <row r="35" spans="1:16" x14ac:dyDescent="0.25">
      <c r="A35" s="12">
        <v>618</v>
      </c>
      <c r="B35" s="15">
        <f t="shared" si="0"/>
        <v>344.85</v>
      </c>
      <c r="C35" s="15">
        <v>8.7508000000000002E-2</v>
      </c>
      <c r="D35" s="12">
        <v>15000000</v>
      </c>
      <c r="E35" s="23">
        <f t="shared" si="1"/>
        <v>8.7507624822729085E-2</v>
      </c>
      <c r="P35" s="5"/>
    </row>
    <row r="36" spans="1:16" x14ac:dyDescent="0.25">
      <c r="A36" s="12">
        <v>628</v>
      </c>
      <c r="B36" s="15">
        <f t="shared" si="0"/>
        <v>354.85</v>
      </c>
      <c r="C36" s="15">
        <v>8.5428000000000004E-2</v>
      </c>
      <c r="D36" s="12">
        <v>15000000</v>
      </c>
      <c r="E36" s="23">
        <f t="shared" si="1"/>
        <v>8.5427948157646288E-2</v>
      </c>
      <c r="P36" s="5"/>
    </row>
    <row r="37" spans="1:16" x14ac:dyDescent="0.25">
      <c r="A37" s="12">
        <v>638</v>
      </c>
      <c r="B37" s="15">
        <f t="shared" si="0"/>
        <v>364.85</v>
      </c>
      <c r="C37" s="15">
        <v>8.3313999999999999E-2</v>
      </c>
      <c r="D37" s="12">
        <v>15000000</v>
      </c>
      <c r="E37" s="23">
        <f t="shared" si="1"/>
        <v>8.3314013497938294E-2</v>
      </c>
      <c r="P37" s="5"/>
    </row>
    <row r="38" spans="1:16" x14ac:dyDescent="0.25">
      <c r="A38" s="12">
        <v>648</v>
      </c>
      <c r="B38" s="15">
        <f t="shared" si="0"/>
        <v>374.85</v>
      </c>
      <c r="C38" s="15">
        <v>8.1166000000000002E-2</v>
      </c>
      <c r="D38" s="12">
        <v>15000000</v>
      </c>
      <c r="E38" s="23">
        <f t="shared" si="1"/>
        <v>8.1165846323195234E-2</v>
      </c>
      <c r="P38" s="5"/>
    </row>
    <row r="39" spans="1:16" x14ac:dyDescent="0.25">
      <c r="A39" s="12">
        <v>658</v>
      </c>
      <c r="B39" s="15">
        <f t="shared" si="0"/>
        <v>384.85</v>
      </c>
      <c r="C39" s="15">
        <v>7.8982999999999998E-2</v>
      </c>
      <c r="D39" s="12">
        <v>15000000</v>
      </c>
      <c r="E39" s="23">
        <f t="shared" si="1"/>
        <v>7.8983472574573901E-2</v>
      </c>
      <c r="P39" s="5"/>
    </row>
    <row r="40" spans="1:16" x14ac:dyDescent="0.25">
      <c r="A40" s="12">
        <v>668</v>
      </c>
      <c r="B40" s="15">
        <f t="shared" si="0"/>
        <v>394.85</v>
      </c>
      <c r="C40" s="15">
        <v>7.6767000000000002E-2</v>
      </c>
      <c r="D40" s="12">
        <v>15000000</v>
      </c>
      <c r="E40" s="23">
        <f t="shared" si="1"/>
        <v>7.6766918676438325E-2</v>
      </c>
      <c r="P40" s="5"/>
    </row>
    <row r="41" spans="1:16" x14ac:dyDescent="0.25">
      <c r="A41" s="34">
        <v>678</v>
      </c>
      <c r="B41" s="35">
        <f t="shared" si="0"/>
        <v>404.85</v>
      </c>
      <c r="C41" s="15"/>
      <c r="D41" s="12"/>
      <c r="E41" s="23">
        <f t="shared" si="1"/>
        <v>7.4516211558000492E-2</v>
      </c>
    </row>
    <row r="42" spans="1:16" x14ac:dyDescent="0.25">
      <c r="A42" s="34">
        <v>688</v>
      </c>
      <c r="B42" s="35">
        <f t="shared" si="0"/>
        <v>414.85</v>
      </c>
      <c r="C42" s="15"/>
      <c r="D42" s="12"/>
      <c r="E42" s="23">
        <f t="shared" si="1"/>
        <v>7.2231378674961016E-2</v>
      </c>
    </row>
    <row r="43" spans="1:16" x14ac:dyDescent="0.25">
      <c r="A43" s="34">
        <v>698</v>
      </c>
      <c r="B43" s="35">
        <f t="shared" si="0"/>
        <v>424.85</v>
      </c>
      <c r="E43" s="23">
        <f t="shared" si="1"/>
        <v>6.9912448031149779E-2</v>
      </c>
    </row>
    <row r="44" spans="1:16" x14ac:dyDescent="0.25">
      <c r="A44" s="34">
        <v>708</v>
      </c>
      <c r="B44" s="35">
        <f t="shared" si="0"/>
        <v>434.85</v>
      </c>
      <c r="E44" s="36">
        <f t="shared" si="1"/>
        <v>6.7559448200166683E-2</v>
      </c>
    </row>
    <row r="45" spans="1:16" x14ac:dyDescent="0.25">
      <c r="A45" s="34">
        <v>718</v>
      </c>
      <c r="B45" s="35">
        <f t="shared" si="0"/>
        <v>444.85</v>
      </c>
      <c r="E45" s="36">
        <f t="shared" si="1"/>
        <v>6.5172408347022301E-2</v>
      </c>
    </row>
    <row r="46" spans="1:16" x14ac:dyDescent="0.25">
      <c r="A46" s="34">
        <v>728</v>
      </c>
      <c r="B46" s="35">
        <f t="shared" si="0"/>
        <v>454.85</v>
      </c>
      <c r="E46" s="36">
        <f t="shared" si="1"/>
        <v>6.2751358249778511E-2</v>
      </c>
    </row>
    <row r="47" spans="1:16" x14ac:dyDescent="0.25">
      <c r="A47" s="34">
        <v>738</v>
      </c>
      <c r="B47" s="35">
        <f t="shared" si="0"/>
        <v>464.85</v>
      </c>
      <c r="E47" s="36">
        <f t="shared" si="1"/>
        <v>6.0296328321189252E-2</v>
      </c>
    </row>
    <row r="48" spans="1:16" x14ac:dyDescent="0.25">
      <c r="A48" s="34">
        <v>748</v>
      </c>
      <c r="B48" s="35">
        <f t="shared" si="0"/>
        <v>474.85</v>
      </c>
      <c r="E48" s="36">
        <f t="shared" si="1"/>
        <v>5.7807349630341134E-2</v>
      </c>
    </row>
    <row r="49" spans="1:5" x14ac:dyDescent="0.25">
      <c r="A49" s="34">
        <v>758</v>
      </c>
      <c r="B49" s="35">
        <f t="shared" si="0"/>
        <v>484.85</v>
      </c>
      <c r="E49" s="36">
        <f t="shared" si="1"/>
        <v>5.5284453924294166E-2</v>
      </c>
    </row>
    <row r="50" spans="1:5" x14ac:dyDescent="0.25">
      <c r="A50" s="34">
        <v>768</v>
      </c>
      <c r="B50" s="35">
        <f t="shared" si="0"/>
        <v>494.85</v>
      </c>
      <c r="E50" s="36">
        <f t="shared" si="1"/>
        <v>5.2727673649722445E-2</v>
      </c>
    </row>
    <row r="51" spans="1:5" x14ac:dyDescent="0.25">
      <c r="A51" s="34">
        <v>778</v>
      </c>
      <c r="B51" s="35">
        <f t="shared" si="0"/>
        <v>504.85</v>
      </c>
      <c r="E51" s="36">
        <f t="shared" si="1"/>
        <v>5.0137041974554777E-2</v>
      </c>
    </row>
    <row r="52" spans="1:5" x14ac:dyDescent="0.25">
      <c r="A52" s="34">
        <v>788</v>
      </c>
      <c r="B52" s="35">
        <f t="shared" si="0"/>
        <v>514.85</v>
      </c>
      <c r="E52" s="36">
        <f t="shared" si="1"/>
        <v>4.7512592809615437E-2</v>
      </c>
    </row>
    <row r="53" spans="1:5" x14ac:dyDescent="0.25">
      <c r="A53" s="34">
        <v>798</v>
      </c>
      <c r="B53" s="35">
        <f t="shared" si="0"/>
        <v>524.85</v>
      </c>
      <c r="E53" s="36">
        <f t="shared" si="1"/>
        <v>4.4854360830264714E-2</v>
      </c>
    </row>
    <row r="54" spans="1:5" x14ac:dyDescent="0.25">
      <c r="A54" s="34">
        <v>808</v>
      </c>
      <c r="B54" s="35">
        <f t="shared" si="0"/>
        <v>534.85</v>
      </c>
      <c r="E54" s="36">
        <f t="shared" si="1"/>
        <v>4.2162381498039775E-2</v>
      </c>
    </row>
    <row r="55" spans="1:5" x14ac:dyDescent="0.25">
      <c r="A55" s="34">
        <v>818</v>
      </c>
      <c r="B55" s="35">
        <f t="shared" si="0"/>
        <v>544.85</v>
      </c>
      <c r="E55" s="36">
        <f t="shared" si="1"/>
        <v>3.9436691082295222E-2</v>
      </c>
    </row>
    <row r="56" spans="1:5" x14ac:dyDescent="0.25">
      <c r="A56" s="34">
        <v>828</v>
      </c>
      <c r="B56" s="35">
        <f t="shared" si="0"/>
        <v>554.85</v>
      </c>
      <c r="E56" s="36">
        <f t="shared" si="1"/>
        <v>3.6677326681843786E-2</v>
      </c>
    </row>
    <row r="57" spans="1:5" x14ac:dyDescent="0.25">
      <c r="A57" s="34">
        <v>838</v>
      </c>
      <c r="B57" s="35">
        <f t="shared" si="0"/>
        <v>564.85</v>
      </c>
      <c r="E57" s="36">
        <f t="shared" si="1"/>
        <v>3.3884326246596999E-2</v>
      </c>
    </row>
    <row r="58" spans="1:5" x14ac:dyDescent="0.25">
      <c r="A58" s="34">
        <v>900</v>
      </c>
      <c r="B58" s="35">
        <f t="shared" si="0"/>
        <v>626.85</v>
      </c>
      <c r="E58" s="36">
        <f t="shared" si="1"/>
        <v>1.5819408119099987E-2</v>
      </c>
    </row>
    <row r="59" spans="1:5" x14ac:dyDescent="0.25">
      <c r="A59">
        <v>288.14999999999998</v>
      </c>
      <c r="E59" s="36">
        <f t="shared" si="1"/>
        <v>0.13675542065144905</v>
      </c>
    </row>
    <row r="60" spans="1:5" x14ac:dyDescent="0.25">
      <c r="A60">
        <v>338.15</v>
      </c>
      <c r="E60" s="36">
        <f t="shared" si="1"/>
        <v>0.13172013197394036</v>
      </c>
    </row>
    <row r="61" spans="1:5" x14ac:dyDescent="0.25">
      <c r="A61">
        <v>378.15</v>
      </c>
      <c r="E61" s="36">
        <f t="shared" si="1"/>
        <v>0.12706369028582268</v>
      </c>
    </row>
    <row r="62" spans="1:5" x14ac:dyDescent="0.25">
      <c r="A62">
        <v>428.15</v>
      </c>
      <c r="E62" s="36">
        <f t="shared" si="1"/>
        <v>0.12046011328320472</v>
      </c>
    </row>
    <row r="63" spans="1:5" x14ac:dyDescent="0.25">
      <c r="A63">
        <v>478.15</v>
      </c>
      <c r="E63" s="36">
        <f t="shared" si="1"/>
        <v>0.11298894484472854</v>
      </c>
    </row>
    <row r="64" spans="1:5" x14ac:dyDescent="0.25">
      <c r="A64">
        <v>528.15</v>
      </c>
      <c r="E64" s="36">
        <f t="shared" si="1"/>
        <v>0.10465280219422417</v>
      </c>
    </row>
    <row r="65" spans="1:5" x14ac:dyDescent="0.25">
      <c r="A65">
        <v>578.15</v>
      </c>
      <c r="E65" s="36">
        <f t="shared" si="1"/>
        <v>9.5454374830717989E-2</v>
      </c>
    </row>
    <row r="66" spans="1:5" x14ac:dyDescent="0.25">
      <c r="A66">
        <v>628.15</v>
      </c>
      <c r="E66" s="36">
        <f t="shared" si="1"/>
        <v>8.5396492155557821E-2</v>
      </c>
    </row>
    <row r="67" spans="1:5" x14ac:dyDescent="0.25">
      <c r="A67">
        <v>678.15</v>
      </c>
      <c r="E67" s="36">
        <f t="shared" ref="E67" si="2" xml:space="preserve"> 1.80339E-18*A67^5 - 3.82962E-15*A67^4 + 0.00000000000671676*A67^3 - 0.000000179349*A67^2 + 0.0000100259*A67^1 + 0.14862</f>
        <v>7.448219109953777E-2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topLeftCell="A67" workbookViewId="0">
      <selection activeCell="E51" sqref="E51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11</v>
      </c>
      <c r="D1" s="16" t="s">
        <v>32</v>
      </c>
      <c r="E1" s="24" t="s">
        <v>34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1069.287617</v>
      </c>
      <c r="D2" s="12">
        <v>15000000</v>
      </c>
      <c r="E2" s="23">
        <f xml:space="preserve"> 4.91279E-19*A2^5 - 1.00061E-15*A2^4 - 0.00000193107*A2^3 + 0.00213784*A2^2 - 1.61326*A2^1 + 1402.71</f>
        <v>1069.2829620664547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1060.708901</v>
      </c>
      <c r="D3" s="12">
        <v>15000000</v>
      </c>
      <c r="E3" s="23">
        <f t="shared" ref="E3:E66" si="1" xml:space="preserve"> 4.91279E-19*A3^5 - 1.00061E-15*A3^4 - 0.00000193107*A3^3 + 0.00213784*A3^2 - 1.61326*A3^1 + 1402.71</f>
        <v>1060.7042080201404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1052.212477</v>
      </c>
      <c r="D4" s="12">
        <v>15000000</v>
      </c>
      <c r="E4" s="23">
        <f t="shared" si="1"/>
        <v>1052.2077465771931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1043.7867590000001</v>
      </c>
      <c r="D5" s="12">
        <v>15000000</v>
      </c>
      <c r="E5" s="23">
        <f t="shared" si="1"/>
        <v>1043.7819913130431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1035.420161</v>
      </c>
      <c r="D6" s="12">
        <v>15000000</v>
      </c>
      <c r="E6" s="23">
        <f t="shared" si="1"/>
        <v>1035.4153558030625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1027.1010960000001</v>
      </c>
      <c r="D7" s="12">
        <v>15000000</v>
      </c>
      <c r="E7" s="23">
        <f t="shared" si="1"/>
        <v>1027.0962536225704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1018.817977</v>
      </c>
      <c r="D8" s="12">
        <v>15000000</v>
      </c>
      <c r="E8" s="23">
        <f t="shared" si="1"/>
        <v>1018.8130983468394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1010.559219</v>
      </c>
      <c r="D9" s="12">
        <v>15000000</v>
      </c>
      <c r="E9" s="23">
        <f t="shared" si="1"/>
        <v>1010.5543035511014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1002.313235</v>
      </c>
      <c r="D10" s="12">
        <v>15000000</v>
      </c>
      <c r="E10" s="23">
        <f t="shared" si="1"/>
        <v>1002.3082828105526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994.06843900000001</v>
      </c>
      <c r="D11" s="12">
        <v>15000000</v>
      </c>
      <c r="E11" s="23">
        <f t="shared" si="1"/>
        <v>994.06344970036059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985.81324400000005</v>
      </c>
      <c r="D12" s="12">
        <v>15000000</v>
      </c>
      <c r="E12" s="23">
        <f t="shared" si="1"/>
        <v>985.80821779566998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977.53606300000001</v>
      </c>
      <c r="D13" s="12">
        <v>15000000</v>
      </c>
      <c r="E13" s="23">
        <f t="shared" si="1"/>
        <v>977.53100067160779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5">
        <v>408</v>
      </c>
      <c r="B14" s="15">
        <f t="shared" si="0"/>
        <v>134.85000000000002</v>
      </c>
      <c r="C14" s="15">
        <v>969.22531100000003</v>
      </c>
      <c r="D14" s="12">
        <v>15000000</v>
      </c>
      <c r="E14" s="23">
        <f t="shared" si="1"/>
        <v>969.22021190328951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960.86940100000004</v>
      </c>
      <c r="D15" s="12">
        <v>15000000</v>
      </c>
      <c r="E15" s="23">
        <f t="shared" si="1"/>
        <v>960.86426506582507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952.45674599999995</v>
      </c>
      <c r="D16" s="12">
        <v>15000000</v>
      </c>
      <c r="E16" s="23">
        <f t="shared" si="1"/>
        <v>952.45157373432539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943.97576000000004</v>
      </c>
      <c r="D17" s="12">
        <v>15000000</v>
      </c>
      <c r="E17" s="23">
        <f t="shared" si="1"/>
        <v>943.97055148390723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935.41485699999998</v>
      </c>
      <c r="D18" s="12">
        <v>15000000</v>
      </c>
      <c r="E18" s="23">
        <f t="shared" si="1"/>
        <v>935.40961188969936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926.76244999999994</v>
      </c>
      <c r="D19" s="12">
        <v>15000000</v>
      </c>
      <c r="E19" s="23">
        <f t="shared" si="1"/>
        <v>926.75716852684877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918.00695299999995</v>
      </c>
      <c r="D20" s="12">
        <v>15000000</v>
      </c>
      <c r="E20" s="23">
        <f t="shared" si="1"/>
        <v>918.00163497052654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909.13677900000005</v>
      </c>
      <c r="D21" s="12">
        <v>15000000</v>
      </c>
      <c r="E21" s="23">
        <f t="shared" si="1"/>
        <v>909.13142479593341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900.14034200000003</v>
      </c>
      <c r="D22" s="12">
        <v>15000000</v>
      </c>
      <c r="E22" s="23">
        <f t="shared" si="1"/>
        <v>900.13495157830641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891.00605599999994</v>
      </c>
      <c r="D23" s="12">
        <v>15000000</v>
      </c>
      <c r="E23" s="23">
        <f t="shared" si="1"/>
        <v>891.00062889292326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881.72233400000005</v>
      </c>
      <c r="D24" s="12">
        <v>15000000</v>
      </c>
      <c r="E24" s="23">
        <f t="shared" si="1"/>
        <v>881.71687031511021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872.27759000000003</v>
      </c>
      <c r="D25" s="12">
        <v>15000000</v>
      </c>
      <c r="E25" s="23">
        <f t="shared" si="1"/>
        <v>872.27208942024617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862.66023700000005</v>
      </c>
      <c r="D26" s="12">
        <v>15000000</v>
      </c>
      <c r="E26" s="23">
        <f t="shared" si="1"/>
        <v>862.65469978377018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852.85869000000002</v>
      </c>
      <c r="D27" s="12">
        <v>15000000</v>
      </c>
      <c r="E27" s="23">
        <f t="shared" si="1"/>
        <v>852.8531149811854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842.86135999999999</v>
      </c>
      <c r="D28" s="12">
        <v>15000000</v>
      </c>
      <c r="E28" s="23">
        <f t="shared" si="1"/>
        <v>842.85574858806729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832.65666299999998</v>
      </c>
      <c r="D29" s="12">
        <v>15000000</v>
      </c>
      <c r="E29" s="23">
        <f t="shared" si="1"/>
        <v>832.6510141800677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822.23301100000003</v>
      </c>
      <c r="D30" s="12">
        <v>15000000</v>
      </c>
      <c r="E30" s="23">
        <f t="shared" si="1"/>
        <v>822.22732533292162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811.57881899999995</v>
      </c>
      <c r="D31" s="12">
        <v>15000000</v>
      </c>
      <c r="E31" s="23">
        <f t="shared" si="1"/>
        <v>811.57309562245257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800.68249900000001</v>
      </c>
      <c r="D32" s="12">
        <v>15000000</v>
      </c>
      <c r="E32" s="23">
        <f t="shared" si="1"/>
        <v>800.676738624579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789.532466</v>
      </c>
      <c r="D33" s="12">
        <v>15000000</v>
      </c>
      <c r="E33" s="23">
        <f t="shared" si="1"/>
        <v>789.52666791531999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778.11713299999997</v>
      </c>
      <c r="D34" s="12">
        <v>15000000</v>
      </c>
      <c r="E34" s="23">
        <f t="shared" si="1"/>
        <v>778.11129707080102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766.42491399999994</v>
      </c>
      <c r="D35" s="12">
        <v>15000000</v>
      </c>
      <c r="E35" s="23">
        <f t="shared" si="1"/>
        <v>766.41903966726022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754.44422199999997</v>
      </c>
      <c r="D36" s="12">
        <v>15000000</v>
      </c>
      <c r="E36" s="23">
        <f t="shared" si="1"/>
        <v>754.43830928105342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742.16346999999996</v>
      </c>
      <c r="D37" s="12">
        <v>15000000</v>
      </c>
      <c r="E37" s="23">
        <f t="shared" si="1"/>
        <v>742.15751948866136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729.57107299999996</v>
      </c>
      <c r="D38" s="12">
        <v>15000000</v>
      </c>
      <c r="E38" s="23">
        <f t="shared" si="1"/>
        <v>729.56508386669407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716.65544399999999</v>
      </c>
      <c r="D39" s="12">
        <v>15000000</v>
      </c>
      <c r="E39" s="23">
        <f t="shared" si="1"/>
        <v>716.64941599189865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703.40499699999998</v>
      </c>
      <c r="D40" s="12">
        <v>15000000</v>
      </c>
      <c r="E40" s="23">
        <f t="shared" si="1"/>
        <v>703.39892944116275</v>
      </c>
      <c r="P40" s="5"/>
    </row>
    <row r="41" spans="1:16" x14ac:dyDescent="0.25">
      <c r="A41">
        <v>288.14999999999998</v>
      </c>
      <c r="C41" s="15"/>
      <c r="D41" s="12"/>
      <c r="E41" s="23">
        <f t="shared" si="1"/>
        <v>1069.1536161839854</v>
      </c>
    </row>
    <row r="42" spans="1:16" x14ac:dyDescent="0.25">
      <c r="A42">
        <v>338.15</v>
      </c>
      <c r="C42" s="15"/>
      <c r="D42" s="12"/>
      <c r="E42" s="23">
        <f t="shared" si="1"/>
        <v>1026.97176969522</v>
      </c>
    </row>
    <row r="43" spans="1:16" x14ac:dyDescent="0.25">
      <c r="A43">
        <v>378.15</v>
      </c>
      <c r="E43" s="23">
        <f t="shared" si="1"/>
        <v>993.93972700242944</v>
      </c>
    </row>
    <row r="44" spans="1:16" x14ac:dyDescent="0.25">
      <c r="A44">
        <v>428.15</v>
      </c>
      <c r="E44" s="23">
        <f t="shared" si="1"/>
        <v>952.32489215477767</v>
      </c>
    </row>
    <row r="45" spans="1:16" x14ac:dyDescent="0.25">
      <c r="A45">
        <v>478.15</v>
      </c>
      <c r="E45" s="23">
        <f t="shared" si="1"/>
        <v>908.9974394254441</v>
      </c>
    </row>
    <row r="46" spans="1:16" x14ac:dyDescent="0.25">
      <c r="A46">
        <v>528.15</v>
      </c>
      <c r="E46" s="23">
        <f t="shared" si="1"/>
        <v>862.50906571306473</v>
      </c>
    </row>
    <row r="47" spans="1:16" x14ac:dyDescent="0.25">
      <c r="A47">
        <v>578.15</v>
      </c>
      <c r="E47" s="23">
        <f t="shared" si="1"/>
        <v>811.41146794236283</v>
      </c>
    </row>
    <row r="48" spans="1:16" x14ac:dyDescent="0.25">
      <c r="A48">
        <v>628.15</v>
      </c>
      <c r="E48" s="23">
        <f t="shared" si="1"/>
        <v>754.25634308257202</v>
      </c>
    </row>
    <row r="49" spans="1:10" x14ac:dyDescent="0.25">
      <c r="A49">
        <v>678.15</v>
      </c>
      <c r="E49" s="23">
        <f t="shared" si="1"/>
        <v>689.59538816585894</v>
      </c>
    </row>
    <row r="50" spans="1:10" x14ac:dyDescent="0.25">
      <c r="E50" s="23">
        <f t="shared" si="1"/>
        <v>1402.71</v>
      </c>
    </row>
    <row r="51" spans="1:10" x14ac:dyDescent="0.25">
      <c r="A51">
        <v>288.14999999999998</v>
      </c>
      <c r="E51" s="23">
        <f t="shared" si="1"/>
        <v>1069.1536161839854</v>
      </c>
      <c r="F51">
        <v>288.14999999999998</v>
      </c>
      <c r="J51" s="23">
        <f>-0.00000193107*F51^3 +0.00213784*F51^2 - 1.61326*F51^1 + 1402.71</f>
        <v>1069.1536221063059</v>
      </c>
    </row>
    <row r="52" spans="1:10" x14ac:dyDescent="0.25">
      <c r="A52">
        <v>338.15</v>
      </c>
      <c r="E52" s="23">
        <f t="shared" si="1"/>
        <v>1026.97176969522</v>
      </c>
      <c r="F52">
        <v>338.15</v>
      </c>
      <c r="J52" s="23">
        <f t="shared" ref="J52:J80" si="2">-0.00000193107*F52^3 +0.00213784*F52^2 - 1.61326*F52^1 + 1402.71</f>
        <v>1026.9717806059946</v>
      </c>
    </row>
    <row r="53" spans="1:10" x14ac:dyDescent="0.25">
      <c r="A53">
        <v>378.15</v>
      </c>
      <c r="E53" s="23">
        <f t="shared" si="1"/>
        <v>993.93972700242944</v>
      </c>
      <c r="F53">
        <v>378.15</v>
      </c>
      <c r="J53" s="23">
        <f t="shared" si="2"/>
        <v>993.93974366434566</v>
      </c>
    </row>
    <row r="54" spans="1:10" x14ac:dyDescent="0.25">
      <c r="A54">
        <v>428.15</v>
      </c>
      <c r="E54" s="23">
        <f t="shared" si="1"/>
        <v>952.32489215477767</v>
      </c>
      <c r="F54">
        <v>428.15</v>
      </c>
      <c r="J54" s="23">
        <f t="shared" si="2"/>
        <v>952.32491871053446</v>
      </c>
    </row>
    <row r="55" spans="1:10" x14ac:dyDescent="0.25">
      <c r="A55">
        <v>478.15</v>
      </c>
      <c r="E55" s="23">
        <f t="shared" si="1"/>
        <v>908.9974394254441</v>
      </c>
      <c r="F55">
        <v>478.15</v>
      </c>
      <c r="J55" s="23">
        <f t="shared" si="2"/>
        <v>908.99747944922319</v>
      </c>
    </row>
    <row r="56" spans="1:10" x14ac:dyDescent="0.25">
      <c r="A56">
        <v>528.15</v>
      </c>
      <c r="E56" s="23">
        <f t="shared" si="1"/>
        <v>862.50906571306473</v>
      </c>
      <c r="F56">
        <v>528.15</v>
      </c>
      <c r="J56" s="23">
        <f t="shared" si="2"/>
        <v>862.50912338041189</v>
      </c>
    </row>
    <row r="57" spans="1:10" x14ac:dyDescent="0.25">
      <c r="A57">
        <v>578.15</v>
      </c>
      <c r="E57" s="23">
        <f t="shared" si="1"/>
        <v>811.41146794236283</v>
      </c>
      <c r="F57">
        <v>578.15</v>
      </c>
      <c r="J57" s="23">
        <f t="shared" si="2"/>
        <v>811.4115480041005</v>
      </c>
    </row>
    <row r="58" spans="1:10" x14ac:dyDescent="0.25">
      <c r="A58">
        <v>628.15</v>
      </c>
      <c r="E58" s="23">
        <f t="shared" si="1"/>
        <v>754.25634308257202</v>
      </c>
      <c r="F58">
        <v>628.15</v>
      </c>
      <c r="J58" s="23">
        <f t="shared" si="2"/>
        <v>754.25645082028939</v>
      </c>
    </row>
    <row r="59" spans="1:10" x14ac:dyDescent="0.25">
      <c r="A59">
        <v>678.15</v>
      </c>
      <c r="E59" s="23">
        <f t="shared" si="1"/>
        <v>689.59538816585894</v>
      </c>
      <c r="F59">
        <v>678.15</v>
      </c>
      <c r="J59" s="23">
        <f t="shared" si="2"/>
        <v>689.59552932897816</v>
      </c>
    </row>
    <row r="60" spans="1:10" x14ac:dyDescent="0.25">
      <c r="A60">
        <v>688.15</v>
      </c>
      <c r="E60" s="23">
        <f t="shared" si="1"/>
        <v>675.63504692003619</v>
      </c>
      <c r="F60">
        <v>688.15</v>
      </c>
      <c r="J60" s="23">
        <f t="shared" si="2"/>
        <v>675.63519549381579</v>
      </c>
    </row>
    <row r="61" spans="1:10" x14ac:dyDescent="0.25">
      <c r="A61">
        <v>698.15</v>
      </c>
      <c r="E61" s="23">
        <f t="shared" si="1"/>
        <v>661.30495393351021</v>
      </c>
      <c r="F61">
        <v>698.15</v>
      </c>
      <c r="J61" s="23">
        <f t="shared" si="2"/>
        <v>661.30511016635376</v>
      </c>
    </row>
    <row r="62" spans="1:10" x14ac:dyDescent="0.25">
      <c r="A62">
        <v>708.15</v>
      </c>
      <c r="E62" s="23">
        <f t="shared" si="1"/>
        <v>646.59352278379777</v>
      </c>
      <c r="F62">
        <v>708.15</v>
      </c>
      <c r="J62" s="23">
        <f t="shared" si="2"/>
        <v>646.59368692659143</v>
      </c>
    </row>
    <row r="63" spans="1:10" x14ac:dyDescent="0.25">
      <c r="A63">
        <v>718.15</v>
      </c>
      <c r="E63" s="23">
        <f t="shared" si="1"/>
        <v>631.48916704858777</v>
      </c>
      <c r="F63">
        <v>718.15</v>
      </c>
      <c r="J63" s="23">
        <f t="shared" si="2"/>
        <v>631.48933935452908</v>
      </c>
    </row>
    <row r="64" spans="1:10" x14ac:dyDescent="0.25">
      <c r="A64">
        <v>728.15</v>
      </c>
      <c r="E64" s="23">
        <f t="shared" si="1"/>
        <v>615.98030030574637</v>
      </c>
      <c r="F64">
        <v>728.15</v>
      </c>
      <c r="J64" s="23">
        <f t="shared" si="2"/>
        <v>615.98048103016686</v>
      </c>
    </row>
    <row r="65" spans="1:10" x14ac:dyDescent="0.25">
      <c r="A65">
        <v>738.15</v>
      </c>
      <c r="E65" s="23">
        <f t="shared" si="1"/>
        <v>600.05533613332273</v>
      </c>
      <c r="F65">
        <v>738.15</v>
      </c>
      <c r="J65" s="23">
        <f t="shared" si="2"/>
        <v>600.05552553350435</v>
      </c>
    </row>
    <row r="66" spans="1:10" x14ac:dyDescent="0.25">
      <c r="A66">
        <v>748.15</v>
      </c>
      <c r="E66" s="23">
        <f t="shared" si="1"/>
        <v>583.70268810955577</v>
      </c>
      <c r="F66">
        <v>748.15</v>
      </c>
      <c r="J66" s="23">
        <f t="shared" si="2"/>
        <v>583.7028864445424</v>
      </c>
    </row>
    <row r="67" spans="1:10" x14ac:dyDescent="0.25">
      <c r="A67">
        <v>758.15</v>
      </c>
      <c r="E67" s="23">
        <f t="shared" ref="E67:E81" si="3" xml:space="preserve"> 4.91279E-19*A67^5 - 1.00061E-15*A67^4 - 0.00000193107*A67^3 + 0.00213784*A67^2 - 1.61326*A67^1 + 1402.71</f>
        <v>566.91076981287858</v>
      </c>
      <c r="F67">
        <v>758.15</v>
      </c>
      <c r="J67" s="23">
        <f t="shared" si="2"/>
        <v>566.91097734328036</v>
      </c>
    </row>
    <row r="68" spans="1:10" x14ac:dyDescent="0.25">
      <c r="A68">
        <v>768.15</v>
      </c>
      <c r="E68" s="23">
        <f t="shared" si="3"/>
        <v>549.66799482192482</v>
      </c>
      <c r="F68">
        <v>768.15</v>
      </c>
      <c r="J68" s="23">
        <f t="shared" si="2"/>
        <v>549.66821180971783</v>
      </c>
    </row>
    <row r="69" spans="1:10" x14ac:dyDescent="0.25">
      <c r="A69">
        <v>778.15</v>
      </c>
      <c r="E69" s="23">
        <f t="shared" si="3"/>
        <v>531.96277671553673</v>
      </c>
      <c r="F69">
        <v>778.15</v>
      </c>
      <c r="J69" s="23">
        <f t="shared" si="2"/>
        <v>531.96300342385575</v>
      </c>
    </row>
    <row r="70" spans="1:10" x14ac:dyDescent="0.25">
      <c r="A70">
        <v>788.15</v>
      </c>
      <c r="E70" s="23">
        <f t="shared" si="3"/>
        <v>513.78352907276724</v>
      </c>
      <c r="F70">
        <v>788.15</v>
      </c>
      <c r="J70" s="23">
        <f t="shared" si="2"/>
        <v>513.78376576569315</v>
      </c>
    </row>
    <row r="71" spans="1:10" x14ac:dyDescent="0.25">
      <c r="A71">
        <v>798.15</v>
      </c>
      <c r="E71" s="23">
        <f t="shared" si="3"/>
        <v>495.1186654728898</v>
      </c>
      <c r="F71">
        <v>798.15</v>
      </c>
      <c r="J71" s="23">
        <f t="shared" si="2"/>
        <v>495.11891241523108</v>
      </c>
    </row>
    <row r="72" spans="1:10" x14ac:dyDescent="0.25">
      <c r="A72">
        <v>808.15</v>
      </c>
      <c r="E72" s="23">
        <f t="shared" si="3"/>
        <v>475.95659949540084</v>
      </c>
      <c r="F72">
        <v>808.15</v>
      </c>
      <c r="J72" s="23">
        <f t="shared" si="2"/>
        <v>475.95685695246891</v>
      </c>
    </row>
    <row r="73" spans="1:10" x14ac:dyDescent="0.25">
      <c r="A73">
        <v>818.15</v>
      </c>
      <c r="E73" s="23">
        <f t="shared" si="3"/>
        <v>456.28574472002742</v>
      </c>
      <c r="F73">
        <v>818.15</v>
      </c>
      <c r="J73" s="23">
        <f t="shared" si="2"/>
        <v>456.28601295740668</v>
      </c>
    </row>
    <row r="74" spans="1:10" x14ac:dyDescent="0.25">
      <c r="A74">
        <v>828.15</v>
      </c>
      <c r="E74" s="23">
        <f t="shared" si="3"/>
        <v>436.09451472673391</v>
      </c>
      <c r="F74">
        <v>828.15</v>
      </c>
      <c r="J74" s="23">
        <f t="shared" si="2"/>
        <v>436.09479401004455</v>
      </c>
    </row>
    <row r="75" spans="1:10" x14ac:dyDescent="0.25">
      <c r="A75">
        <v>838.15</v>
      </c>
      <c r="E75" s="23">
        <f t="shared" si="3"/>
        <v>415.3713230957253</v>
      </c>
      <c r="F75">
        <v>838.15</v>
      </c>
      <c r="J75" s="23">
        <f t="shared" si="2"/>
        <v>415.37161369038222</v>
      </c>
    </row>
    <row r="76" spans="1:10" x14ac:dyDescent="0.25">
      <c r="A76">
        <v>848.15</v>
      </c>
      <c r="E76" s="23">
        <f t="shared" si="3"/>
        <v>394.10458340745595</v>
      </c>
      <c r="F76">
        <v>848.15</v>
      </c>
      <c r="J76" s="23">
        <f t="shared" si="2"/>
        <v>394.10488557841995</v>
      </c>
    </row>
    <row r="77" spans="1:10" x14ac:dyDescent="0.25">
      <c r="A77">
        <v>858.15</v>
      </c>
      <c r="E77" s="23">
        <f t="shared" si="3"/>
        <v>372.28270924263347</v>
      </c>
      <c r="F77">
        <v>858.15</v>
      </c>
      <c r="J77" s="23">
        <f t="shared" si="2"/>
        <v>372.28302325415757</v>
      </c>
    </row>
    <row r="78" spans="1:10" x14ac:dyDescent="0.25">
      <c r="A78">
        <v>868.15</v>
      </c>
      <c r="E78" s="23">
        <f t="shared" si="3"/>
        <v>349.89411418222585</v>
      </c>
      <c r="F78">
        <v>868.15</v>
      </c>
      <c r="J78" s="23">
        <f t="shared" si="2"/>
        <v>349.89444029759534</v>
      </c>
    </row>
    <row r="79" spans="1:10" x14ac:dyDescent="0.25">
      <c r="A79">
        <v>878.15</v>
      </c>
      <c r="E79" s="23">
        <f t="shared" si="3"/>
        <v>326.92721180746662</v>
      </c>
      <c r="F79">
        <v>878.15</v>
      </c>
      <c r="J79" s="23">
        <f t="shared" si="2"/>
        <v>326.92755028873307</v>
      </c>
    </row>
    <row r="80" spans="1:10" x14ac:dyDescent="0.25">
      <c r="A80">
        <v>888.15</v>
      </c>
      <c r="E80" s="23">
        <f t="shared" si="3"/>
        <v>303.37041569986081</v>
      </c>
      <c r="F80">
        <v>888.15</v>
      </c>
      <c r="J80" s="23">
        <f t="shared" si="2"/>
        <v>303.37076680757082</v>
      </c>
    </row>
    <row r="81" spans="5:5" x14ac:dyDescent="0.25">
      <c r="E81" s="2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0"/>
  <sheetViews>
    <sheetView workbookViewId="0">
      <selection activeCell="T2" sqref="T2"/>
    </sheetView>
  </sheetViews>
  <sheetFormatPr baseColWidth="10" defaultRowHeight="15" x14ac:dyDescent="0.25"/>
  <cols>
    <col min="1" max="1" width="11" bestFit="1" customWidth="1"/>
    <col min="2" max="2" width="17.85546875" hidden="1" customWidth="1"/>
    <col min="3" max="3" width="19.5703125" style="1" customWidth="1"/>
    <col min="4" max="4" width="11.28515625" style="1" bestFit="1" customWidth="1"/>
    <col min="5" max="5" width="10.28515625" style="1" bestFit="1" customWidth="1"/>
    <col min="6" max="6" width="11.5703125" style="1" customWidth="1"/>
    <col min="16" max="16" width="12.42578125" bestFit="1" customWidth="1"/>
  </cols>
  <sheetData>
    <row r="1" spans="1:21" x14ac:dyDescent="0.25">
      <c r="A1" s="16" t="s">
        <v>24</v>
      </c>
      <c r="B1" s="16" t="s">
        <v>25</v>
      </c>
      <c r="C1" s="16" t="s">
        <v>31</v>
      </c>
      <c r="D1" s="16" t="s">
        <v>32</v>
      </c>
      <c r="E1" s="27" t="s">
        <v>34</v>
      </c>
      <c r="F1" s="27" t="s">
        <v>34</v>
      </c>
      <c r="Q1" t="s">
        <v>37</v>
      </c>
      <c r="R1" t="s">
        <v>9</v>
      </c>
      <c r="S1" t="s">
        <v>38</v>
      </c>
    </row>
    <row r="2" spans="1:21" x14ac:dyDescent="0.25">
      <c r="A2" s="22">
        <v>286</v>
      </c>
      <c r="B2" s="13">
        <f t="shared" ref="B2:B40" si="0">A2-273.15</f>
        <v>12.850000000000023</v>
      </c>
      <c r="C2" s="13">
        <v>-4.5895210000000004</v>
      </c>
      <c r="D2" s="13">
        <v>15000000</v>
      </c>
      <c r="E2" s="25">
        <f>-0.00000000714179*A2^5 + 0.0000143699*A2^4 - 0.0118068*A2^3 + 5.68185*A2^2 + 128.473*A2^1 - 307740</f>
        <v>28.840552861511242</v>
      </c>
      <c r="F2" s="26">
        <f xml:space="preserve"> 1.52001E-28*C2^5 - 2.18643E-22*C2^4 + 2.06928E-16*C2^3- 0.000000000214891*C2^2 + 0.00062924*C2 + 285.99</f>
        <v>285.98711208527953</v>
      </c>
      <c r="P2" s="5">
        <v>0</v>
      </c>
      <c r="Q2">
        <v>-4.5895210000000004</v>
      </c>
      <c r="R2">
        <v>286</v>
      </c>
      <c r="S2">
        <v>15000000</v>
      </c>
      <c r="T2">
        <v>285.98182658753598</v>
      </c>
      <c r="U2">
        <f>-0.00000000714179*T2^5 + 0.0000143699*T2^4 - 0.0118068*T2^3 + 5.68185*T2^2 + 128.473*T2^1 - 307740</f>
        <v>-1.3300083810463548E-4</v>
      </c>
    </row>
    <row r="3" spans="1:21" x14ac:dyDescent="0.25">
      <c r="A3" s="22">
        <v>296</v>
      </c>
      <c r="B3" s="13">
        <f t="shared" si="0"/>
        <v>22.850000000000023</v>
      </c>
      <c r="C3" s="13">
        <v>15991.793769</v>
      </c>
      <c r="D3" s="13">
        <v>15000000</v>
      </c>
      <c r="E3" s="25">
        <f t="shared" ref="E3:E40" si="1">-0.00000000714179*A3^5 + 0.0000143699*A3^4 - 0.0118068*A3^3 + 5.68185*A3^2 + 128.473*A3^1 - 307740</f>
        <v>15990.884900744306</v>
      </c>
      <c r="F3" s="26">
        <f t="shared" ref="F3:F40" si="2" xml:space="preserve"> 1.52001E-28*C3^5 - 2.18643E-22*C3^4 + 2.06928E-16*C3^3- 0.000000000214891*C3^2 + 0.00062924*C3 + 285.99</f>
        <v>295.99855276395982</v>
      </c>
      <c r="P3" s="5">
        <v>1</v>
      </c>
      <c r="Q3">
        <v>15991.793769</v>
      </c>
      <c r="R3">
        <v>296</v>
      </c>
      <c r="S3">
        <v>15000000</v>
      </c>
      <c r="T3">
        <f>T2-273.15</f>
        <v>12.831826587536</v>
      </c>
    </row>
    <row r="4" spans="1:21" x14ac:dyDescent="0.25">
      <c r="A4" s="22">
        <v>306</v>
      </c>
      <c r="B4" s="13">
        <f t="shared" si="0"/>
        <v>32.850000000000023</v>
      </c>
      <c r="C4" s="13">
        <v>32151.029508</v>
      </c>
      <c r="D4" s="13">
        <v>15000000</v>
      </c>
      <c r="E4" s="25">
        <f t="shared" si="1"/>
        <v>32132.892196720117</v>
      </c>
      <c r="F4" s="26">
        <f t="shared" si="2"/>
        <v>306.00523208598884</v>
      </c>
      <c r="P4" s="5">
        <v>2</v>
      </c>
      <c r="Q4">
        <v>32151.029508</v>
      </c>
      <c r="R4">
        <v>306</v>
      </c>
      <c r="S4">
        <v>15000000</v>
      </c>
    </row>
    <row r="5" spans="1:21" x14ac:dyDescent="0.25">
      <c r="A5" s="22">
        <v>316</v>
      </c>
      <c r="B5" s="13">
        <f t="shared" si="0"/>
        <v>42.850000000000023</v>
      </c>
      <c r="C5" s="13">
        <v>48472.313383000001</v>
      </c>
      <c r="D5" s="13">
        <v>15000000</v>
      </c>
      <c r="E5" s="25">
        <f t="shared" si="1"/>
        <v>48448.995886756689</v>
      </c>
      <c r="F5" s="26">
        <f t="shared" si="2"/>
        <v>316.00821852379988</v>
      </c>
      <c r="P5" s="5">
        <v>3</v>
      </c>
      <c r="Q5">
        <v>48472.313383000001</v>
      </c>
      <c r="R5">
        <v>316</v>
      </c>
      <c r="S5">
        <v>15000000</v>
      </c>
    </row>
    <row r="6" spans="1:21" x14ac:dyDescent="0.25">
      <c r="A6" s="22">
        <v>326</v>
      </c>
      <c r="B6" s="13">
        <f t="shared" si="0"/>
        <v>52.850000000000023</v>
      </c>
      <c r="C6" s="13">
        <v>64954.770734999998</v>
      </c>
      <c r="D6" s="13">
        <v>15000000</v>
      </c>
      <c r="E6" s="25">
        <f t="shared" si="1"/>
        <v>64934.155727533507</v>
      </c>
      <c r="F6" s="26">
        <f t="shared" si="2"/>
        <v>326.00848128658174</v>
      </c>
      <c r="P6" s="5">
        <v>4</v>
      </c>
      <c r="Q6">
        <v>64954.770734999998</v>
      </c>
      <c r="R6">
        <v>326</v>
      </c>
      <c r="S6">
        <v>15000000</v>
      </c>
    </row>
    <row r="7" spans="1:21" x14ac:dyDescent="0.25">
      <c r="A7" s="22">
        <v>336</v>
      </c>
      <c r="B7" s="13">
        <f t="shared" si="0"/>
        <v>62.850000000000023</v>
      </c>
      <c r="C7" s="13">
        <v>81597.450452999998</v>
      </c>
      <c r="D7" s="13">
        <v>15000000</v>
      </c>
      <c r="E7" s="25">
        <f t="shared" si="1"/>
        <v>81584.072084962449</v>
      </c>
      <c r="F7" s="26">
        <f t="shared" si="2"/>
        <v>336.00688312236429</v>
      </c>
      <c r="P7" s="5">
        <v>5</v>
      </c>
      <c r="Q7">
        <v>81597.450452999998</v>
      </c>
      <c r="R7">
        <v>336</v>
      </c>
      <c r="S7">
        <v>15000000</v>
      </c>
    </row>
    <row r="8" spans="1:21" x14ac:dyDescent="0.25">
      <c r="A8" s="22">
        <v>346</v>
      </c>
      <c r="B8" s="13">
        <f t="shared" si="0"/>
        <v>72.850000000000023</v>
      </c>
      <c r="C8" s="13">
        <v>98399.318056999997</v>
      </c>
      <c r="D8" s="13">
        <v>15000000</v>
      </c>
      <c r="E8" s="25">
        <f t="shared" si="1"/>
        <v>98395.100232706696</v>
      </c>
      <c r="F8" s="26">
        <f t="shared" si="2"/>
        <v>346.00417470974833</v>
      </c>
      <c r="P8" s="5">
        <v>6</v>
      </c>
      <c r="Q8">
        <v>98399.318056999997</v>
      </c>
      <c r="R8">
        <v>346</v>
      </c>
      <c r="S8">
        <v>15000000</v>
      </c>
    </row>
    <row r="9" spans="1:21" x14ac:dyDescent="0.25">
      <c r="A9" s="22">
        <v>356</v>
      </c>
      <c r="B9" s="13">
        <f t="shared" si="0"/>
        <v>82.850000000000023</v>
      </c>
      <c r="C9" s="13">
        <v>115359.247837</v>
      </c>
      <c r="D9" s="13">
        <v>15000000</v>
      </c>
      <c r="E9" s="25">
        <f t="shared" si="1"/>
        <v>115364.16465070215</v>
      </c>
      <c r="F9" s="26">
        <f t="shared" si="2"/>
        <v>356.00099077727759</v>
      </c>
      <c r="P9" s="5">
        <v>7</v>
      </c>
      <c r="Q9">
        <v>115359.247837</v>
      </c>
      <c r="R9">
        <v>356</v>
      </c>
      <c r="S9">
        <v>15000000</v>
      </c>
    </row>
    <row r="10" spans="1:21" x14ac:dyDescent="0.25">
      <c r="A10" s="22">
        <v>366</v>
      </c>
      <c r="B10" s="13">
        <f t="shared" si="0"/>
        <v>92.850000000000023</v>
      </c>
      <c r="C10" s="13">
        <v>132476.01393399999</v>
      </c>
      <c r="D10" s="13">
        <v>15000000</v>
      </c>
      <c r="E10" s="25">
        <f t="shared" si="1"/>
        <v>132488.67332367628</v>
      </c>
      <c r="F10" s="26">
        <f t="shared" si="2"/>
        <v>365.99784810511267</v>
      </c>
      <c r="P10" s="5">
        <v>8</v>
      </c>
      <c r="Q10">
        <v>132476.01393399999</v>
      </c>
      <c r="R10">
        <v>366</v>
      </c>
      <c r="S10">
        <v>15000000</v>
      </c>
    </row>
    <row r="11" spans="1:21" x14ac:dyDescent="0.25">
      <c r="A11" s="22">
        <v>376</v>
      </c>
      <c r="B11" s="13">
        <f t="shared" si="0"/>
        <v>102.85000000000002</v>
      </c>
      <c r="C11" s="13">
        <v>149748.280187</v>
      </c>
      <c r="D11" s="13">
        <v>15000000</v>
      </c>
      <c r="E11" s="25">
        <f t="shared" si="1"/>
        <v>149766.43203966878</v>
      </c>
      <c r="F11" s="26">
        <f t="shared" si="2"/>
        <v>375.99514553077438</v>
      </c>
      <c r="P11" s="5">
        <v>9</v>
      </c>
      <c r="Q11">
        <v>149748.280187</v>
      </c>
      <c r="R11">
        <v>376</v>
      </c>
      <c r="S11">
        <v>15000000</v>
      </c>
    </row>
    <row r="12" spans="1:21" x14ac:dyDescent="0.25">
      <c r="A12" s="22">
        <v>386</v>
      </c>
      <c r="B12" s="13">
        <f t="shared" si="0"/>
        <v>112.85000000000002</v>
      </c>
      <c r="C12" s="13">
        <v>167174.58858400001</v>
      </c>
      <c r="D12" s="13">
        <v>15000000</v>
      </c>
      <c r="E12" s="25">
        <f t="shared" si="1"/>
        <v>167195.55868855119</v>
      </c>
      <c r="F12" s="26">
        <f t="shared" si="2"/>
        <v>385.99316609186542</v>
      </c>
      <c r="P12" s="5">
        <v>10</v>
      </c>
      <c r="Q12">
        <v>167174.58858400001</v>
      </c>
      <c r="R12">
        <v>386</v>
      </c>
      <c r="S12">
        <v>15000000</v>
      </c>
    </row>
    <row r="13" spans="1:21" x14ac:dyDescent="0.25">
      <c r="A13" s="22">
        <v>396</v>
      </c>
      <c r="B13" s="13">
        <f t="shared" si="0"/>
        <v>122.85000000000002</v>
      </c>
      <c r="C13" s="13">
        <v>184753.34609000001</v>
      </c>
      <c r="D13" s="13">
        <v>15000000</v>
      </c>
      <c r="E13" s="25">
        <f t="shared" si="1"/>
        <v>184774.39756054716</v>
      </c>
      <c r="F13" s="26">
        <f t="shared" si="2"/>
        <v>395.99208140153974</v>
      </c>
      <c r="P13" s="5">
        <v>11</v>
      </c>
      <c r="Q13">
        <v>184753.34609000001</v>
      </c>
      <c r="R13">
        <v>396</v>
      </c>
      <c r="S13">
        <v>15000000</v>
      </c>
    </row>
    <row r="14" spans="1:21" x14ac:dyDescent="0.25">
      <c r="A14" s="22">
        <v>406</v>
      </c>
      <c r="B14" s="13">
        <f t="shared" si="0"/>
        <v>132.85000000000002</v>
      </c>
      <c r="C14" s="13">
        <v>202482.80962499999</v>
      </c>
      <c r="D14" s="13">
        <v>15000000</v>
      </c>
      <c r="E14" s="25">
        <f t="shared" si="1"/>
        <v>202501.43364475225</v>
      </c>
      <c r="F14" s="26">
        <f t="shared" si="2"/>
        <v>405.9919583512995</v>
      </c>
      <c r="P14" s="5">
        <v>12</v>
      </c>
      <c r="Q14">
        <v>202482.80962499999</v>
      </c>
      <c r="R14">
        <v>406</v>
      </c>
      <c r="S14">
        <v>15000000</v>
      </c>
    </row>
    <row r="15" spans="1:21" x14ac:dyDescent="0.25">
      <c r="A15" s="22">
        <v>416</v>
      </c>
      <c r="B15" s="13">
        <f t="shared" si="0"/>
        <v>142.85000000000002</v>
      </c>
      <c r="C15" s="13">
        <v>220361.068894</v>
      </c>
      <c r="D15" s="13">
        <v>15000000</v>
      </c>
      <c r="E15" s="25">
        <f t="shared" si="1"/>
        <v>220375.20692765387</v>
      </c>
      <c r="F15" s="26">
        <f t="shared" si="2"/>
        <v>415.99276819066853</v>
      </c>
      <c r="P15" s="5">
        <v>13</v>
      </c>
      <c r="Q15">
        <v>220361.068894</v>
      </c>
      <c r="R15">
        <v>416</v>
      </c>
      <c r="S15">
        <v>15000000</v>
      </c>
    </row>
    <row r="16" spans="1:21" x14ac:dyDescent="0.25">
      <c r="A16" s="22">
        <v>426</v>
      </c>
      <c r="B16" s="13">
        <f t="shared" si="0"/>
        <v>152.85000000000002</v>
      </c>
      <c r="C16" s="13">
        <v>238386.02673700001</v>
      </c>
      <c r="D16" s="13">
        <v>15000000</v>
      </c>
      <c r="E16" s="25">
        <f t="shared" si="1"/>
        <v>238394.22669165209</v>
      </c>
      <c r="F16" s="26">
        <f t="shared" si="2"/>
        <v>425.99439800649367</v>
      </c>
      <c r="P16" s="5">
        <v>14</v>
      </c>
      <c r="Q16">
        <v>238386.02673700001</v>
      </c>
      <c r="R16">
        <v>426</v>
      </c>
      <c r="S16">
        <v>15000000</v>
      </c>
    </row>
    <row r="17" spans="1:19" x14ac:dyDescent="0.25">
      <c r="A17" s="22">
        <v>436</v>
      </c>
      <c r="B17" s="13">
        <f t="shared" si="0"/>
        <v>162.85000000000002</v>
      </c>
      <c r="C17" s="13">
        <v>256555.376609</v>
      </c>
      <c r="D17" s="13">
        <v>15000000</v>
      </c>
      <c r="E17" s="25">
        <f t="shared" si="1"/>
        <v>256556.88581357815</v>
      </c>
      <c r="F17" s="26">
        <f t="shared" si="2"/>
        <v>435.99666457959455</v>
      </c>
      <c r="P17" s="5">
        <v>15</v>
      </c>
      <c r="Q17">
        <v>256555.376609</v>
      </c>
      <c r="R17">
        <v>436</v>
      </c>
      <c r="S17">
        <v>15000000</v>
      </c>
    </row>
    <row r="18" spans="1:19" x14ac:dyDescent="0.25">
      <c r="A18" s="22">
        <v>446</v>
      </c>
      <c r="B18" s="13">
        <f t="shared" si="0"/>
        <v>172.85000000000002</v>
      </c>
      <c r="C18" s="13">
        <v>274866.57671599998</v>
      </c>
      <c r="D18" s="13">
        <v>15000000</v>
      </c>
      <c r="E18" s="25">
        <f t="shared" si="1"/>
        <v>274861.37506321562</v>
      </c>
      <c r="F18" s="26">
        <f t="shared" si="2"/>
        <v>445.9993305317073</v>
      </c>
      <c r="P18" s="5">
        <v>16</v>
      </c>
      <c r="Q18">
        <v>274866.57671599998</v>
      </c>
      <c r="R18">
        <v>446</v>
      </c>
      <c r="S18">
        <v>15000000</v>
      </c>
    </row>
    <row r="19" spans="1:19" x14ac:dyDescent="0.25">
      <c r="A19" s="22">
        <v>456</v>
      </c>
      <c r="B19" s="13">
        <f t="shared" si="0"/>
        <v>182.85000000000002</v>
      </c>
      <c r="C19" s="13">
        <v>293316.82026100002</v>
      </c>
      <c r="D19" s="13">
        <v>15000000</v>
      </c>
      <c r="E19" s="25">
        <f t="shared" si="1"/>
        <v>293305.59740182012</v>
      </c>
      <c r="F19" s="26">
        <f t="shared" si="2"/>
        <v>456.00212261082635</v>
      </c>
      <c r="P19" s="5">
        <v>17</v>
      </c>
      <c r="Q19">
        <v>293316.82026100002</v>
      </c>
      <c r="R19">
        <v>456</v>
      </c>
      <c r="S19">
        <v>15000000</v>
      </c>
    </row>
    <row r="20" spans="1:19" x14ac:dyDescent="0.25">
      <c r="A20" s="22">
        <v>466</v>
      </c>
      <c r="B20" s="13">
        <f t="shared" si="0"/>
        <v>192.85000000000002</v>
      </c>
      <c r="C20" s="13">
        <v>311903.00113799999</v>
      </c>
      <c r="D20" s="13">
        <v>15000000</v>
      </c>
      <c r="E20" s="25">
        <f t="shared" si="1"/>
        <v>311887.08228063956</v>
      </c>
      <c r="F20" s="26">
        <f t="shared" si="2"/>
        <v>466.00475186520964</v>
      </c>
      <c r="P20" s="5">
        <v>18</v>
      </c>
      <c r="Q20">
        <v>311903.00113799999</v>
      </c>
      <c r="R20">
        <v>466</v>
      </c>
      <c r="S20">
        <v>15000000</v>
      </c>
    </row>
    <row r="21" spans="1:19" x14ac:dyDescent="0.25">
      <c r="A21" s="22">
        <v>476</v>
      </c>
      <c r="B21" s="13">
        <f t="shared" si="0"/>
        <v>202.85000000000002</v>
      </c>
      <c r="C21" s="13">
        <v>330621.67429499998</v>
      </c>
      <c r="D21" s="13">
        <v>15000000</v>
      </c>
      <c r="E21" s="25">
        <f t="shared" si="1"/>
        <v>330602.89993943321</v>
      </c>
      <c r="F21" s="26">
        <f t="shared" si="2"/>
        <v>476.00693534717141</v>
      </c>
      <c r="P21" s="5">
        <v>19</v>
      </c>
      <c r="Q21">
        <v>330621.67429499998</v>
      </c>
      <c r="R21">
        <v>476</v>
      </c>
      <c r="S21">
        <v>15000000</v>
      </c>
    </row>
    <row r="22" spans="1:19" x14ac:dyDescent="0.25">
      <c r="A22" s="22">
        <v>486</v>
      </c>
      <c r="B22" s="13">
        <f t="shared" si="0"/>
        <v>212.85000000000002</v>
      </c>
      <c r="C22" s="13">
        <v>349469.00981199997</v>
      </c>
      <c r="D22" s="13">
        <v>15000000</v>
      </c>
      <c r="E22" s="25">
        <f t="shared" si="1"/>
        <v>349449.57570499298</v>
      </c>
      <c r="F22" s="26">
        <f t="shared" si="2"/>
        <v>486.00841883347846</v>
      </c>
      <c r="P22" s="5">
        <v>20</v>
      </c>
      <c r="Q22">
        <v>349469.00981199997</v>
      </c>
      <c r="R22">
        <v>486</v>
      </c>
      <c r="S22">
        <v>15000000</v>
      </c>
    </row>
    <row r="23" spans="1:19" x14ac:dyDescent="0.25">
      <c r="A23" s="22">
        <v>496</v>
      </c>
      <c r="B23" s="13">
        <f t="shared" si="0"/>
        <v>222.85000000000002</v>
      </c>
      <c r="C23" s="13">
        <v>368440.73958599998</v>
      </c>
      <c r="D23" s="13">
        <v>15000000</v>
      </c>
      <c r="E23" s="25">
        <f t="shared" si="1"/>
        <v>368423.00428966212</v>
      </c>
      <c r="F23" s="26">
        <f t="shared" si="2"/>
        <v>496.00899988868252</v>
      </c>
      <c r="P23" s="5">
        <v>21</v>
      </c>
      <c r="Q23">
        <v>368440.73958599998</v>
      </c>
      <c r="R23">
        <v>496</v>
      </c>
      <c r="S23">
        <v>15000000</v>
      </c>
    </row>
    <row r="24" spans="1:19" x14ac:dyDescent="0.25">
      <c r="A24" s="22">
        <v>506</v>
      </c>
      <c r="B24" s="13">
        <f t="shared" si="0"/>
        <v>232.85000000000002</v>
      </c>
      <c r="C24" s="13">
        <v>387532.09522800002</v>
      </c>
      <c r="D24" s="13">
        <v>15000000</v>
      </c>
      <c r="E24" s="25">
        <f t="shared" si="1"/>
        <v>387518.36408985627</v>
      </c>
      <c r="F24" s="26">
        <f t="shared" si="2"/>
        <v>506.00855034404992</v>
      </c>
      <c r="P24" s="5">
        <v>22</v>
      </c>
      <c r="Q24">
        <v>387532.09522800002</v>
      </c>
      <c r="R24">
        <v>506</v>
      </c>
      <c r="S24">
        <v>15000000</v>
      </c>
    </row>
    <row r="25" spans="1:19" x14ac:dyDescent="0.25">
      <c r="A25" s="22">
        <v>516</v>
      </c>
      <c r="B25" s="13">
        <f t="shared" si="0"/>
        <v>242.85000000000002</v>
      </c>
      <c r="C25" s="13">
        <v>406737.73554999998</v>
      </c>
      <c r="D25" s="13">
        <v>15000000</v>
      </c>
      <c r="E25" s="25">
        <f t="shared" si="1"/>
        <v>406730.03148458304</v>
      </c>
      <c r="F25" s="26">
        <f t="shared" si="2"/>
        <v>516.00703701526163</v>
      </c>
      <c r="P25" s="5">
        <v>23</v>
      </c>
      <c r="Q25">
        <v>406737.73554999998</v>
      </c>
      <c r="R25">
        <v>516</v>
      </c>
      <c r="S25">
        <v>15000000</v>
      </c>
    </row>
    <row r="26" spans="1:19" x14ac:dyDescent="0.25">
      <c r="A26" s="22">
        <v>526</v>
      </c>
      <c r="B26" s="13">
        <f t="shared" si="0"/>
        <v>252.85000000000002</v>
      </c>
      <c r="C26" s="13">
        <v>426051.661601</v>
      </c>
      <c r="D26" s="13">
        <v>15000000</v>
      </c>
      <c r="E26" s="25">
        <f t="shared" si="1"/>
        <v>426051.49513396248</v>
      </c>
      <c r="F26" s="26">
        <f t="shared" si="2"/>
        <v>526.00453909543637</v>
      </c>
      <c r="P26" s="5">
        <v>24</v>
      </c>
      <c r="Q26">
        <v>426051.661601</v>
      </c>
      <c r="R26">
        <v>526</v>
      </c>
      <c r="S26">
        <v>15000000</v>
      </c>
    </row>
    <row r="27" spans="1:19" x14ac:dyDescent="0.25">
      <c r="A27" s="22">
        <v>536</v>
      </c>
      <c r="B27" s="13">
        <f t="shared" si="0"/>
        <v>262.85000000000002</v>
      </c>
      <c r="C27" s="13">
        <v>445467.116813</v>
      </c>
      <c r="D27" s="13">
        <v>15000000</v>
      </c>
      <c r="E27" s="25">
        <f t="shared" si="1"/>
        <v>445475.27027774567</v>
      </c>
      <c r="F27" s="26">
        <f t="shared" si="2"/>
        <v>536.00126023997791</v>
      </c>
      <c r="P27" s="5">
        <v>25</v>
      </c>
      <c r="Q27">
        <v>445467.116813</v>
      </c>
      <c r="R27">
        <v>536</v>
      </c>
      <c r="S27">
        <v>15000000</v>
      </c>
    </row>
    <row r="28" spans="1:19" x14ac:dyDescent="0.25">
      <c r="A28" s="22">
        <v>546</v>
      </c>
      <c r="B28" s="13">
        <f t="shared" si="0"/>
        <v>272.85000000000002</v>
      </c>
      <c r="C28" s="13">
        <v>464976.469216</v>
      </c>
      <c r="D28" s="13">
        <v>15000000</v>
      </c>
      <c r="E28" s="25">
        <f t="shared" si="1"/>
        <v>464992.81303383654</v>
      </c>
      <c r="F28" s="26">
        <f t="shared" si="2"/>
        <v>545.99753277590833</v>
      </c>
      <c r="P28" s="5">
        <v>26</v>
      </c>
      <c r="Q28">
        <v>464976.469216</v>
      </c>
      <c r="R28">
        <v>546</v>
      </c>
      <c r="S28">
        <v>15000000</v>
      </c>
    </row>
    <row r="29" spans="1:19" x14ac:dyDescent="0.25">
      <c r="A29" s="22">
        <v>556</v>
      </c>
      <c r="B29" s="13">
        <f t="shared" si="0"/>
        <v>282.85000000000002</v>
      </c>
      <c r="C29" s="13">
        <v>484571.07202199998</v>
      </c>
      <c r="D29" s="13">
        <v>15000000</v>
      </c>
      <c r="E29" s="25">
        <f t="shared" si="1"/>
        <v>484594.43469681044</v>
      </c>
      <c r="F29" s="26">
        <f t="shared" si="2"/>
        <v>555.99381078257352</v>
      </c>
      <c r="P29" s="5">
        <v>27</v>
      </c>
      <c r="Q29">
        <v>484571.07202199998</v>
      </c>
      <c r="R29">
        <v>556</v>
      </c>
      <c r="S29">
        <v>15000000</v>
      </c>
    </row>
    <row r="30" spans="1:19" x14ac:dyDescent="0.25">
      <c r="A30" s="22">
        <v>566</v>
      </c>
      <c r="B30" s="13">
        <f t="shared" si="0"/>
        <v>292.85000000000002</v>
      </c>
      <c r="C30" s="13">
        <v>504241.097939</v>
      </c>
      <c r="D30" s="13">
        <v>15000000</v>
      </c>
      <c r="E30" s="25">
        <f t="shared" si="1"/>
        <v>504269.2160364351</v>
      </c>
      <c r="F30" s="26">
        <f t="shared" si="2"/>
        <v>565.99064786796453</v>
      </c>
      <c r="P30" s="5">
        <v>28</v>
      </c>
      <c r="Q30">
        <v>504241.097939</v>
      </c>
      <c r="R30">
        <v>566</v>
      </c>
      <c r="S30">
        <v>15000000</v>
      </c>
    </row>
    <row r="31" spans="1:19" x14ac:dyDescent="0.25">
      <c r="A31" s="22">
        <v>576</v>
      </c>
      <c r="B31" s="13">
        <f t="shared" si="0"/>
        <v>302.85000000000002</v>
      </c>
      <c r="C31" s="13">
        <v>523975.341479</v>
      </c>
      <c r="D31" s="13">
        <v>15000000</v>
      </c>
      <c r="E31" s="25">
        <f t="shared" si="1"/>
        <v>524004.92159618984</v>
      </c>
      <c r="F31" s="26">
        <f t="shared" si="2"/>
        <v>575.98865434402001</v>
      </c>
      <c r="P31" s="5">
        <v>29</v>
      </c>
      <c r="Q31">
        <v>523975.341479</v>
      </c>
      <c r="R31">
        <v>576</v>
      </c>
      <c r="S31">
        <v>15000000</v>
      </c>
    </row>
    <row r="32" spans="1:19" x14ac:dyDescent="0.25">
      <c r="A32" s="22">
        <v>586</v>
      </c>
      <c r="B32" s="13">
        <f t="shared" si="0"/>
        <v>312.85000000000002</v>
      </c>
      <c r="C32" s="13">
        <v>543760.98205500003</v>
      </c>
      <c r="D32" s="13">
        <v>15000000</v>
      </c>
      <c r="E32" s="25">
        <f t="shared" si="1"/>
        <v>543787.91399178677</v>
      </c>
      <c r="F32" s="26">
        <f t="shared" si="2"/>
        <v>585.98842704363665</v>
      </c>
      <c r="P32" s="5">
        <v>30</v>
      </c>
      <c r="Q32">
        <v>543760.98205500003</v>
      </c>
      <c r="R32">
        <v>586</v>
      </c>
      <c r="S32">
        <v>15000000</v>
      </c>
    </row>
    <row r="33" spans="1:19" x14ac:dyDescent="0.25">
      <c r="A33" s="22">
        <v>596</v>
      </c>
      <c r="B33" s="13">
        <f t="shared" si="0"/>
        <v>322.85000000000002</v>
      </c>
      <c r="C33" s="13">
        <v>563583.298801</v>
      </c>
      <c r="D33" s="13">
        <v>15000000</v>
      </c>
      <c r="E33" s="25">
        <f t="shared" si="1"/>
        <v>563603.06820968934</v>
      </c>
      <c r="F33" s="26">
        <f t="shared" si="2"/>
        <v>595.99044317227924</v>
      </c>
      <c r="P33" s="5">
        <v>31</v>
      </c>
      <c r="Q33">
        <v>563583.298801</v>
      </c>
      <c r="R33">
        <v>596</v>
      </c>
      <c r="S33">
        <v>15000000</v>
      </c>
    </row>
    <row r="34" spans="1:19" x14ac:dyDescent="0.25">
      <c r="A34" s="22">
        <v>606</v>
      </c>
      <c r="B34" s="13">
        <f t="shared" si="0"/>
        <v>332.85</v>
      </c>
      <c r="C34" s="13">
        <v>583425.32562200003</v>
      </c>
      <c r="D34" s="13">
        <v>15000000</v>
      </c>
      <c r="E34" s="25">
        <f t="shared" si="1"/>
        <v>583433.68590563233</v>
      </c>
      <c r="F34" s="26">
        <f t="shared" si="2"/>
        <v>605.99490720920755</v>
      </c>
      <c r="P34" s="5">
        <v>32</v>
      </c>
      <c r="Q34">
        <v>583425.32562200003</v>
      </c>
      <c r="R34">
        <v>606</v>
      </c>
      <c r="S34">
        <v>15000000</v>
      </c>
    </row>
    <row r="35" spans="1:19" x14ac:dyDescent="0.25">
      <c r="A35" s="22">
        <v>616</v>
      </c>
      <c r="B35" s="13">
        <f t="shared" si="0"/>
        <v>342.85</v>
      </c>
      <c r="C35" s="13">
        <v>603267.43183599995</v>
      </c>
      <c r="D35" s="13">
        <v>15000000</v>
      </c>
      <c r="E35" s="25">
        <f t="shared" si="1"/>
        <v>603261.40970314457</v>
      </c>
      <c r="F35" s="26">
        <f t="shared" si="2"/>
        <v>616.00153682756127</v>
      </c>
      <c r="P35" s="5">
        <v>33</v>
      </c>
      <c r="Q35">
        <v>603267.43183599995</v>
      </c>
      <c r="R35">
        <v>616</v>
      </c>
      <c r="S35">
        <v>15000000</v>
      </c>
    </row>
    <row r="36" spans="1:19" x14ac:dyDescent="0.25">
      <c r="A36" s="22">
        <v>626</v>
      </c>
      <c r="B36" s="13">
        <f t="shared" si="0"/>
        <v>352.85</v>
      </c>
      <c r="C36" s="13">
        <v>623086.80960699997</v>
      </c>
      <c r="D36" s="13">
        <v>15000000</v>
      </c>
      <c r="E36" s="25">
        <f t="shared" si="1"/>
        <v>623066.13749206509</v>
      </c>
      <c r="F36" s="26">
        <f t="shared" si="2"/>
        <v>626.00926985932551</v>
      </c>
      <c r="P36" s="5">
        <v>34</v>
      </c>
      <c r="Q36">
        <v>623086.80960699997</v>
      </c>
      <c r="R36">
        <v>626</v>
      </c>
      <c r="S36">
        <v>15000000</v>
      </c>
    </row>
    <row r="37" spans="1:19" x14ac:dyDescent="0.25">
      <c r="A37" s="22">
        <v>636</v>
      </c>
      <c r="B37" s="13">
        <f t="shared" si="0"/>
        <v>362.85</v>
      </c>
      <c r="C37" s="13">
        <v>642856.84390199999</v>
      </c>
      <c r="D37" s="13">
        <v>15000000</v>
      </c>
      <c r="E37" s="25">
        <f t="shared" si="1"/>
        <v>642825.93672706559</v>
      </c>
      <c r="F37" s="26">
        <f t="shared" si="2"/>
        <v>636.01586925203992</v>
      </c>
      <c r="P37" s="5">
        <v>35</v>
      </c>
      <c r="Q37">
        <v>642856.84390199999</v>
      </c>
      <c r="R37">
        <v>636</v>
      </c>
      <c r="S37">
        <v>15000000</v>
      </c>
    </row>
    <row r="38" spans="1:19" x14ac:dyDescent="0.25">
      <c r="A38" s="22">
        <v>646</v>
      </c>
      <c r="B38" s="13">
        <f t="shared" si="0"/>
        <v>372.85</v>
      </c>
      <c r="C38" s="13">
        <v>662546.33334300003</v>
      </c>
      <c r="D38" s="13">
        <v>15000000</v>
      </c>
      <c r="E38" s="25">
        <f t="shared" si="1"/>
        <v>662516.95872616954</v>
      </c>
      <c r="F38" s="26">
        <f t="shared" si="2"/>
        <v>646.01739633804937</v>
      </c>
      <c r="P38" s="5">
        <v>36</v>
      </c>
      <c r="Q38">
        <v>662546.33334300003</v>
      </c>
      <c r="R38">
        <v>646</v>
      </c>
      <c r="S38">
        <v>15000000</v>
      </c>
    </row>
    <row r="39" spans="1:19" x14ac:dyDescent="0.25">
      <c r="A39" s="22">
        <v>656</v>
      </c>
      <c r="B39" s="13">
        <f t="shared" si="0"/>
        <v>382.85</v>
      </c>
      <c r="C39" s="13">
        <v>682118.52050400001</v>
      </c>
      <c r="D39" s="13">
        <v>15000000</v>
      </c>
      <c r="E39" s="25">
        <f t="shared" si="1"/>
        <v>682113.35296927241</v>
      </c>
      <c r="F39" s="26">
        <f t="shared" si="2"/>
        <v>656.00751415426362</v>
      </c>
      <c r="P39" s="5">
        <v>37</v>
      </c>
      <c r="Q39">
        <v>682118.52050400001</v>
      </c>
      <c r="R39">
        <v>656</v>
      </c>
      <c r="S39">
        <v>15000000</v>
      </c>
    </row>
    <row r="40" spans="1:19" x14ac:dyDescent="0.25">
      <c r="A40" s="22">
        <v>666</v>
      </c>
      <c r="B40" s="13">
        <f t="shared" si="0"/>
        <v>392.85</v>
      </c>
      <c r="C40" s="13">
        <v>701529.87678799999</v>
      </c>
      <c r="D40" s="13">
        <v>15000000</v>
      </c>
      <c r="E40" s="25">
        <f t="shared" si="1"/>
        <v>701587.18139666214</v>
      </c>
      <c r="F40" s="26">
        <f t="shared" si="2"/>
        <v>665.97657130831408</v>
      </c>
      <c r="P40" s="5">
        <v>38</v>
      </c>
      <c r="Q40">
        <v>701529.87678799999</v>
      </c>
      <c r="R40">
        <v>666</v>
      </c>
      <c r="S40">
        <v>15000000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0"/>
  <sheetViews>
    <sheetView topLeftCell="A22" workbookViewId="0">
      <selection activeCell="F9" sqref="F9"/>
    </sheetView>
  </sheetViews>
  <sheetFormatPr baseColWidth="10" defaultRowHeight="15" x14ac:dyDescent="0.25"/>
  <cols>
    <col min="2" max="2" width="17.85546875" hidden="1" customWidth="1"/>
    <col min="3" max="3" width="14" style="1" customWidth="1"/>
    <col min="5" max="5" width="11.140625" bestFit="1" customWidth="1"/>
    <col min="6" max="6" width="13.85546875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33</v>
      </c>
      <c r="D1" s="16" t="s">
        <v>32</v>
      </c>
      <c r="E1" s="24" t="s">
        <v>34</v>
      </c>
    </row>
    <row r="2" spans="1:16" x14ac:dyDescent="0.25">
      <c r="A2" s="15">
        <v>288</v>
      </c>
      <c r="B2" s="15">
        <f t="shared" ref="B2:B40" si="0">A2-273.15</f>
        <v>14.850000000000023</v>
      </c>
      <c r="C2" s="26">
        <v>1599.868438</v>
      </c>
      <c r="D2" s="12">
        <v>15000000</v>
      </c>
      <c r="E2">
        <f xml:space="preserve"> 3.24922E-18*A2^5 - 8.43282E-15*A2^4 - 0.000000041455*A2^3 + 0.0000505279*A2^2 + 1.68759*A2^1 + 1110.64</f>
        <v>1599.8665828263686</v>
      </c>
      <c r="P2" s="5"/>
    </row>
    <row r="3" spans="1:16" x14ac:dyDescent="0.25">
      <c r="A3" s="15">
        <v>298</v>
      </c>
      <c r="B3" s="15">
        <f t="shared" si="0"/>
        <v>24.850000000000023</v>
      </c>
      <c r="C3" s="26">
        <v>1616.93363</v>
      </c>
      <c r="D3" s="12">
        <v>15000000</v>
      </c>
      <c r="E3">
        <f t="shared" ref="E3:E40" si="1" xml:space="preserve"> 3.24922E-18*A3^5 - 8.43282E-15*A3^4 - 0.000000041455*A3^3 + 0.0000505279*A3^2 + 1.68759*A3^1 + 1110.64</f>
        <v>1616.9317925586568</v>
      </c>
      <c r="P3" s="5"/>
    </row>
    <row r="4" spans="1:16" x14ac:dyDescent="0.25">
      <c r="A4" s="15">
        <v>308</v>
      </c>
      <c r="B4" s="15">
        <f t="shared" si="0"/>
        <v>34.850000000000023</v>
      </c>
      <c r="C4" s="26">
        <v>1634.001514</v>
      </c>
      <c r="D4" s="12">
        <v>15000000</v>
      </c>
      <c r="E4">
        <f t="shared" si="1"/>
        <v>1633.9996949902034</v>
      </c>
      <c r="P4" s="5"/>
    </row>
    <row r="5" spans="1:16" x14ac:dyDescent="0.25">
      <c r="A5" s="15">
        <v>318</v>
      </c>
      <c r="B5" s="15">
        <f t="shared" si="0"/>
        <v>44.850000000000023</v>
      </c>
      <c r="C5" s="26">
        <v>1651.0718429999999</v>
      </c>
      <c r="D5" s="12">
        <v>15000000</v>
      </c>
      <c r="E5">
        <f t="shared" si="1"/>
        <v>1651.0700413475884</v>
      </c>
      <c r="P5" s="5"/>
    </row>
    <row r="6" spans="1:16" x14ac:dyDescent="0.25">
      <c r="A6" s="15">
        <v>328</v>
      </c>
      <c r="B6" s="15">
        <f t="shared" si="0"/>
        <v>54.850000000000023</v>
      </c>
      <c r="C6" s="26">
        <v>1668.144366</v>
      </c>
      <c r="D6" s="12">
        <v>15000000</v>
      </c>
      <c r="E6">
        <f t="shared" si="1"/>
        <v>1668.1425828565684</v>
      </c>
      <c r="P6" s="5"/>
    </row>
    <row r="7" spans="1:16" x14ac:dyDescent="0.25">
      <c r="A7" s="15">
        <v>338</v>
      </c>
      <c r="B7" s="15">
        <f t="shared" si="0"/>
        <v>64.850000000000023</v>
      </c>
      <c r="C7" s="26">
        <v>1685.218836</v>
      </c>
      <c r="D7" s="12">
        <v>15000000</v>
      </c>
      <c r="E7">
        <f t="shared" si="1"/>
        <v>1685.2170707421169</v>
      </c>
      <c r="P7" s="5"/>
    </row>
    <row r="8" spans="1:16" x14ac:dyDescent="0.25">
      <c r="A8" s="15">
        <v>348</v>
      </c>
      <c r="B8" s="15">
        <f t="shared" si="0"/>
        <v>74.850000000000023</v>
      </c>
      <c r="C8" s="26">
        <v>1702.295003</v>
      </c>
      <c r="D8" s="12">
        <v>15000000</v>
      </c>
      <c r="E8">
        <f t="shared" si="1"/>
        <v>1702.2932562284614</v>
      </c>
      <c r="P8" s="5"/>
    </row>
    <row r="9" spans="1:16" x14ac:dyDescent="0.25">
      <c r="A9" s="15">
        <v>358</v>
      </c>
      <c r="B9" s="15">
        <f t="shared" si="0"/>
        <v>84.850000000000023</v>
      </c>
      <c r="C9" s="26">
        <v>1719.3726200000001</v>
      </c>
      <c r="D9" s="12">
        <v>15000000</v>
      </c>
      <c r="E9">
        <f t="shared" si="1"/>
        <v>1719.3708905391236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26">
        <v>1736.4514360000001</v>
      </c>
      <c r="D10" s="12">
        <v>15000000</v>
      </c>
      <c r="E10">
        <f t="shared" si="1"/>
        <v>1736.4497248969592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26">
        <v>1753.531203</v>
      </c>
      <c r="D11" s="12">
        <v>15000000</v>
      </c>
      <c r="E11">
        <f t="shared" si="1"/>
        <v>1753.5295105241944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26">
        <v>1770.611674</v>
      </c>
      <c r="D12" s="12">
        <v>15000000</v>
      </c>
      <c r="E12">
        <f t="shared" si="1"/>
        <v>1770.6099986424679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26">
        <v>1787.692597</v>
      </c>
      <c r="D13" s="12">
        <v>15000000</v>
      </c>
      <c r="E13">
        <f t="shared" si="1"/>
        <v>1787.6909404728667</v>
      </c>
      <c r="P13" s="5"/>
    </row>
    <row r="14" spans="1:16" x14ac:dyDescent="0.25">
      <c r="A14" s="15">
        <v>408</v>
      </c>
      <c r="B14" s="15">
        <f t="shared" si="0"/>
        <v>134.85000000000002</v>
      </c>
      <c r="C14" s="26">
        <v>1804.7737259999999</v>
      </c>
      <c r="D14" s="12">
        <v>15000000</v>
      </c>
      <c r="E14">
        <f t="shared" si="1"/>
        <v>1804.7720872359682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26">
        <v>1821.8548109999999</v>
      </c>
      <c r="D15" s="12">
        <v>15000000</v>
      </c>
      <c r="E15">
        <f t="shared" si="1"/>
        <v>1821.853190151877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26">
        <v>1838.9356029999999</v>
      </c>
      <c r="D16" s="12">
        <v>15000000</v>
      </c>
      <c r="E16">
        <f t="shared" si="1"/>
        <v>1838.9340004402648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26">
        <v>1856.015854</v>
      </c>
      <c r="D17" s="12">
        <v>15000000</v>
      </c>
      <c r="E17">
        <f t="shared" si="1"/>
        <v>1856.0142693204095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26">
        <v>1873.095315</v>
      </c>
      <c r="D18" s="12">
        <v>15000000</v>
      </c>
      <c r="E18">
        <f t="shared" si="1"/>
        <v>1873.0937480112334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26">
        <v>1890.173736</v>
      </c>
      <c r="D19" s="12">
        <v>15000000</v>
      </c>
      <c r="E19">
        <f t="shared" si="1"/>
        <v>1890.1721877313435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26">
        <v>1907.2508700000001</v>
      </c>
      <c r="D20" s="12">
        <v>15000000</v>
      </c>
      <c r="E20">
        <f t="shared" si="1"/>
        <v>1907.2493396990685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26">
        <v>1924.326468</v>
      </c>
      <c r="D21" s="12">
        <v>15000000</v>
      </c>
      <c r="E21">
        <f t="shared" si="1"/>
        <v>1924.3249551325002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26">
        <v>1941.4002800000001</v>
      </c>
      <c r="D22" s="12">
        <v>15000000</v>
      </c>
      <c r="E22">
        <f t="shared" si="1"/>
        <v>1941.3987852495306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26">
        <v>1958.4720569999999</v>
      </c>
      <c r="D23" s="12">
        <v>15000000</v>
      </c>
      <c r="E23">
        <f t="shared" si="1"/>
        <v>1958.4705812678917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26">
        <v>1975.5415519999999</v>
      </c>
      <c r="D24" s="12">
        <v>15000000</v>
      </c>
      <c r="E24">
        <f t="shared" si="1"/>
        <v>1975.5400944051946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26">
        <v>1992.608516</v>
      </c>
      <c r="D25" s="12">
        <v>15000000</v>
      </c>
      <c r="E25">
        <f t="shared" si="1"/>
        <v>1992.6070758789679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26">
        <v>2009.672699</v>
      </c>
      <c r="D26" s="12">
        <v>15000000</v>
      </c>
      <c r="E26">
        <f t="shared" si="1"/>
        <v>2009.6712769066976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26">
        <v>2026.7338520000001</v>
      </c>
      <c r="D27" s="12">
        <v>15000000</v>
      </c>
      <c r="E27">
        <f t="shared" si="1"/>
        <v>2026.7324487058647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26">
        <v>2043.7917279999999</v>
      </c>
      <c r="D28" s="12">
        <v>15000000</v>
      </c>
      <c r="E28">
        <f t="shared" si="1"/>
        <v>2043.7903424939859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26">
        <v>2060.8460770000002</v>
      </c>
      <c r="D29" s="12">
        <v>15000000</v>
      </c>
      <c r="E29">
        <f t="shared" si="1"/>
        <v>2060.844709488651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26">
        <v>2077.8966500000001</v>
      </c>
      <c r="D30" s="12">
        <v>15000000</v>
      </c>
      <c r="E30">
        <f t="shared" si="1"/>
        <v>2077.8953009075631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26">
        <v>2094.9431989999998</v>
      </c>
      <c r="D31" s="12">
        <v>15000000</v>
      </c>
      <c r="E31">
        <f t="shared" si="1"/>
        <v>2094.9418679685768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26">
        <v>2111.985475</v>
      </c>
      <c r="D32" s="12">
        <v>15000000</v>
      </c>
      <c r="E32">
        <f t="shared" si="1"/>
        <v>2111.9841618897376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26">
        <v>2129.0232289999999</v>
      </c>
      <c r="D33" s="12">
        <v>15000000</v>
      </c>
      <c r="E33">
        <f t="shared" si="1"/>
        <v>2129.0219338893212</v>
      </c>
      <c r="P33" s="5"/>
    </row>
    <row r="34" spans="1:16" x14ac:dyDescent="0.25">
      <c r="A34" s="15">
        <v>608</v>
      </c>
      <c r="B34" s="15">
        <f t="shared" si="0"/>
        <v>334.85</v>
      </c>
      <c r="C34" s="26">
        <v>2146.056212</v>
      </c>
      <c r="D34" s="12">
        <v>15000000</v>
      </c>
      <c r="E34">
        <f t="shared" si="1"/>
        <v>2146.0549351858708</v>
      </c>
      <c r="P34" s="5"/>
    </row>
    <row r="35" spans="1:16" x14ac:dyDescent="0.25">
      <c r="A35" s="15">
        <v>618</v>
      </c>
      <c r="B35" s="15">
        <f t="shared" si="0"/>
        <v>344.85</v>
      </c>
      <c r="C35" s="26">
        <v>2163.084175</v>
      </c>
      <c r="D35" s="12">
        <v>15000000</v>
      </c>
      <c r="E35">
        <f t="shared" si="1"/>
        <v>2163.0829169982399</v>
      </c>
      <c r="P35" s="5"/>
    </row>
    <row r="36" spans="1:16" x14ac:dyDescent="0.25">
      <c r="A36" s="15">
        <v>628</v>
      </c>
      <c r="B36" s="15">
        <f t="shared" si="0"/>
        <v>354.85</v>
      </c>
      <c r="C36" s="26">
        <v>2180.106871</v>
      </c>
      <c r="D36" s="12">
        <v>15000000</v>
      </c>
      <c r="E36">
        <f t="shared" si="1"/>
        <v>2180.105630545625</v>
      </c>
      <c r="P36" s="5"/>
    </row>
    <row r="37" spans="1:16" x14ac:dyDescent="0.25">
      <c r="A37" s="15">
        <v>638</v>
      </c>
      <c r="B37" s="15">
        <f t="shared" si="0"/>
        <v>364.85</v>
      </c>
      <c r="C37" s="26">
        <v>2197.124049</v>
      </c>
      <c r="D37" s="12">
        <v>15000000</v>
      </c>
      <c r="E37">
        <f t="shared" si="1"/>
        <v>2197.1228270476122</v>
      </c>
      <c r="P37" s="5"/>
    </row>
    <row r="38" spans="1:16" x14ac:dyDescent="0.25">
      <c r="A38" s="15">
        <v>648</v>
      </c>
      <c r="B38" s="15">
        <f t="shared" si="0"/>
        <v>374.85</v>
      </c>
      <c r="C38" s="26">
        <v>2214.1354620000002</v>
      </c>
      <c r="D38" s="12">
        <v>15000000</v>
      </c>
      <c r="E38">
        <f t="shared" si="1"/>
        <v>2214.1342577242094</v>
      </c>
      <c r="P38" s="5"/>
    </row>
    <row r="39" spans="1:16" x14ac:dyDescent="0.25">
      <c r="A39" s="15">
        <v>658</v>
      </c>
      <c r="B39" s="15">
        <f t="shared" si="0"/>
        <v>384.85</v>
      </c>
      <c r="C39" s="26">
        <v>2231.1408590000001</v>
      </c>
      <c r="D39" s="12">
        <v>15000000</v>
      </c>
      <c r="E39">
        <f t="shared" si="1"/>
        <v>2231.1396737958903</v>
      </c>
      <c r="P39" s="5"/>
    </row>
    <row r="40" spans="1:16" x14ac:dyDescent="0.25">
      <c r="A40" s="15">
        <v>668</v>
      </c>
      <c r="B40" s="15">
        <f t="shared" si="0"/>
        <v>394.85</v>
      </c>
      <c r="C40" s="26">
        <v>2248.1399940000001</v>
      </c>
      <c r="D40" s="12">
        <v>15000000</v>
      </c>
      <c r="E40">
        <f t="shared" si="1"/>
        <v>2248.1388264836296</v>
      </c>
      <c r="P4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IAM</vt:lpstr>
      <vt:lpstr>H_T_VP1</vt:lpstr>
      <vt:lpstr>Cp_VP1</vt:lpstr>
      <vt:lpstr>mu_VP1 (2)</vt:lpstr>
      <vt:lpstr>mu_VP1</vt:lpstr>
      <vt:lpstr>kt_VP1</vt:lpstr>
      <vt:lpstr>rho_VP1</vt:lpstr>
      <vt:lpstr>H_T_S800</vt:lpstr>
      <vt:lpstr>Cp_S800</vt:lpstr>
      <vt:lpstr>mu_S800</vt:lpstr>
      <vt:lpstr>rho_S800</vt:lpstr>
      <vt:lpstr>kt_S800</vt:lpstr>
      <vt:lpstr>Cp</vt:lpstr>
      <vt:lpstr> Kt ACERO</vt:lpstr>
      <vt:lpstr>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MUNUERA PEREZ</dc:creator>
  <cp:lastModifiedBy>paco</cp:lastModifiedBy>
  <cp:lastPrinted>2020-05-17T18:58:19Z</cp:lastPrinted>
  <dcterms:created xsi:type="dcterms:W3CDTF">2020-01-28T07:25:09Z</dcterms:created>
  <dcterms:modified xsi:type="dcterms:W3CDTF">2020-05-24T16:05:18Z</dcterms:modified>
</cp:coreProperties>
</file>