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-SINC\0 - TFG\clon_csenergy-python\csenergy\temp\"/>
    </mc:Choice>
  </mc:AlternateContent>
  <bookViews>
    <workbookView xWindow="-15480" yWindow="-120" windowWidth="15600" windowHeight="11760" tabRatio="761" activeTab="3"/>
  </bookViews>
  <sheets>
    <sheet name="IAM" sheetId="2" r:id="rId1"/>
    <sheet name="H_T_VP1" sheetId="15" r:id="rId2"/>
    <sheet name="Cp_VP1" sheetId="16" r:id="rId3"/>
    <sheet name="mu_VP1" sheetId="17" r:id="rId4"/>
    <sheet name="kt_VP1" sheetId="18" r:id="rId5"/>
    <sheet name="rho_VP1" sheetId="19" r:id="rId6"/>
    <sheet name="H_T_S800" sheetId="20" r:id="rId7"/>
    <sheet name="Cp_S800" sheetId="21" r:id="rId8"/>
    <sheet name="mu_S800" sheetId="22" r:id="rId9"/>
    <sheet name="rho_S800" sheetId="23" r:id="rId10"/>
    <sheet name="kt_S800" sheetId="24" r:id="rId11"/>
    <sheet name="H_T_DOWA" sheetId="25" r:id="rId12"/>
    <sheet name="mu_DOWA" sheetId="26" r:id="rId13"/>
    <sheet name="CpDowthermA" sheetId="13" r:id="rId14"/>
    <sheet name="Cp" sheetId="1" r:id="rId15"/>
    <sheet name="visco_DowtherA" sheetId="14" r:id="rId16"/>
    <sheet name="aire" sheetId="7" r:id="rId17"/>
    <sheet name="densidadDowthermA)" sheetId="10" r:id="rId18"/>
  </sheets>
  <definedNames>
    <definedName name="solver_adj" localSheetId="11" hidden="1">H_T_DOWA!$O$2</definedName>
    <definedName name="solver_adj" localSheetId="6" hidden="1">H_T_S800!$T$2</definedName>
    <definedName name="solver_adj" localSheetId="1" hidden="1">H_T_VP1!$P$2</definedName>
    <definedName name="solver_adj" localSheetId="3" hidden="1">mu_VP1!$F$2</definedName>
    <definedName name="solver_cvg" localSheetId="11" hidden="1">0.0001</definedName>
    <definedName name="solver_cvg" localSheetId="6" hidden="1">0.0001</definedName>
    <definedName name="solver_cvg" localSheetId="1" hidden="1">0.0001</definedName>
    <definedName name="solver_cvg" localSheetId="3" hidden="1">0.00001</definedName>
    <definedName name="solver_drv" localSheetId="11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eng" localSheetId="11" hidden="1">1</definedName>
    <definedName name="solver_eng" localSheetId="6" hidden="1">1</definedName>
    <definedName name="solver_eng" localSheetId="1" hidden="1">1</definedName>
    <definedName name="solver_eng" localSheetId="3" hidden="1">1</definedName>
    <definedName name="solver_est" localSheetId="11" hidden="1">1</definedName>
    <definedName name="solver_est" localSheetId="6" hidden="1">1</definedName>
    <definedName name="solver_est" localSheetId="1" hidden="1">1</definedName>
    <definedName name="solver_est" localSheetId="3" hidden="1">1</definedName>
    <definedName name="solver_itr" localSheetId="11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mip" localSheetId="11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ni" localSheetId="11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rt" localSheetId="11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sl" localSheetId="11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neg" localSheetId="11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od" localSheetId="11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um" localSheetId="11" hidden="1">0</definedName>
    <definedName name="solver_num" localSheetId="6" hidden="1">0</definedName>
    <definedName name="solver_num" localSheetId="1" hidden="1">0</definedName>
    <definedName name="solver_num" localSheetId="3" hidden="1">0</definedName>
    <definedName name="solver_nwt" localSheetId="11" hidden="1">1</definedName>
    <definedName name="solver_nwt" localSheetId="6" hidden="1">1</definedName>
    <definedName name="solver_nwt" localSheetId="1" hidden="1">1</definedName>
    <definedName name="solver_nwt" localSheetId="3" hidden="1">1</definedName>
    <definedName name="solver_opt" localSheetId="11" hidden="1">H_T_DOWA!$P$2</definedName>
    <definedName name="solver_opt" localSheetId="6" hidden="1">H_T_S800!$U$2</definedName>
    <definedName name="solver_opt" localSheetId="1" hidden="1">H_T_VP1!$Q$2</definedName>
    <definedName name="solver_opt" localSheetId="3" hidden="1">mu_VP1!$G$2</definedName>
    <definedName name="solver_pre" localSheetId="11" hidden="1">0.000001</definedName>
    <definedName name="solver_pre" localSheetId="6" hidden="1">0.000001</definedName>
    <definedName name="solver_pre" localSheetId="1" hidden="1">0.000001</definedName>
    <definedName name="solver_pre" localSheetId="3" hidden="1">0.0000000001</definedName>
    <definedName name="solver_rbv" localSheetId="11" hidden="1">1</definedName>
    <definedName name="solver_rbv" localSheetId="6" hidden="1">1</definedName>
    <definedName name="solver_rbv" localSheetId="1" hidden="1">1</definedName>
    <definedName name="solver_rbv" localSheetId="3" hidden="1">1</definedName>
    <definedName name="solver_rlx" localSheetId="11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sd" localSheetId="11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scl" localSheetId="11" hidden="1">1</definedName>
    <definedName name="solver_scl" localSheetId="6" hidden="1">1</definedName>
    <definedName name="solver_scl" localSheetId="1" hidden="1">1</definedName>
    <definedName name="solver_scl" localSheetId="3" hidden="1">1</definedName>
    <definedName name="solver_sho" localSheetId="11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sz" localSheetId="11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tim" localSheetId="11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ol" localSheetId="11" hidden="1">0.01</definedName>
    <definedName name="solver_tol" localSheetId="6" hidden="1">0.01</definedName>
    <definedName name="solver_tol" localSheetId="1" hidden="1">0.01</definedName>
    <definedName name="solver_tol" localSheetId="3" hidden="1">0.01</definedName>
    <definedName name="solver_typ" localSheetId="11" hidden="1">3</definedName>
    <definedName name="solver_typ" localSheetId="6" hidden="1">3</definedName>
    <definedName name="solver_typ" localSheetId="1" hidden="1">3</definedName>
    <definedName name="solver_typ" localSheetId="3" hidden="1">3</definedName>
    <definedName name="solver_val" localSheetId="11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er" localSheetId="11" hidden="1">3</definedName>
    <definedName name="solver_ver" localSheetId="6" hidden="1">3</definedName>
    <definedName name="solver_ver" localSheetId="1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7" l="1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G2" i="17"/>
  <c r="E2" i="17"/>
  <c r="J9" i="7" l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9" i="7"/>
  <c r="P7" i="15" l="1"/>
  <c r="P2" i="25"/>
  <c r="E2" i="25"/>
  <c r="T3" i="20"/>
  <c r="U2" i="20"/>
  <c r="E2" i="20"/>
  <c r="Q2" i="15"/>
  <c r="J11" i="26"/>
  <c r="J3" i="26"/>
  <c r="J4" i="26"/>
  <c r="J5" i="26"/>
  <c r="J6" i="26"/>
  <c r="J7" i="26"/>
  <c r="J8" i="26"/>
  <c r="J9" i="26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2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G3" i="26"/>
  <c r="G4" i="26"/>
  <c r="G5" i="26"/>
  <c r="G6" i="26"/>
  <c r="G7" i="26"/>
  <c r="G8" i="26"/>
  <c r="G9" i="26"/>
  <c r="G10" i="26"/>
  <c r="G2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F2" i="25"/>
  <c r="E3" i="25"/>
  <c r="F3" i="25" s="1"/>
  <c r="E4" i="25"/>
  <c r="F4" i="25" s="1"/>
  <c r="E5" i="25"/>
  <c r="F5" i="25" s="1"/>
  <c r="E6" i="25"/>
  <c r="F6" i="25" s="1"/>
  <c r="E7" i="25"/>
  <c r="F7" i="25" s="1"/>
  <c r="E8" i="25"/>
  <c r="F8" i="25" s="1"/>
  <c r="E9" i="25"/>
  <c r="F9" i="25" s="1"/>
  <c r="E10" i="25"/>
  <c r="F10" i="25" s="1"/>
  <c r="E11" i="25"/>
  <c r="F11" i="25" s="1"/>
  <c r="E12" i="25"/>
  <c r="F12" i="25" s="1"/>
  <c r="E13" i="25"/>
  <c r="F13" i="25" s="1"/>
  <c r="E14" i="25"/>
  <c r="F14" i="25" s="1"/>
  <c r="E15" i="25"/>
  <c r="F15" i="25" s="1"/>
  <c r="E16" i="25"/>
  <c r="F16" i="25" s="1"/>
  <c r="E17" i="25"/>
  <c r="F17" i="25" s="1"/>
  <c r="E18" i="25"/>
  <c r="F18" i="25" s="1"/>
  <c r="E19" i="25"/>
  <c r="F19" i="25" s="1"/>
  <c r="E20" i="25"/>
  <c r="F20" i="25" s="1"/>
  <c r="E21" i="25"/>
  <c r="F21" i="25" s="1"/>
  <c r="E22" i="25"/>
  <c r="F22" i="25" s="1"/>
  <c r="E23" i="25"/>
  <c r="F23" i="25" s="1"/>
  <c r="E24" i="25"/>
  <c r="F24" i="25" s="1"/>
  <c r="E25" i="25"/>
  <c r="F25" i="25" s="1"/>
  <c r="E26" i="25"/>
  <c r="F26" i="25" s="1"/>
  <c r="E27" i="25"/>
  <c r="F27" i="25" s="1"/>
  <c r="E28" i="25"/>
  <c r="F28" i="25" s="1"/>
  <c r="E29" i="25"/>
  <c r="F29" i="25" s="1"/>
  <c r="E30" i="25"/>
  <c r="F30" i="25" s="1"/>
  <c r="E31" i="25"/>
  <c r="F31" i="25" s="1"/>
  <c r="E32" i="25"/>
  <c r="F32" i="25" s="1"/>
  <c r="E33" i="25"/>
  <c r="F33" i="25" s="1"/>
  <c r="E34" i="25"/>
  <c r="F34" i="25" s="1"/>
  <c r="E35" i="25"/>
  <c r="F35" i="25" s="1"/>
  <c r="E36" i="25"/>
  <c r="F36" i="25" s="1"/>
  <c r="E37" i="25"/>
  <c r="F37" i="25" s="1"/>
  <c r="E38" i="25"/>
  <c r="F38" i="25" s="1"/>
  <c r="E39" i="25"/>
  <c r="F39" i="25" s="1"/>
  <c r="E40" i="25"/>
  <c r="F40" i="25" s="1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40" i="15" l="1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10" i="7"/>
  <c r="I12" i="7"/>
  <c r="I14" i="7"/>
  <c r="I16" i="7"/>
  <c r="I18" i="7"/>
  <c r="I20" i="7"/>
  <c r="I22" i="7"/>
  <c r="I24" i="7"/>
  <c r="H9" i="7"/>
  <c r="I9" i="7" s="1"/>
  <c r="H10" i="7"/>
  <c r="H11" i="7"/>
  <c r="I11" i="7" s="1"/>
  <c r="H12" i="7"/>
  <c r="H13" i="7"/>
  <c r="I13" i="7" s="1"/>
  <c r="H14" i="7"/>
  <c r="H15" i="7"/>
  <c r="I15" i="7" s="1"/>
  <c r="H16" i="7"/>
  <c r="H17" i="7"/>
  <c r="I17" i="7" s="1"/>
  <c r="H18" i="7"/>
  <c r="H19" i="7"/>
  <c r="I19" i="7" s="1"/>
  <c r="H20" i="7"/>
  <c r="H21" i="7"/>
  <c r="I21" i="7" s="1"/>
  <c r="H22" i="7"/>
  <c r="H23" i="7"/>
  <c r="I23" i="7" s="1"/>
  <c r="H24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<sst xmlns="http://schemas.openxmlformats.org/spreadsheetml/2006/main" count="133" uniqueCount="59">
  <si>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</si>
  <si>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</si>
  <si>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</si>
  <si>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</si>
  <si>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</si>
  <si>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</si>
  <si>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</si>
  <si>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</si>
  <si>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</si>
  <si>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</si>
  <si>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</si>
  <si>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</si>
  <si>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</si>
  <si>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</si>
  <si>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</si>
  <si>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</si>
  <si>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</si>
  <si>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</si>
  <si>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</si>
  <si>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</si>
  <si>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</si>
  <si>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</si>
  <si>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</si>
  <si>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</si>
  <si>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</si>
  <si>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</si>
  <si>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</si>
  <si>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</si>
  <si>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P [Pa]</t>
  </si>
  <si>
    <t>=</t>
  </si>
  <si>
    <t>dgo</t>
  </si>
  <si>
    <t>Re</t>
  </si>
  <si>
    <t>wind</t>
  </si>
  <si>
    <t>a</t>
  </si>
  <si>
    <t>b</t>
  </si>
  <si>
    <t>c</t>
  </si>
  <si>
    <t>e</t>
  </si>
  <si>
    <t>f</t>
  </si>
  <si>
    <t>g</t>
  </si>
  <si>
    <t>h</t>
  </si>
  <si>
    <t>i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</si>
  <si>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</si>
  <si>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</si>
  <si>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</si>
  <si>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</si>
  <si>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</si>
  <si>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</si>
  <si>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</si>
  <si>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</si>
  <si>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H[T]</t>
  </si>
  <si>
    <t>T[H]</t>
  </si>
  <si>
    <t>DATASHEET DE DOWTERM A</t>
  </si>
  <si>
    <t>coeficientes del manual de Dowtherm A</t>
  </si>
  <si>
    <t>Los valores de la viscosidad dinámica obtenidos con los</t>
  </si>
  <si>
    <t>parecen inconsistentes. Resulta creciente con T (!)</t>
  </si>
  <si>
    <t>vp1</t>
  </si>
  <si>
    <t>s800</t>
  </si>
  <si>
    <t>Dowtherm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</si>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</sst>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  <numFmt numFmtId="171" formatCode="0.0"/>
    <numFmt numFmtId="172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2" borderId="1" xfId="0" applyNumberFormat="1" applyFill="1" applyBorder="1"/>
    <xf numFmtId="166" fontId="0" fillId="0" borderId="1" xfId="0" applyNumberFormat="1" applyFill="1" applyBorder="1"/>
    <xf numFmtId="172" fontId="0" fillId="0" borderId="0" xfId="0" applyNumberForma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936"/>
        <c:axId val="544391760"/>
      </c:scatterChart>
      <c:valAx>
        <c:axId val="544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1760"/>
        <c:crosses val="autoZero"/>
        <c:crossBetween val="midCat"/>
      </c:valAx>
      <c:valAx>
        <c:axId val="544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1264"/>
        <c:axId val="623200480"/>
      </c:scatterChart>
      <c:valAx>
        <c:axId val="6232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0480"/>
        <c:crosses val="autoZero"/>
        <c:crossBetween val="midCat"/>
      </c:valAx>
      <c:valAx>
        <c:axId val="62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776"/>
        <c:axId val="623187152"/>
      </c:scatterChart>
      <c:valAx>
        <c:axId val="623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7152"/>
        <c:crosses val="autoZero"/>
        <c:crossBetween val="midCat"/>
      </c:valAx>
      <c:valAx>
        <c:axId val="623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8912"/>
        <c:axId val="623192640"/>
      </c:scatterChart>
      <c:valAx>
        <c:axId val="623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2640"/>
        <c:crosses val="autoZero"/>
        <c:crossBetween val="midCat"/>
      </c:valAx>
      <c:valAx>
        <c:axId val="623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424"/>
        <c:axId val="623191464"/>
      </c:scatterChart>
      <c:valAx>
        <c:axId val="6231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464"/>
        <c:crosses val="autoZero"/>
        <c:crossBetween val="midCat"/>
      </c:valAx>
      <c:valAx>
        <c:axId val="623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H_T_DOWA!$C$1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H_T_DOWA!$A$2:$A$41</c:f>
              <c:numCache>
                <c:formatCode>0.00</c:formatCode>
                <c:ptCount val="40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H_T_DOWA!$C$2:$C$41</c:f>
              <c:numCache>
                <c:formatCode>0.00</c:formatCode>
                <c:ptCount val="40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816"/>
        <c:axId val="623186760"/>
      </c:scatterChart>
      <c:valAx>
        <c:axId val="6231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6760"/>
        <c:crosses val="autoZero"/>
        <c:crossBetween val="midCat"/>
      </c:valAx>
      <c:valAx>
        <c:axId val="6231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4.1709052580031589E-2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H_T_DOWA!$E$2:$E$40</c:f>
              <c:numCache>
                <c:formatCode>0</c:formatCode>
                <c:ptCount val="39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xVal>
          <c:yVal>
            <c:numRef>
              <c:f>H_T_DOWA!$A$2:$A$40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84-4002-9A08-E501055A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0680"/>
        <c:axId val="623194600"/>
      </c:scatterChart>
      <c:valAx>
        <c:axId val="6231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4600"/>
        <c:crosses val="autoZero"/>
        <c:crossBetween val="midCat"/>
      </c:valAx>
      <c:valAx>
        <c:axId val="6231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mu_DOWA!$C$2:$C$42</c:f>
              <c:numCache>
                <c:formatCode>General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mu_DOWA!$D$1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7C-4CB4-9A5D-3E75F8F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384"/>
        <c:axId val="623196168"/>
      </c:scatterChart>
      <c:valAx>
        <c:axId val="62319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6168"/>
        <c:crosses val="autoZero"/>
        <c:crossBetween val="midCat"/>
      </c:valAx>
      <c:valAx>
        <c:axId val="6231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mu_DOWA!$I$11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5273033178545E-2"/>
                  <c:y val="-0.4337179550669373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mu_DOWA!$I$2:$I$10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7344"/>
        <c:axId val="623197736"/>
      </c:scatterChart>
      <c:valAx>
        <c:axId val="6231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736"/>
        <c:crosses val="autoZero"/>
        <c:crossBetween val="midCat"/>
      </c:valAx>
      <c:valAx>
        <c:axId val="6231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0304"/>
        <c:axId val="623297560"/>
      </c:scatterChart>
      <c:valAx>
        <c:axId val="623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560"/>
        <c:crosses val="autoZero"/>
        <c:crossBetween val="midCat"/>
      </c:valAx>
      <c:valAx>
        <c:axId val="623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9408"/>
        <c:axId val="544390192"/>
      </c:scatterChart>
      <c:valAx>
        <c:axId val="5443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192"/>
        <c:crosses val="autoZero"/>
        <c:crossBetween val="midCat"/>
      </c:valAx>
      <c:valAx>
        <c:axId val="54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8736"/>
        <c:axId val="623303440"/>
      </c:scatterChart>
      <c:valAx>
        <c:axId val="623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440"/>
        <c:crosses val="autoZero"/>
        <c:crossBetween val="midCat"/>
      </c:valAx>
      <c:valAx>
        <c:axId val="62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872"/>
        <c:axId val="623302656"/>
      </c:scatterChart>
      <c:valAx>
        <c:axId val="623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656"/>
        <c:crosses val="autoZero"/>
        <c:crossBetween val="midCat"/>
      </c:valAx>
      <c:valAx>
        <c:axId val="623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2264"/>
        <c:axId val="623297168"/>
      </c:scatterChart>
      <c:valAx>
        <c:axId val="623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168"/>
        <c:crosses val="autoZero"/>
        <c:crossBetween val="midCat"/>
      </c:valAx>
      <c:valAx>
        <c:axId val="623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480"/>
        <c:axId val="623308536"/>
      </c:scatterChart>
      <c:valAx>
        <c:axId val="623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8536"/>
        <c:crosses val="autoZero"/>
        <c:crossBetween val="midCat"/>
      </c:valAx>
      <c:valAx>
        <c:axId val="623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4224"/>
        <c:axId val="623303048"/>
      </c:scatterChart>
      <c:valAx>
        <c:axId val="6233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048"/>
        <c:crosses val="autoZero"/>
        <c:crossBetween val="midCat"/>
      </c:valAx>
      <c:valAx>
        <c:axId val="623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xVal>
          <c:y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976"/>
        <c:axId val="544386664"/>
      </c:scatterChart>
      <c:valAx>
        <c:axId val="5443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6664"/>
        <c:crosses val="autoZero"/>
        <c:crossBetween val="midCat"/>
      </c:valAx>
      <c:valAx>
        <c:axId val="544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544"/>
        <c:axId val="544387056"/>
      </c:scatterChart>
      <c:valAx>
        <c:axId val="544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7056"/>
        <c:crosses val="autoZero"/>
        <c:crossBetween val="midCat"/>
      </c:valAx>
      <c:valAx>
        <c:axId val="544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7968"/>
        <c:axId val="621434832"/>
      </c:scatterChart>
      <c:valAx>
        <c:axId val="6214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832"/>
        <c:crosses val="autoZero"/>
        <c:crossBetween val="midCat"/>
      </c:valAx>
      <c:valAx>
        <c:axId val="621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8624"/>
        <c:axId val="544392152"/>
      </c:scatterChart>
      <c:valAx>
        <c:axId val="544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152"/>
        <c:crosses val="autoZero"/>
        <c:crossBetween val="midCat"/>
      </c:valAx>
      <c:valAx>
        <c:axId val="5443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9696"/>
        <c:axId val="623199304"/>
      </c:scatterChart>
      <c:valAx>
        <c:axId val="623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304"/>
        <c:crosses val="autoZero"/>
        <c:crossBetween val="midCat"/>
      </c:valAx>
      <c:valAx>
        <c:axId val="62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120650</xdr:rowOff>
    </xdr:from>
    <xdr:to>
      <xdr:col>15</xdr:col>
      <xdr:colOff>76200</xdr:colOff>
      <xdr:row>21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231774</xdr:colOff>
      <xdr:row>23</xdr:row>
      <xdr:rowOff>161925</xdr:rowOff>
    </xdr:from>
    <xdr:to>
      <xdr:col>19</xdr:col>
      <xdr:colOff>114299</xdr:colOff>
      <xdr:row>40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57150</xdr:rowOff>
    </xdr:from>
    <xdr:to>
      <xdr:col>8</xdr:col>
      <xdr:colOff>6350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130174</xdr:colOff>
      <xdr:row>23</xdr:row>
      <xdr:rowOff>41275</xdr:rowOff>
    </xdr:from>
    <xdr:to>
      <xdr:col>19</xdr:col>
      <xdr:colOff>76199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120649</xdr:rowOff>
    </xdr:from>
    <xdr:to>
      <xdr:col>13</xdr:col>
      <xdr:colOff>473075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13</xdr:col>
      <xdr:colOff>704850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17</xdr:row>
      <xdr:rowOff>47625</xdr:rowOff>
    </xdr:from>
    <xdr:to>
      <xdr:col>13</xdr:col>
      <xdr:colOff>742949</xdr:colOff>
      <xdr:row>33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14</xdr:col>
      <xdr:colOff>209550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35" sqref="B35"/>
    </sheetView>
  </sheetViews>
  <sheetFormatPr baseColWidth="10" defaultRowHeight="14.5" x14ac:dyDescent="0.35"/>
  <sheetData>
    <row r="3" spans="1:3" x14ac:dyDescent="0.35">
      <c r="B3" s="3" t="s">
        <v>8</v>
      </c>
      <c r="C3" s="2" t="s">
        <v>7</v>
      </c>
    </row>
    <row r="4" spans="1:3" x14ac:dyDescent="0.3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3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3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3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3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3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3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3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3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8" workbookViewId="0">
      <selection activeCell="E2" sqref="E2:E40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5" max="5" width="13.453125" customWidth="1"/>
    <col min="6" max="6" width="30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3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4">
        <f xml:space="preserve"> 1.09098E-18*A2^5 - 3.47574E-15*A2^4 - 0.00000167403*A2^3 + 0.0017944*A2^2 - 1.52333*A2^1 + 1270.56</f>
        <v>940.68663748538609</v>
      </c>
      <c r="P2" s="5"/>
    </row>
    <row r="3" spans="1:16" x14ac:dyDescent="0.3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4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3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4">
        <f t="shared" si="1"/>
        <v>922.68629731375574</v>
      </c>
      <c r="P4" s="5"/>
    </row>
    <row r="5" spans="1:16" x14ac:dyDescent="0.3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4">
        <f t="shared" si="1"/>
        <v>913.76542771364734</v>
      </c>
      <c r="P5" s="5"/>
    </row>
    <row r="6" spans="1:16" x14ac:dyDescent="0.3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4">
        <f t="shared" si="1"/>
        <v>904.88403283789353</v>
      </c>
      <c r="P6" s="5"/>
    </row>
    <row r="7" spans="1:16" x14ac:dyDescent="0.3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4">
        <f t="shared" si="1"/>
        <v>896.03206848638104</v>
      </c>
      <c r="P7" s="5"/>
    </row>
    <row r="8" spans="1:16" x14ac:dyDescent="0.3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4">
        <f t="shared" si="1"/>
        <v>887.19949045859232</v>
      </c>
      <c r="P8" s="5"/>
    </row>
    <row r="9" spans="1:16" x14ac:dyDescent="0.3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4">
        <f t="shared" si="1"/>
        <v>878.37625455361763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4">
        <f t="shared" si="1"/>
        <v>869.55231657016918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4">
        <f t="shared" si="1"/>
        <v>860.71763230659326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4">
        <f t="shared" si="1"/>
        <v>851.86215756088382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4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3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4">
        <f t="shared" si="1"/>
        <v>834.04865981335729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4">
        <f t="shared" si="1"/>
        <v>825.07054840588421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4">
        <f t="shared" si="1"/>
        <v>816.03146970499142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4">
        <f t="shared" si="1"/>
        <v>806.92137950710753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4">
        <f t="shared" si="1"/>
        <v>797.73023360838727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4">
        <f t="shared" si="1"/>
        <v>788.44798780472411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4">
        <f t="shared" si="1"/>
        <v>779.06459789176449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4">
        <f t="shared" si="1"/>
        <v>769.57001966491964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4">
        <f t="shared" si="1"/>
        <v>759.95420891937988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4">
        <f t="shared" si="1"/>
        <v>750.20712145012669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4">
        <f t="shared" si="1"/>
        <v>740.31871305194647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4">
        <f t="shared" si="1"/>
        <v>730.27893951944361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4">
        <f t="shared" si="1"/>
        <v>720.07775664705298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4">
        <f t="shared" si="1"/>
        <v>709.70512022905359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4">
        <f t="shared" si="1"/>
        <v>699.15098605958178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4">
        <f t="shared" si="1"/>
        <v>688.40530993264338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4">
        <f t="shared" si="1"/>
        <v>677.45804764212835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4">
        <f t="shared" si="1"/>
        <v>666.29915498182208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4">
        <f t="shared" si="1"/>
        <v>654.91858774542004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4">
        <f t="shared" si="1"/>
        <v>643.30630172654037</v>
      </c>
      <c r="P33" s="5"/>
    </row>
    <row r="34" spans="1:16" x14ac:dyDescent="0.3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4">
        <f t="shared" si="1"/>
        <v>631.45225271873596</v>
      </c>
      <c r="P34" s="5"/>
    </row>
    <row r="35" spans="1:16" x14ac:dyDescent="0.3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4">
        <f t="shared" si="1"/>
        <v>619.34639651550947</v>
      </c>
      <c r="P35" s="5"/>
    </row>
    <row r="36" spans="1:16" x14ac:dyDescent="0.3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4">
        <f t="shared" si="1"/>
        <v>606.97868891032431</v>
      </c>
      <c r="P36" s="5"/>
    </row>
    <row r="37" spans="1:16" x14ac:dyDescent="0.3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4">
        <f t="shared" si="1"/>
        <v>594.3390856966198</v>
      </c>
      <c r="P37" s="5"/>
    </row>
    <row r="38" spans="1:16" x14ac:dyDescent="0.3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4">
        <f t="shared" si="1"/>
        <v>581.41754266782232</v>
      </c>
      <c r="P38" s="5"/>
    </row>
    <row r="39" spans="1:16" x14ac:dyDescent="0.3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4">
        <f t="shared" si="1"/>
        <v>568.20401561736003</v>
      </c>
      <c r="P39" s="5"/>
    </row>
    <row r="40" spans="1:16" x14ac:dyDescent="0.3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4">
        <f t="shared" si="1"/>
        <v>554.68846033867487</v>
      </c>
      <c r="P40" s="5"/>
    </row>
    <row r="41" spans="1:16" x14ac:dyDescent="0.35">
      <c r="C41" s="15"/>
      <c r="D41" s="12"/>
      <c r="E41" s="24"/>
    </row>
    <row r="42" spans="1:16" x14ac:dyDescent="0.35">
      <c r="C42" s="15"/>
      <c r="D42" s="12"/>
      <c r="E4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workbookViewId="0">
      <selection activeCell="E40" sqref="E40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5" max="5" width="13.453125" customWidth="1"/>
    <col min="6" max="6" width="30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3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4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3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4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3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4">
        <f t="shared" si="1"/>
        <v>0.13221985776842737</v>
      </c>
      <c r="P4" s="5"/>
    </row>
    <row r="5" spans="1:16" x14ac:dyDescent="0.3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4">
        <f t="shared" si="1"/>
        <v>0.13033698194754773</v>
      </c>
      <c r="P5" s="5"/>
    </row>
    <row r="6" spans="1:16" x14ac:dyDescent="0.3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4">
        <f t="shared" si="1"/>
        <v>0.12845445023133567</v>
      </c>
      <c r="P6" s="5"/>
    </row>
    <row r="7" spans="1:16" x14ac:dyDescent="0.3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4">
        <f t="shared" si="1"/>
        <v>0.12657223840133308</v>
      </c>
      <c r="P7" s="5"/>
    </row>
    <row r="8" spans="1:16" x14ac:dyDescent="0.3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4">
        <f t="shared" si="1"/>
        <v>0.12469032263697365</v>
      </c>
      <c r="P8" s="5"/>
    </row>
    <row r="9" spans="1:16" x14ac:dyDescent="0.3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4">
        <f t="shared" si="1"/>
        <v>0.12280867947627579</v>
      </c>
      <c r="P9" s="5"/>
    </row>
    <row r="10" spans="1:16" x14ac:dyDescent="0.3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4">
        <f t="shared" si="1"/>
        <v>0.12092728577653487</v>
      </c>
      <c r="P10" s="5"/>
    </row>
    <row r="11" spans="1:16" x14ac:dyDescent="0.3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4">
        <f t="shared" si="1"/>
        <v>0.11904611867501601</v>
      </c>
      <c r="P11" s="5"/>
    </row>
    <row r="12" spans="1:16" x14ac:dyDescent="0.3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4">
        <f t="shared" si="1"/>
        <v>0.11716515554964642</v>
      </c>
      <c r="P12" s="5"/>
    </row>
    <row r="13" spans="1:16" x14ac:dyDescent="0.3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4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3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4">
        <f t="shared" si="1"/>
        <v>0.11340375170653061</v>
      </c>
      <c r="P14" s="5"/>
    </row>
    <row r="15" spans="1:16" x14ac:dyDescent="0.3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4">
        <f t="shared" si="1"/>
        <v>0.11152326659418303</v>
      </c>
      <c r="P15" s="5"/>
    </row>
    <row r="16" spans="1:16" x14ac:dyDescent="0.3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4">
        <f t="shared" si="1"/>
        <v>0.1096428965901671</v>
      </c>
      <c r="P16" s="5"/>
    </row>
    <row r="17" spans="1:16" x14ac:dyDescent="0.3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4">
        <f t="shared" si="1"/>
        <v>0.10776261968610953</v>
      </c>
      <c r="P17" s="5"/>
    </row>
    <row r="18" spans="1:16" x14ac:dyDescent="0.3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4">
        <f t="shared" si="1"/>
        <v>0.10588241387845464</v>
      </c>
      <c r="P18" s="5"/>
    </row>
    <row r="19" spans="1:16" x14ac:dyDescent="0.3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4">
        <f t="shared" si="1"/>
        <v>0.10400225712915678</v>
      </c>
      <c r="P19" s="5"/>
    </row>
    <row r="20" spans="1:16" x14ac:dyDescent="0.3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4">
        <f t="shared" si="1"/>
        <v>0.10212212732637309</v>
      </c>
      <c r="P20" s="5"/>
    </row>
    <row r="21" spans="1:16" x14ac:dyDescent="0.3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4">
        <f t="shared" si="1"/>
        <v>0.10024200224515588</v>
      </c>
      <c r="P21" s="5"/>
    </row>
    <row r="22" spans="1:16" x14ac:dyDescent="0.3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4">
        <f t="shared" si="1"/>
        <v>9.8361859508145341E-2</v>
      </c>
      <c r="P22" s="5"/>
    </row>
    <row r="23" spans="1:16" x14ac:dyDescent="0.3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4">
        <f t="shared" si="1"/>
        <v>9.6481676546261955E-2</v>
      </c>
      <c r="P23" s="5"/>
    </row>
    <row r="24" spans="1:16" x14ac:dyDescent="0.3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4">
        <f t="shared" si="1"/>
        <v>9.460143055939918E-2</v>
      </c>
      <c r="P24" s="5"/>
    </row>
    <row r="25" spans="1:16" x14ac:dyDescent="0.3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4">
        <f t="shared" si="1"/>
        <v>9.2721098477115946E-2</v>
      </c>
      <c r="P25" s="5"/>
    </row>
    <row r="26" spans="1:16" x14ac:dyDescent="0.3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4">
        <f t="shared" si="1"/>
        <v>9.0840656919329271E-2</v>
      </c>
      <c r="P26" s="5"/>
    </row>
    <row r="27" spans="1:16" x14ac:dyDescent="0.3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4">
        <f t="shared" si="1"/>
        <v>8.8960082157006695E-2</v>
      </c>
      <c r="P27" s="5"/>
    </row>
    <row r="28" spans="1:16" x14ac:dyDescent="0.3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4">
        <f t="shared" si="1"/>
        <v>8.707935007285901E-2</v>
      </c>
      <c r="P28" s="5"/>
    </row>
    <row r="29" spans="1:16" x14ac:dyDescent="0.3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4">
        <f t="shared" si="1"/>
        <v>8.5198436122032692E-2</v>
      </c>
      <c r="P29" s="5"/>
    </row>
    <row r="30" spans="1:16" x14ac:dyDescent="0.3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4">
        <f t="shared" si="1"/>
        <v>8.3317315292802535E-2</v>
      </c>
      <c r="P30" s="5"/>
    </row>
    <row r="31" spans="1:16" x14ac:dyDescent="0.3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4">
        <f t="shared" si="1"/>
        <v>8.1435962067264125E-2</v>
      </c>
      <c r="P31" s="5"/>
    </row>
    <row r="32" spans="1:16" x14ac:dyDescent="0.3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4">
        <f t="shared" si="1"/>
        <v>7.9554350382026517E-2</v>
      </c>
      <c r="P32" s="5"/>
    </row>
    <row r="33" spans="1:16" x14ac:dyDescent="0.3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4">
        <f t="shared" si="1"/>
        <v>7.7672453588904719E-2</v>
      </c>
      <c r="P33" s="5"/>
    </row>
    <row r="34" spans="1:16" x14ac:dyDescent="0.3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4">
        <f t="shared" si="1"/>
        <v>7.5790244415612246E-2</v>
      </c>
      <c r="P34" s="5"/>
    </row>
    <row r="35" spans="1:16" x14ac:dyDescent="0.3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4">
        <f t="shared" si="1"/>
        <v>7.3907694926453701E-2</v>
      </c>
      <c r="P35" s="5"/>
    </row>
    <row r="36" spans="1:16" x14ac:dyDescent="0.3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4">
        <f t="shared" si="1"/>
        <v>7.2024776483017375E-2</v>
      </c>
      <c r="P36" s="5"/>
    </row>
    <row r="37" spans="1:16" x14ac:dyDescent="0.3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4">
        <f t="shared" si="1"/>
        <v>7.0141459704867723E-2</v>
      </c>
      <c r="P37" s="5"/>
    </row>
    <row r="38" spans="1:16" x14ac:dyDescent="0.3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4">
        <f t="shared" si="1"/>
        <v>6.8257714430237981E-2</v>
      </c>
      <c r="P38" s="5"/>
    </row>
    <row r="39" spans="1:16" x14ac:dyDescent="0.3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4">
        <f t="shared" si="1"/>
        <v>6.6373509676722717E-2</v>
      </c>
      <c r="P39" s="5"/>
    </row>
    <row r="40" spans="1:16" x14ac:dyDescent="0.3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4">
        <f t="shared" si="1"/>
        <v>6.4488813601970396E-2</v>
      </c>
      <c r="P40" s="5"/>
    </row>
    <row r="41" spans="1:16" x14ac:dyDescent="0.35">
      <c r="C41" s="15"/>
      <c r="D41" s="12"/>
      <c r="E41" s="24"/>
    </row>
    <row r="42" spans="1:16" x14ac:dyDescent="0.35">
      <c r="C42" s="15"/>
      <c r="D42" s="12"/>
      <c r="E4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F40" sqref="F40"/>
    </sheetView>
  </sheetViews>
  <sheetFormatPr baseColWidth="10" defaultRowHeight="14.5" x14ac:dyDescent="0.35"/>
  <cols>
    <col min="1" max="1" width="11" bestFit="1" customWidth="1"/>
    <col min="2" max="2" width="17.81640625" hidden="1" customWidth="1"/>
    <col min="3" max="3" width="19.54296875" style="1" customWidth="1"/>
    <col min="4" max="4" width="11.26953125" style="1" bestFit="1" customWidth="1"/>
    <col min="5" max="5" width="10.26953125" style="1" bestFit="1" customWidth="1"/>
    <col min="6" max="6" width="11.54296875" style="1" customWidth="1"/>
    <col min="18" max="18" width="12.453125" bestFit="1" customWidth="1"/>
  </cols>
  <sheetData>
    <row r="1" spans="1:21" x14ac:dyDescent="0.3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49</v>
      </c>
      <c r="F1" s="31" t="s">
        <v>50</v>
      </c>
      <c r="S1" t="s">
        <v>47</v>
      </c>
      <c r="T1" t="s">
        <v>9</v>
      </c>
      <c r="U1" t="s">
        <v>48</v>
      </c>
    </row>
    <row r="2" spans="1:21" x14ac:dyDescent="0.3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-651100 + 4121 *A2^1 -12.35 *A2^2 + 0.02771 *A2^3 -0.00002777 *A2^4+ 0.00000001106 *A2^5</f>
        <v>929.43800078661661</v>
      </c>
      <c r="F2" s="30">
        <f>H9</f>
        <v>0</v>
      </c>
      <c r="O2" s="33">
        <v>285.42898904592198</v>
      </c>
      <c r="P2">
        <f>-651100 + 4121 *O2^1 -12.35 *O2^2 + 0.02771 *O2^3 -0.00002777 *O2^4+ 0.00000001106 *O2^5</f>
        <v>-1.5462697774637491E-5</v>
      </c>
      <c r="R2" s="5">
        <v>0</v>
      </c>
      <c r="S2">
        <v>-4.5895210000000004</v>
      </c>
      <c r="T2">
        <v>286</v>
      </c>
      <c r="U2">
        <v>15000000</v>
      </c>
    </row>
    <row r="3" spans="1:21" x14ac:dyDescent="0.3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-651100 + 4121 *A3^1 -12.35 *A3^2 + 0.02771 *A3^3 -0.00002777 *A3^4+ 0.00000001106 *A3^5</f>
        <v>17251.909766594617</v>
      </c>
      <c r="F3" s="30">
        <f t="shared" ref="F3:F40" si="2" xml:space="preserve"> -1.75256E-28*E3^5 + 3.31588E-22*E3^4 - 1.42322E-16*E3^3 - 0.000000000182158*E3^2 + 0.000620726*E3^1 + 285.344</f>
        <v>295.9977918797066</v>
      </c>
      <c r="R3" s="5">
        <v>1</v>
      </c>
      <c r="S3">
        <v>15991.793769</v>
      </c>
      <c r="T3">
        <v>296</v>
      </c>
      <c r="U3">
        <v>15000000</v>
      </c>
    </row>
    <row r="4" spans="1:21" x14ac:dyDescent="0.3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33679.401436722706</v>
      </c>
      <c r="F4" s="30">
        <f t="shared" si="2"/>
        <v>306.03803990548755</v>
      </c>
      <c r="R4" s="5">
        <v>2</v>
      </c>
      <c r="S4">
        <v>32151.029508</v>
      </c>
      <c r="T4">
        <v>306</v>
      </c>
      <c r="U4">
        <v>15000000</v>
      </c>
    </row>
    <row r="5" spans="1:21" x14ac:dyDescent="0.3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50237.701944770663</v>
      </c>
      <c r="F5" s="30">
        <f t="shared" si="2"/>
        <v>316.05212340390347</v>
      </c>
      <c r="R5" s="5">
        <v>3</v>
      </c>
      <c r="S5">
        <v>48472.313383000001</v>
      </c>
      <c r="T5">
        <v>316</v>
      </c>
      <c r="U5">
        <v>15000000</v>
      </c>
    </row>
    <row r="6" spans="1:21" x14ac:dyDescent="0.3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66949.996656338626</v>
      </c>
      <c r="F6" s="30">
        <f t="shared" si="2"/>
        <v>326.04883323212817</v>
      </c>
      <c r="R6" s="5">
        <v>4</v>
      </c>
      <c r="S6">
        <v>64954.770734999998</v>
      </c>
      <c r="T6">
        <v>326</v>
      </c>
      <c r="U6">
        <v>15000000</v>
      </c>
    </row>
    <row r="7" spans="1:21" x14ac:dyDescent="0.3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83837.00008902658</v>
      </c>
      <c r="F7" s="30">
        <f t="shared" si="2"/>
        <v>336.03527272753075</v>
      </c>
      <c r="R7" s="5">
        <v>5</v>
      </c>
      <c r="S7">
        <v>81597.450452999998</v>
      </c>
      <c r="T7">
        <v>336</v>
      </c>
      <c r="U7">
        <v>15000000</v>
      </c>
    </row>
    <row r="8" spans="1:21" x14ac:dyDescent="0.3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100917.08863243455</v>
      </c>
      <c r="F8" s="30">
        <f t="shared" si="2"/>
        <v>346.01700047911788</v>
      </c>
      <c r="R8" s="5">
        <v>6</v>
      </c>
      <c r="S8">
        <v>98399.318056999997</v>
      </c>
      <c r="T8">
        <v>346</v>
      </c>
      <c r="U8">
        <v>15000000</v>
      </c>
    </row>
    <row r="9" spans="1:21" x14ac:dyDescent="0.3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118206.43326816267</v>
      </c>
      <c r="F9" s="30">
        <f t="shared" si="2"/>
        <v>355.99818127965477</v>
      </c>
      <c r="R9" s="5">
        <v>7</v>
      </c>
      <c r="S9">
        <v>115359.247837</v>
      </c>
      <c r="T9">
        <v>356</v>
      </c>
      <c r="U9">
        <v>15000000</v>
      </c>
    </row>
    <row r="10" spans="1:21" x14ac:dyDescent="0.3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135719.13228981069</v>
      </c>
      <c r="F10" s="30">
        <f t="shared" si="2"/>
        <v>365.98174292209904</v>
      </c>
      <c r="R10" s="5">
        <v>8</v>
      </c>
      <c r="S10">
        <v>132476.01393399999</v>
      </c>
      <c r="T10">
        <v>366</v>
      </c>
      <c r="U10">
        <v>15000000</v>
      </c>
    </row>
    <row r="11" spans="1:21" x14ac:dyDescent="0.3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153467.34402297862</v>
      </c>
      <c r="F11" s="30">
        <f t="shared" si="2"/>
        <v>375.96953659088734</v>
      </c>
      <c r="R11" s="5">
        <v>9</v>
      </c>
      <c r="S11">
        <v>149748.280187</v>
      </c>
      <c r="T11">
        <v>376</v>
      </c>
      <c r="U11">
        <v>15000000</v>
      </c>
    </row>
    <row r="12" spans="1:21" x14ac:dyDescent="0.3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171461.41954526666</v>
      </c>
      <c r="F12" s="30">
        <f t="shared" si="2"/>
        <v>385.96249863553248</v>
      </c>
      <c r="R12" s="5">
        <v>10</v>
      </c>
      <c r="S12">
        <v>167174.58858400001</v>
      </c>
      <c r="T12">
        <v>386</v>
      </c>
      <c r="U12">
        <v>15000000</v>
      </c>
    </row>
    <row r="13" spans="1:21" x14ac:dyDescent="0.3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189710.03540627446</v>
      </c>
      <c r="F13" s="30">
        <f t="shared" si="2"/>
        <v>395.9608115238205</v>
      </c>
      <c r="R13" s="5">
        <v>11</v>
      </c>
      <c r="S13">
        <v>184753.34609000001</v>
      </c>
      <c r="T13">
        <v>396</v>
      </c>
      <c r="U13">
        <v>15000000</v>
      </c>
    </row>
    <row r="14" spans="1:21" x14ac:dyDescent="0.3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208220.32634760244</v>
      </c>
      <c r="F14" s="30">
        <f t="shared" si="2"/>
        <v>405.96406177294966</v>
      </c>
      <c r="R14" s="5">
        <v>12</v>
      </c>
      <c r="S14">
        <v>202482.80962499999</v>
      </c>
      <c r="T14">
        <v>406</v>
      </c>
      <c r="U14">
        <v>15000000</v>
      </c>
    </row>
    <row r="15" spans="1:21" x14ac:dyDescent="0.3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226998.01802285045</v>
      </c>
      <c r="F15" s="30">
        <f t="shared" si="2"/>
        <v>415.97139266352121</v>
      </c>
      <c r="R15" s="5">
        <v>13</v>
      </c>
      <c r="S15">
        <v>220361.068894</v>
      </c>
      <c r="T15">
        <v>416</v>
      </c>
      <c r="U15">
        <v>15000000</v>
      </c>
    </row>
    <row r="16" spans="1:21" x14ac:dyDescent="0.3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246047.55971761831</v>
      </c>
      <c r="F16" s="30">
        <f t="shared" si="2"/>
        <v>425.98164956400456</v>
      </c>
      <c r="R16" s="5">
        <v>14</v>
      </c>
      <c r="S16">
        <v>238386.02673700001</v>
      </c>
      <c r="T16">
        <v>426</v>
      </c>
      <c r="U16">
        <v>15000000</v>
      </c>
    </row>
    <row r="17" spans="1:21" x14ac:dyDescent="0.3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265372.25706950645</v>
      </c>
      <c r="F17" s="30">
        <f t="shared" si="2"/>
        <v>435.9935157393482</v>
      </c>
      <c r="R17" s="5">
        <v>15</v>
      </c>
      <c r="S17">
        <v>256555.376609</v>
      </c>
      <c r="T17">
        <v>436</v>
      </c>
      <c r="U17">
        <v>15000000</v>
      </c>
    </row>
    <row r="18" spans="1:21" x14ac:dyDescent="0.3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284974.40478811436</v>
      </c>
      <c r="F18" s="30">
        <f t="shared" si="2"/>
        <v>446.00563659076488</v>
      </c>
      <c r="R18" s="5">
        <v>16</v>
      </c>
      <c r="S18">
        <v>274866.57671599998</v>
      </c>
      <c r="T18">
        <v>446</v>
      </c>
      <c r="U18">
        <v>15000000</v>
      </c>
    </row>
    <row r="19" spans="1:21" x14ac:dyDescent="0.3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304855.4193750422</v>
      </c>
      <c r="F19" s="30">
        <f t="shared" si="2"/>
        <v>456.01673037524097</v>
      </c>
      <c r="R19" s="5">
        <v>17</v>
      </c>
      <c r="S19">
        <v>293316.82026100002</v>
      </c>
      <c r="T19">
        <v>456</v>
      </c>
      <c r="U19">
        <v>15000000</v>
      </c>
    </row>
    <row r="20" spans="1:21" x14ac:dyDescent="0.3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325015.97184389044</v>
      </c>
      <c r="F20" s="30">
        <f t="shared" si="2"/>
        <v>466.02568358090377</v>
      </c>
      <c r="R20" s="5">
        <v>18</v>
      </c>
      <c r="S20">
        <v>311903.00113799999</v>
      </c>
      <c r="T20">
        <v>466</v>
      </c>
      <c r="U20">
        <v>15000000</v>
      </c>
    </row>
    <row r="21" spans="1:21" x14ac:dyDescent="0.3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345456.12044025847</v>
      </c>
      <c r="F21" s="30">
        <f t="shared" si="2"/>
        <v>476.03162928313657</v>
      </c>
      <c r="R21" s="5">
        <v>19</v>
      </c>
      <c r="S21">
        <v>330621.67429499998</v>
      </c>
      <c r="T21">
        <v>476</v>
      </c>
      <c r="U21">
        <v>15000000</v>
      </c>
    </row>
    <row r="22" spans="1:21" x14ac:dyDescent="0.3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366175.44336174638</v>
      </c>
      <c r="F22" s="30">
        <f t="shared" si="2"/>
        <v>486.03400696874149</v>
      </c>
      <c r="R22" s="5">
        <v>20</v>
      </c>
      <c r="S22">
        <v>349469.00981199997</v>
      </c>
      <c r="T22">
        <v>486</v>
      </c>
      <c r="U22">
        <v>15000000</v>
      </c>
    </row>
    <row r="23" spans="1:21" x14ac:dyDescent="0.3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387173.17147795443</v>
      </c>
      <c r="F23" s="30">
        <f t="shared" si="2"/>
        <v>496.03260248157142</v>
      </c>
      <c r="R23" s="5">
        <v>21</v>
      </c>
      <c r="S23">
        <v>368440.73958599998</v>
      </c>
      <c r="T23">
        <v>496</v>
      </c>
      <c r="U23">
        <v>15000000</v>
      </c>
    </row>
    <row r="24" spans="1:21" x14ac:dyDescent="0.3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408448.3210504821</v>
      </c>
      <c r="F24" s="30">
        <f t="shared" si="2"/>
        <v>506.02756690076978</v>
      </c>
      <c r="R24" s="5">
        <v>22</v>
      </c>
      <c r="S24">
        <v>387532.09522800002</v>
      </c>
      <c r="T24">
        <v>506</v>
      </c>
      <c r="U24">
        <v>15000000</v>
      </c>
    </row>
    <row r="25" spans="1:21" x14ac:dyDescent="0.3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429999.82645293052</v>
      </c>
      <c r="F25" s="30">
        <f t="shared" si="2"/>
        <v>516.01941329796557</v>
      </c>
      <c r="R25" s="5">
        <v>23</v>
      </c>
      <c r="S25">
        <v>406737.73554999998</v>
      </c>
      <c r="T25">
        <v>516</v>
      </c>
      <c r="U25">
        <v>15000000</v>
      </c>
    </row>
    <row r="26" spans="1:21" x14ac:dyDescent="0.3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451826.67289089819</v>
      </c>
      <c r="F26" s="30">
        <f t="shared" si="2"/>
        <v>526.00899041661091</v>
      </c>
      <c r="R26" s="5">
        <v>24</v>
      </c>
      <c r="S26">
        <v>426051.661601</v>
      </c>
      <c r="T26">
        <v>526</v>
      </c>
      <c r="U26">
        <v>15000000</v>
      </c>
    </row>
    <row r="27" spans="1:21" x14ac:dyDescent="0.3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473928.02912198612</v>
      </c>
      <c r="F27" s="30">
        <f t="shared" si="2"/>
        <v>535.9974323576987</v>
      </c>
      <c r="R27" s="5">
        <v>25</v>
      </c>
      <c r="S27">
        <v>445467.116813</v>
      </c>
      <c r="T27">
        <v>536</v>
      </c>
      <c r="U27">
        <v>15000000</v>
      </c>
    </row>
    <row r="28" spans="1:21" x14ac:dyDescent="0.3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496303.38017579378</v>
      </c>
      <c r="F28" s="30">
        <f t="shared" si="2"/>
        <v>545.98608332241008</v>
      </c>
      <c r="R28" s="5">
        <v>26</v>
      </c>
      <c r="S28">
        <v>464976.469216</v>
      </c>
      <c r="T28">
        <v>546</v>
      </c>
      <c r="U28">
        <v>15000000</v>
      </c>
    </row>
    <row r="29" spans="1:21" x14ac:dyDescent="0.3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518952.66007392236</v>
      </c>
      <c r="F29" s="30">
        <f t="shared" si="2"/>
        <v>555.97639633347717</v>
      </c>
      <c r="R29" s="5">
        <v>27</v>
      </c>
      <c r="S29">
        <v>484571.07202199998</v>
      </c>
      <c r="T29">
        <v>556</v>
      </c>
      <c r="U29">
        <v>15000000</v>
      </c>
    </row>
    <row r="30" spans="1:21" x14ac:dyDescent="0.3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541876.38454996992</v>
      </c>
      <c r="F30" s="30">
        <f t="shared" si="2"/>
        <v>565.96980461120256</v>
      </c>
      <c r="R30" s="5">
        <v>28</v>
      </c>
      <c r="S30">
        <v>504241.097939</v>
      </c>
      <c r="T30">
        <v>566</v>
      </c>
      <c r="U30">
        <v>15000000</v>
      </c>
    </row>
    <row r="31" spans="1:21" x14ac:dyDescent="0.3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565075.78376953816</v>
      </c>
      <c r="F31" s="30">
        <f t="shared" si="2"/>
        <v>575.96756389336952</v>
      </c>
      <c r="R31" s="5">
        <v>29</v>
      </c>
      <c r="S31">
        <v>523975.341479</v>
      </c>
      <c r="T31">
        <v>576</v>
      </c>
      <c r="U31">
        <v>15000000</v>
      </c>
    </row>
    <row r="32" spans="1:21" x14ac:dyDescent="0.3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588552.93505022675</v>
      </c>
      <c r="F32" s="30">
        <f t="shared" si="2"/>
        <v>585.97056343448048</v>
      </c>
      <c r="R32" s="5">
        <v>30</v>
      </c>
      <c r="S32">
        <v>543760.98205500003</v>
      </c>
      <c r="T32">
        <v>586</v>
      </c>
      <c r="U32">
        <v>15000000</v>
      </c>
    </row>
    <row r="33" spans="1:21" x14ac:dyDescent="0.3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612310.89558163437</v>
      </c>
      <c r="F33" s="30">
        <f t="shared" si="2"/>
        <v>595.97910266967006</v>
      </c>
      <c r="R33" s="5">
        <v>31</v>
      </c>
      <c r="S33">
        <v>563583.298801</v>
      </c>
      <c r="T33">
        <v>596</v>
      </c>
      <c r="U33">
        <v>15000000</v>
      </c>
    </row>
    <row r="34" spans="1:21" x14ac:dyDescent="0.3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636353.83514536312</v>
      </c>
      <c r="F34" s="30">
        <f t="shared" si="2"/>
        <v>605.99262954880669</v>
      </c>
      <c r="R34" s="5">
        <v>32</v>
      </c>
      <c r="S34">
        <v>583425.32562200003</v>
      </c>
      <c r="T34">
        <v>606</v>
      </c>
      <c r="U34">
        <v>15000000</v>
      </c>
    </row>
    <row r="35" spans="1:21" x14ac:dyDescent="0.3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660687.16883501038</v>
      </c>
      <c r="F35" s="30">
        <f t="shared" si="2"/>
        <v>616.00943529784854</v>
      </c>
      <c r="R35" s="5">
        <v>33</v>
      </c>
      <c r="S35">
        <v>603267.43183599995</v>
      </c>
      <c r="T35">
        <v>616</v>
      </c>
      <c r="U35">
        <v>15000000</v>
      </c>
    </row>
    <row r="36" spans="1:21" x14ac:dyDescent="0.3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685317.68977617868</v>
      </c>
      <c r="F36" s="30">
        <f t="shared" si="2"/>
        <v>626.02629880129143</v>
      </c>
      <c r="R36" s="5">
        <v>34</v>
      </c>
      <c r="S36">
        <v>623086.80960699997</v>
      </c>
      <c r="T36">
        <v>626</v>
      </c>
      <c r="U36">
        <v>15000000</v>
      </c>
    </row>
    <row r="37" spans="1:21" x14ac:dyDescent="0.3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710253.70184646687</v>
      </c>
      <c r="F37" s="30">
        <f t="shared" si="2"/>
        <v>636.03807186563131</v>
      </c>
      <c r="R37" s="5">
        <v>35</v>
      </c>
      <c r="S37">
        <v>642856.84390199999</v>
      </c>
      <c r="T37">
        <v>636</v>
      </c>
      <c r="U37">
        <v>15000000</v>
      </c>
    </row>
    <row r="38" spans="1:21" x14ac:dyDescent="0.3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735505.15239547379</v>
      </c>
      <c r="F38" s="30">
        <f t="shared" si="2"/>
        <v>646.03719425099393</v>
      </c>
      <c r="R38" s="5">
        <v>36</v>
      </c>
      <c r="S38">
        <v>662546.33334300003</v>
      </c>
      <c r="T38">
        <v>646</v>
      </c>
      <c r="U38">
        <v>15000000</v>
      </c>
    </row>
    <row r="39" spans="1:21" x14ac:dyDescent="0.3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761083.76496480312</v>
      </c>
      <c r="F39" s="30">
        <f t="shared" si="2"/>
        <v>656.01312446197221</v>
      </c>
      <c r="R39" s="5">
        <v>37</v>
      </c>
      <c r="S39">
        <v>682118.52050400001</v>
      </c>
      <c r="T39">
        <v>656</v>
      </c>
      <c r="U39">
        <v>15000000</v>
      </c>
    </row>
    <row r="40" spans="1:21" x14ac:dyDescent="0.3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787003.17200805084</v>
      </c>
      <c r="F40" s="30">
        <f t="shared" si="2"/>
        <v>665.95166876438611</v>
      </c>
      <c r="R40" s="5">
        <v>38</v>
      </c>
      <c r="S40">
        <v>701529.87678799999</v>
      </c>
      <c r="T40">
        <v>666</v>
      </c>
      <c r="U40">
        <v>15000000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2" sqref="C2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4" max="4" width="23.453125" customWidth="1"/>
    <col min="6" max="6" width="13.453125" customWidth="1"/>
    <col min="7" max="7" width="16.26953125" customWidth="1"/>
    <col min="10" max="10" width="23.1796875" customWidth="1"/>
    <col min="17" max="17" width="12.453125" bestFit="1" customWidth="1"/>
  </cols>
  <sheetData>
    <row r="1" spans="1:17" x14ac:dyDescent="0.35">
      <c r="B1" s="16" t="s">
        <v>25</v>
      </c>
      <c r="C1" s="16" t="s">
        <v>45</v>
      </c>
      <c r="D1" s="16"/>
      <c r="F1" s="28"/>
      <c r="G1" s="16" t="s">
        <v>24</v>
      </c>
      <c r="I1" s="16" t="s">
        <v>45</v>
      </c>
      <c r="J1" s="16" t="s">
        <v>45</v>
      </c>
    </row>
    <row r="2" spans="1:17" x14ac:dyDescent="0.35">
      <c r="A2" s="12">
        <v>288</v>
      </c>
      <c r="B2" s="15">
        <f t="shared" ref="B2:B40" si="0">A2-273.15</f>
        <v>14.850000000000023</v>
      </c>
      <c r="C2" s="15">
        <f>5.135-(0.08395*A2)+0.0005971*(A2^2)-0.000002409*(A2^3)+0.000000006029*(A2^4)-0.000000000009579*(A2^5)+0.000000000000009433*(A2^6)-5.264E-18*(A2^7)+1.275E-21*(A2^8)</f>
        <v>1.3736319945288941E-2</v>
      </c>
      <c r="D2" s="34" t="s">
        <v>53</v>
      </c>
      <c r="F2" s="24"/>
      <c r="G2" s="33">
        <f>273.15+H2</f>
        <v>288.14999999999998</v>
      </c>
      <c r="H2" s="33">
        <v>15</v>
      </c>
      <c r="I2" s="33">
        <v>5.0000000000000001E-3</v>
      </c>
      <c r="J2" s="32">
        <f t="shared" ref="J2:J42" si="1">-0.0000000000000096475*A2^5+0.0000000000251799*A2^4-0.0000000260139*A2^3+0.0000133042*A2^2-0.00337267*A2^1+0.34013</f>
        <v>5.0031004097331189E-3</v>
      </c>
      <c r="Q2" s="5"/>
    </row>
    <row r="3" spans="1:17" x14ac:dyDescent="0.35">
      <c r="A3" s="12">
        <v>298</v>
      </c>
      <c r="B3" s="15">
        <f t="shared" si="0"/>
        <v>24.850000000000023</v>
      </c>
      <c r="C3" s="15">
        <f t="shared" ref="C3:C42" si="2">5.135-(0.08395*A3)+0.0005971*(A3^2)-0.000002409*(A3^3)+0.000000006029*(A3^4)-0.000000000009579*(A3^5)+0.000000000000009433*(A3^6)-5.264E-18*(A3^7)+1.275E-21*(A3^8)</f>
        <v>1.3082110411881231E-2</v>
      </c>
      <c r="D3" s="34" t="s">
        <v>52</v>
      </c>
      <c r="F3" s="24"/>
      <c r="G3" s="33">
        <f t="shared" ref="G3:G10" si="3">273.15+H3</f>
        <v>338.15</v>
      </c>
      <c r="H3" s="33">
        <v>65</v>
      </c>
      <c r="I3" s="33">
        <v>1.58E-3</v>
      </c>
      <c r="J3" s="32">
        <f t="shared" si="1"/>
        <v>4.0194321618071682E-3</v>
      </c>
      <c r="Q3" s="5"/>
    </row>
    <row r="4" spans="1:17" x14ac:dyDescent="0.35">
      <c r="A4" s="12">
        <v>308</v>
      </c>
      <c r="B4" s="15">
        <f t="shared" si="0"/>
        <v>34.850000000000023</v>
      </c>
      <c r="C4" s="15">
        <f t="shared" si="2"/>
        <v>1.2824561283083527E-2</v>
      </c>
      <c r="D4" s="34" t="s">
        <v>54</v>
      </c>
      <c r="F4" s="24"/>
      <c r="G4" s="33">
        <f t="shared" si="3"/>
        <v>378.15</v>
      </c>
      <c r="H4" s="33">
        <v>105</v>
      </c>
      <c r="I4" s="33">
        <v>9.1E-4</v>
      </c>
      <c r="J4" s="32">
        <f t="shared" si="1"/>
        <v>3.2182106962613255E-3</v>
      </c>
      <c r="Q4" s="5"/>
    </row>
    <row r="5" spans="1:17" x14ac:dyDescent="0.35">
      <c r="A5" s="12">
        <v>318</v>
      </c>
      <c r="B5" s="15">
        <f t="shared" si="0"/>
        <v>44.850000000000023</v>
      </c>
      <c r="C5" s="15">
        <f t="shared" si="2"/>
        <v>1.2850852577466598E-2</v>
      </c>
      <c r="D5" s="15"/>
      <c r="F5" s="24"/>
      <c r="G5" s="33">
        <f t="shared" si="3"/>
        <v>428.15</v>
      </c>
      <c r="H5" s="33">
        <v>155</v>
      </c>
      <c r="I5" s="33">
        <v>5.6000000000000006E-4</v>
      </c>
      <c r="J5" s="32">
        <f t="shared" si="1"/>
        <v>2.5733027349951754E-3</v>
      </c>
      <c r="Q5" s="5"/>
    </row>
    <row r="6" spans="1:17" x14ac:dyDescent="0.35">
      <c r="A6" s="12">
        <v>328</v>
      </c>
      <c r="B6" s="15">
        <f t="shared" si="0"/>
        <v>54.850000000000023</v>
      </c>
      <c r="C6" s="15">
        <f t="shared" si="2"/>
        <v>1.3077177650571842E-2</v>
      </c>
      <c r="D6" s="15"/>
      <c r="F6" s="24"/>
      <c r="G6" s="33">
        <f t="shared" si="3"/>
        <v>478.15</v>
      </c>
      <c r="H6" s="33">
        <v>205</v>
      </c>
      <c r="I6" s="33">
        <v>3.8000000000000002E-4</v>
      </c>
      <c r="J6" s="32">
        <f t="shared" si="1"/>
        <v>2.0610524599095625E-3</v>
      </c>
      <c r="Q6" s="5"/>
    </row>
    <row r="7" spans="1:17" x14ac:dyDescent="0.35">
      <c r="A7" s="12">
        <v>338</v>
      </c>
      <c r="B7" s="15">
        <f t="shared" si="0"/>
        <v>64.850000000000023</v>
      </c>
      <c r="C7" s="15">
        <f t="shared" si="2"/>
        <v>1.3442670081274199E-2</v>
      </c>
      <c r="D7" s="15"/>
      <c r="F7" s="24"/>
      <c r="G7" s="33">
        <f t="shared" si="3"/>
        <v>528.15</v>
      </c>
      <c r="H7" s="33">
        <v>255</v>
      </c>
      <c r="I7" s="33">
        <v>2.7E-4</v>
      </c>
      <c r="J7" s="32">
        <f t="shared" si="1"/>
        <v>1.6601657429031191E-3</v>
      </c>
      <c r="Q7" s="5"/>
    </row>
    <row r="8" spans="1:17" x14ac:dyDescent="0.35">
      <c r="A8" s="12">
        <v>348</v>
      </c>
      <c r="B8" s="15">
        <f t="shared" si="0"/>
        <v>74.850000000000023</v>
      </c>
      <c r="C8" s="15">
        <f t="shared" si="2"/>
        <v>1.3904286176480096E-2</v>
      </c>
      <c r="D8" s="15"/>
      <c r="F8" s="24"/>
      <c r="G8" s="33">
        <f t="shared" si="3"/>
        <v>578.15</v>
      </c>
      <c r="H8" s="33">
        <v>305</v>
      </c>
      <c r="I8" s="33">
        <v>2.0000000000000001E-4</v>
      </c>
      <c r="J8" s="32">
        <f t="shared" si="1"/>
        <v>1.3515943758773408E-3</v>
      </c>
      <c r="Q8" s="5"/>
    </row>
    <row r="9" spans="1:17" x14ac:dyDescent="0.35">
      <c r="A9" s="12">
        <v>358</v>
      </c>
      <c r="B9" s="15">
        <f t="shared" si="0"/>
        <v>84.850000000000023</v>
      </c>
      <c r="C9" s="15">
        <f t="shared" si="2"/>
        <v>1.4432543836584821E-2</v>
      </c>
      <c r="D9" s="15"/>
      <c r="F9" s="24"/>
      <c r="G9" s="33">
        <f t="shared" si="3"/>
        <v>628.15</v>
      </c>
      <c r="H9" s="33">
        <v>355</v>
      </c>
      <c r="I9" s="33">
        <v>1.6000000000000001E-4</v>
      </c>
      <c r="J9" s="32">
        <f t="shared" si="1"/>
        <v>1.1184203007312266E-3</v>
      </c>
      <c r="Q9" s="5"/>
    </row>
    <row r="10" spans="1:17" x14ac:dyDescent="0.35">
      <c r="A10" s="12">
        <v>368</v>
      </c>
      <c r="B10" s="15">
        <f t="shared" si="0"/>
        <v>94.850000000000023</v>
      </c>
      <c r="C10" s="15">
        <f t="shared" si="2"/>
        <v>1.5008023664554337E-2</v>
      </c>
      <c r="D10" s="15"/>
      <c r="F10" s="24"/>
      <c r="G10" s="33">
        <f t="shared" si="3"/>
        <v>678.15</v>
      </c>
      <c r="H10" s="33">
        <v>405</v>
      </c>
      <c r="I10" s="33">
        <v>1.1999999999999999E-4</v>
      </c>
      <c r="J10" s="32">
        <f t="shared" si="1"/>
        <v>9.4573983936524497E-4</v>
      </c>
      <c r="Q10" s="5"/>
    </row>
    <row r="11" spans="1:17" x14ac:dyDescent="0.35">
      <c r="A11" s="12">
        <v>378</v>
      </c>
      <c r="B11" s="15">
        <f t="shared" si="0"/>
        <v>104.85000000000002</v>
      </c>
      <c r="C11" s="15">
        <f t="shared" si="2"/>
        <v>1.5618543342558411E-2</v>
      </c>
      <c r="D11" s="15"/>
      <c r="F11" s="24"/>
      <c r="G11" s="38" t="s">
        <v>51</v>
      </c>
      <c r="H11" s="39"/>
      <c r="I11" s="39"/>
      <c r="J11" s="32">
        <f t="shared" si="1"/>
        <v>8.2054792367941554E-4</v>
      </c>
      <c r="Q11" s="5"/>
    </row>
    <row r="12" spans="1:17" x14ac:dyDescent="0.35">
      <c r="A12" s="12">
        <v>388</v>
      </c>
      <c r="B12" s="15">
        <f t="shared" si="0"/>
        <v>114.85000000000002</v>
      </c>
      <c r="C12" s="15">
        <f t="shared" si="2"/>
        <v>1.6256921440849559E-2</v>
      </c>
      <c r="D12" s="15"/>
      <c r="F12" s="24"/>
      <c r="J12" s="32">
        <f t="shared" si="1"/>
        <v>7.3162232557305584E-4</v>
      </c>
      <c r="Q12" s="5"/>
    </row>
    <row r="13" spans="1:17" x14ac:dyDescent="0.35">
      <c r="A13" s="12">
        <v>398</v>
      </c>
      <c r="B13" s="15">
        <f t="shared" si="0"/>
        <v>124.85000000000002</v>
      </c>
      <c r="C13" s="15">
        <f t="shared" si="2"/>
        <v>1.6919251964069071E-2</v>
      </c>
      <c r="D13" s="15"/>
      <c r="F13" s="24"/>
      <c r="J13" s="32">
        <f t="shared" si="1"/>
        <v>6.6940788694708209E-4</v>
      </c>
      <c r="Q13" s="5"/>
    </row>
    <row r="14" spans="1:17" x14ac:dyDescent="0.35">
      <c r="A14" s="12">
        <v>408</v>
      </c>
      <c r="B14" s="15">
        <f t="shared" si="0"/>
        <v>134.85000000000002</v>
      </c>
      <c r="C14" s="15">
        <f t="shared" si="2"/>
        <v>1.7603616081710349E-2</v>
      </c>
      <c r="D14" s="15"/>
      <c r="F14" s="24"/>
      <c r="J14" s="32">
        <f t="shared" si="1"/>
        <v>6.2590074970109155E-4</v>
      </c>
      <c r="Q14" s="5"/>
    </row>
    <row r="15" spans="1:17" x14ac:dyDescent="0.35">
      <c r="A15" s="12">
        <v>418</v>
      </c>
      <c r="B15" s="15">
        <f t="shared" si="0"/>
        <v>144.85000000000002</v>
      </c>
      <c r="C15" s="15">
        <f t="shared" si="2"/>
        <v>1.8309162629110087E-2</v>
      </c>
      <c r="D15" s="15"/>
      <c r="F15" s="24"/>
      <c r="J15" s="32">
        <f t="shared" si="1"/>
        <v>5.9453258573566314E-4</v>
      </c>
      <c r="Q15" s="5"/>
    </row>
    <row r="16" spans="1:17" x14ac:dyDescent="0.35">
      <c r="A16" s="12">
        <v>428</v>
      </c>
      <c r="B16" s="15">
        <f t="shared" si="0"/>
        <v>154.85000000000002</v>
      </c>
      <c r="C16" s="15">
        <f t="shared" si="2"/>
        <v>1.9035494107488171E-2</v>
      </c>
      <c r="D16" s="15"/>
      <c r="F16" s="24"/>
      <c r="J16" s="32">
        <f t="shared" si="1"/>
        <v>5.7005482694910681E-4</v>
      </c>
      <c r="Q16" s="5"/>
    </row>
    <row r="17" spans="1:17" x14ac:dyDescent="0.35">
      <c r="A17" s="12">
        <v>438</v>
      </c>
      <c r="B17" s="15">
        <f t="shared" si="0"/>
        <v>164.85000000000002</v>
      </c>
      <c r="C17" s="15">
        <f t="shared" si="2"/>
        <v>1.9782300051386814E-2</v>
      </c>
      <c r="D17" s="15"/>
      <c r="F17" s="24"/>
      <c r="J17" s="32">
        <f t="shared" si="1"/>
        <v>5.4842289524320575E-4</v>
      </c>
      <c r="Q17" s="5"/>
    </row>
    <row r="18" spans="1:17" x14ac:dyDescent="0.35">
      <c r="A18" s="12">
        <v>448</v>
      </c>
      <c r="B18" s="15">
        <f t="shared" si="0"/>
        <v>174.85000000000002</v>
      </c>
      <c r="C18" s="15">
        <f t="shared" si="2"/>
        <v>2.0549184772362672E-2</v>
      </c>
      <c r="D18" s="15"/>
      <c r="F18" s="24"/>
      <c r="J18" s="32">
        <f t="shared" si="1"/>
        <v>5.2668043251741237E-4</v>
      </c>
      <c r="Q18" s="5"/>
    </row>
    <row r="19" spans="1:17" x14ac:dyDescent="0.35">
      <c r="A19" s="12">
        <v>458</v>
      </c>
      <c r="B19" s="15">
        <f t="shared" si="0"/>
        <v>184.85000000000002</v>
      </c>
      <c r="C19" s="15">
        <f t="shared" si="2"/>
        <v>2.1335641630611857E-2</v>
      </c>
      <c r="D19" s="15"/>
      <c r="F19" s="24"/>
      <c r="J19" s="32">
        <f t="shared" si="1"/>
        <v>5.0284353067170384E-4</v>
      </c>
      <c r="Q19" s="5"/>
    </row>
    <row r="20" spans="1:17" x14ac:dyDescent="0.35">
      <c r="A20" s="12">
        <v>468</v>
      </c>
      <c r="B20" s="15">
        <f t="shared" si="0"/>
        <v>194.85000000000002</v>
      </c>
      <c r="C20" s="15">
        <f t="shared" si="2"/>
        <v>2.2141131124030267E-2</v>
      </c>
      <c r="D20" s="15"/>
      <c r="F20" s="24"/>
      <c r="J20" s="32">
        <f t="shared" si="1"/>
        <v>4.7578496160566308E-4</v>
      </c>
      <c r="Q20" s="5"/>
    </row>
    <row r="21" spans="1:17" x14ac:dyDescent="0.35">
      <c r="A21" s="12">
        <v>478</v>
      </c>
      <c r="B21" s="15">
        <f t="shared" si="0"/>
        <v>204.85000000000002</v>
      </c>
      <c r="C21" s="15">
        <f t="shared" si="2"/>
        <v>2.2965225227264519E-2</v>
      </c>
      <c r="D21" s="15"/>
      <c r="F21" s="24"/>
      <c r="J21" s="32">
        <f t="shared" si="1"/>
        <v>4.4511840721911389E-4</v>
      </c>
      <c r="Q21" s="5"/>
    </row>
    <row r="22" spans="1:17" x14ac:dyDescent="0.35">
      <c r="A22" s="12">
        <v>488</v>
      </c>
      <c r="B22" s="15">
        <f t="shared" si="0"/>
        <v>214.85000000000002</v>
      </c>
      <c r="C22" s="15">
        <f t="shared" si="2"/>
        <v>2.3807785553821681E-2</v>
      </c>
      <c r="D22" s="15"/>
      <c r="F22" s="24"/>
      <c r="J22" s="32">
        <f t="shared" si="1"/>
        <v>4.1108268941364434E-4</v>
      </c>
      <c r="Q22" s="5"/>
    </row>
    <row r="23" spans="1:17" x14ac:dyDescent="0.35">
      <c r="A23" s="12">
        <v>498</v>
      </c>
      <c r="B23" s="15">
        <f t="shared" si="0"/>
        <v>224.85000000000002</v>
      </c>
      <c r="C23" s="15">
        <f t="shared" si="2"/>
        <v>2.4669148053602541E-2</v>
      </c>
      <c r="D23" s="15"/>
      <c r="F23" s="24"/>
      <c r="J23" s="32">
        <f t="shared" si="1"/>
        <v>3.7442600008746885E-4</v>
      </c>
      <c r="Q23" s="5"/>
    </row>
    <row r="24" spans="1:17" x14ac:dyDescent="0.35">
      <c r="A24" s="12">
        <v>508</v>
      </c>
      <c r="B24" s="15">
        <f t="shared" si="0"/>
        <v>234.85000000000002</v>
      </c>
      <c r="C24" s="15">
        <f t="shared" si="2"/>
        <v>2.5550292101174321E-2</v>
      </c>
      <c r="D24" s="15"/>
      <c r="F24" s="24"/>
      <c r="J24" s="32">
        <f t="shared" si="1"/>
        <v>3.3629013114139239E-4</v>
      </c>
      <c r="Q24" s="5"/>
    </row>
    <row r="25" spans="1:17" x14ac:dyDescent="0.35">
      <c r="A25" s="12">
        <v>518</v>
      </c>
      <c r="B25" s="15">
        <f t="shared" si="0"/>
        <v>244.85000000000002</v>
      </c>
      <c r="C25" s="15">
        <f t="shared" si="2"/>
        <v>2.6452976968921682E-2</v>
      </c>
      <c r="D25" s="15"/>
      <c r="F25" s="24"/>
      <c r="J25" s="32">
        <f t="shared" si="1"/>
        <v>2.9809470447567099E-4</v>
      </c>
      <c r="Q25" s="5"/>
    </row>
    <row r="26" spans="1:17" x14ac:dyDescent="0.35">
      <c r="A26" s="12">
        <v>528</v>
      </c>
      <c r="B26" s="15">
        <f t="shared" si="0"/>
        <v>254.85000000000002</v>
      </c>
      <c r="C26" s="15">
        <f t="shared" si="2"/>
        <v>2.7379833821430388E-2</v>
      </c>
      <c r="D26" s="15"/>
      <c r="F26" s="24"/>
      <c r="J26" s="32">
        <f t="shared" si="1"/>
        <v>2.6142140198931463E-4</v>
      </c>
      <c r="Q26" s="5"/>
    </row>
    <row r="27" spans="1:17" x14ac:dyDescent="0.35">
      <c r="A27" s="12">
        <v>538</v>
      </c>
      <c r="B27" s="15">
        <f t="shared" si="0"/>
        <v>264.85000000000002</v>
      </c>
      <c r="C27" s="15">
        <f t="shared" si="2"/>
        <v>2.8334406507923404E-2</v>
      </c>
      <c r="D27" s="15"/>
      <c r="F27" s="24"/>
      <c r="J27" s="32">
        <f t="shared" si="1"/>
        <v>2.2789819558405311E-4</v>
      </c>
      <c r="Q27" s="5"/>
    </row>
    <row r="28" spans="1:17" x14ac:dyDescent="0.35">
      <c r="A28" s="12">
        <v>548</v>
      </c>
      <c r="B28" s="15">
        <f t="shared" si="0"/>
        <v>274.85000000000002</v>
      </c>
      <c r="C28" s="15">
        <f t="shared" si="2"/>
        <v>2.9321139570042121E-2</v>
      </c>
      <c r="D28" s="15"/>
      <c r="F28" s="24"/>
      <c r="J28" s="32">
        <f t="shared" si="1"/>
        <v>1.9908357715808789E-4</v>
      </c>
      <c r="Q28" s="5"/>
    </row>
    <row r="29" spans="1:17" x14ac:dyDescent="0.35">
      <c r="A29" s="12">
        <v>558</v>
      </c>
      <c r="B29" s="15">
        <f t="shared" si="0"/>
        <v>284.85000000000002</v>
      </c>
      <c r="C29" s="15">
        <f t="shared" si="2"/>
        <v>3.0345317022140605E-2</v>
      </c>
      <c r="D29" s="15"/>
      <c r="F29" s="24"/>
      <c r="J29" s="32">
        <f t="shared" si="1"/>
        <v>1.7635078861205633E-4</v>
      </c>
      <c r="Q29" s="5"/>
    </row>
    <row r="30" spans="1:17" x14ac:dyDescent="0.35">
      <c r="A30" s="12">
        <v>568</v>
      </c>
      <c r="B30" s="15">
        <f t="shared" si="0"/>
        <v>294.85000000000002</v>
      </c>
      <c r="C30" s="15">
        <f t="shared" si="2"/>
        <v>3.1412960605141649E-2</v>
      </c>
      <c r="D30" s="15"/>
      <c r="F30" s="24"/>
      <c r="J30" s="32">
        <f t="shared" si="1"/>
        <v>1.6077205184567012E-4</v>
      </c>
      <c r="Q30" s="5"/>
    </row>
    <row r="31" spans="1:17" x14ac:dyDescent="0.35">
      <c r="A31" s="12">
        <v>578</v>
      </c>
      <c r="B31" s="15">
        <f t="shared" si="0"/>
        <v>304.85000000000002</v>
      </c>
      <c r="C31" s="15">
        <f t="shared" si="2"/>
        <v>3.2530701352149194E-2</v>
      </c>
      <c r="D31" s="15"/>
      <c r="F31" s="24"/>
      <c r="J31" s="32">
        <f t="shared" si="1"/>
        <v>1.530027987596827E-4</v>
      </c>
      <c r="Q31" s="5"/>
    </row>
    <row r="32" spans="1:17" x14ac:dyDescent="0.35">
      <c r="A32" s="12">
        <v>588</v>
      </c>
      <c r="B32" s="15">
        <f t="shared" si="0"/>
        <v>314.85000000000002</v>
      </c>
      <c r="C32" s="15">
        <f t="shared" si="2"/>
        <v>3.3705643447145661E-2</v>
      </c>
      <c r="D32" s="15"/>
      <c r="F32" s="24"/>
      <c r="J32" s="32">
        <f t="shared" si="1"/>
        <v>1.5316590125341589E-4</v>
      </c>
      <c r="Q32" s="5"/>
    </row>
    <row r="33" spans="1:17" x14ac:dyDescent="0.35">
      <c r="A33" s="12">
        <v>598</v>
      </c>
      <c r="B33" s="15">
        <f t="shared" si="0"/>
        <v>324.85000000000002</v>
      </c>
      <c r="C33" s="15">
        <f t="shared" si="2"/>
        <v>3.4945244498295835E-2</v>
      </c>
      <c r="D33" s="15"/>
      <c r="F33" s="24"/>
      <c r="J33" s="32">
        <f t="shared" si="1"/>
        <v>1.6073590122828163E-4</v>
      </c>
      <c r="Q33" s="5"/>
    </row>
    <row r="34" spans="1:17" x14ac:dyDescent="0.35">
      <c r="A34" s="12">
        <v>608</v>
      </c>
      <c r="B34" s="15">
        <f t="shared" si="0"/>
        <v>334.85</v>
      </c>
      <c r="C34" s="15">
        <f t="shared" si="2"/>
        <v>3.6257241487707148E-2</v>
      </c>
      <c r="D34" s="15"/>
      <c r="F34" s="24"/>
      <c r="J34" s="32">
        <f t="shared" si="1"/>
        <v>1.7442324058086767E-4</v>
      </c>
      <c r="Q34" s="5"/>
    </row>
    <row r="35" spans="1:17" x14ac:dyDescent="0.35">
      <c r="A35" s="12">
        <v>618</v>
      </c>
      <c r="B35" s="15">
        <f t="shared" si="0"/>
        <v>344.85</v>
      </c>
      <c r="C35" s="15">
        <f t="shared" si="2"/>
        <v>3.7649656800635256E-2</v>
      </c>
      <c r="D35" s="15"/>
      <c r="F35" s="24"/>
      <c r="J35" s="32">
        <f t="shared" si="1"/>
        <v>1.9205849121489704E-4</v>
      </c>
      <c r="Q35" s="5"/>
    </row>
    <row r="36" spans="1:17" x14ac:dyDescent="0.35">
      <c r="A36" s="12">
        <v>628</v>
      </c>
      <c r="B36" s="15">
        <f t="shared" si="0"/>
        <v>354.85</v>
      </c>
      <c r="C36" s="15">
        <f t="shared" si="2"/>
        <v>3.9130923879575619E-2</v>
      </c>
      <c r="D36" s="15"/>
      <c r="F36" s="24"/>
      <c r="J36" s="32">
        <f t="shared" si="1"/>
        <v>2.1047658502942879E-4</v>
      </c>
      <c r="Q36" s="5"/>
    </row>
    <row r="37" spans="1:17" x14ac:dyDescent="0.35">
      <c r="A37" s="12">
        <v>638</v>
      </c>
      <c r="B37" s="15">
        <f t="shared" si="0"/>
        <v>364.85</v>
      </c>
      <c r="C37" s="15">
        <f t="shared" si="2"/>
        <v>4.0710177183406415E-2</v>
      </c>
      <c r="D37" s="15"/>
      <c r="F37" s="24"/>
      <c r="J37" s="32">
        <f t="shared" si="1"/>
        <v>2.254010439243781E-4</v>
      </c>
      <c r="Q37" s="5"/>
    </row>
    <row r="38" spans="1:17" x14ac:dyDescent="0.35">
      <c r="A38" s="12">
        <v>648</v>
      </c>
      <c r="B38" s="15">
        <f t="shared" si="0"/>
        <v>374.85</v>
      </c>
      <c r="C38" s="15">
        <f t="shared" si="2"/>
        <v>4.2397756284870525E-2</v>
      </c>
      <c r="D38" s="15"/>
      <c r="F38" s="24"/>
      <c r="J38" s="32">
        <f t="shared" si="1"/>
        <v>2.3132820979759883E-4</v>
      </c>
      <c r="Q38" s="5"/>
    </row>
    <row r="39" spans="1:17" x14ac:dyDescent="0.35">
      <c r="A39" s="12">
        <v>658</v>
      </c>
      <c r="B39" s="15">
        <f t="shared" si="0"/>
        <v>384.85</v>
      </c>
      <c r="C39" s="15">
        <f t="shared" si="2"/>
        <v>4.420597906290169E-2</v>
      </c>
      <c r="D39" s="15"/>
      <c r="F39" s="24"/>
      <c r="J39" s="32">
        <f t="shared" si="1"/>
        <v>2.2141147455129184E-4</v>
      </c>
      <c r="Q39" s="5"/>
    </row>
    <row r="40" spans="1:17" x14ac:dyDescent="0.35">
      <c r="A40" s="12">
        <v>668</v>
      </c>
      <c r="B40" s="15">
        <f t="shared" si="0"/>
        <v>394.85</v>
      </c>
      <c r="C40" s="15">
        <f t="shared" si="2"/>
        <v>4.6150244105390925E-2</v>
      </c>
      <c r="D40" s="15"/>
      <c r="F40" s="24"/>
      <c r="J40" s="32">
        <f t="shared" si="1"/>
        <v>1.8734551008597888E-4</v>
      </c>
      <c r="Q40" s="5"/>
    </row>
    <row r="41" spans="1:17" x14ac:dyDescent="0.35">
      <c r="A41">
        <v>658</v>
      </c>
      <c r="C41" s="15">
        <f t="shared" si="2"/>
        <v>4.420597906290169E-2</v>
      </c>
      <c r="D41" s="15"/>
      <c r="F41" s="24"/>
      <c r="J41" s="32">
        <f t="shared" si="1"/>
        <v>2.2141147455129184E-4</v>
      </c>
    </row>
    <row r="42" spans="1:17" x14ac:dyDescent="0.35">
      <c r="A42">
        <v>668</v>
      </c>
      <c r="C42" s="15">
        <f t="shared" si="2"/>
        <v>4.6150244105390925E-2</v>
      </c>
      <c r="D42" s="15"/>
      <c r="F42" s="24"/>
      <c r="J42" s="32">
        <f t="shared" si="1"/>
        <v>1.8734551008597888E-4</v>
      </c>
    </row>
  </sheetData>
  <mergeCells count="1">
    <mergeCell ref="G11:I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D10" sqref="D10"/>
    </sheetView>
  </sheetViews>
  <sheetFormatPr baseColWidth="10" defaultRowHeight="14.5" x14ac:dyDescent="0.35"/>
  <cols>
    <col min="2" max="2" width="17.81640625" bestFit="1" customWidth="1"/>
    <col min="3" max="3" width="19.54296875" customWidth="1"/>
    <col min="13" max="13" width="19" bestFit="1" customWidth="1"/>
    <col min="14" max="14" width="16.453125" bestFit="1" customWidth="1"/>
    <col min="15" max="15" width="16" bestFit="1" customWidth="1"/>
    <col min="16" max="16" width="15.26953125" bestFit="1" customWidth="1"/>
    <col min="17" max="17" width="16" bestFit="1" customWidth="1"/>
    <col min="18" max="18" width="15.26953125" bestFit="1" customWidth="1"/>
  </cols>
  <sheetData>
    <row r="1" spans="1:18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3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3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6">
        <v>-2364</v>
      </c>
      <c r="N3" s="26">
        <v>39.46</v>
      </c>
      <c r="O3" s="26">
        <v>-0.17030000000000001</v>
      </c>
      <c r="P3" s="26">
        <v>3.904E-4</v>
      </c>
      <c r="Q3" s="26">
        <v>-4.4219999999999998E-7</v>
      </c>
      <c r="R3" s="26">
        <v>1.9790000000000001E-10</v>
      </c>
    </row>
    <row r="4" spans="1:18" x14ac:dyDescent="0.3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3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3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6">
        <v>-2364</v>
      </c>
      <c r="N6" s="26">
        <v>39.46</v>
      </c>
      <c r="O6" s="26">
        <v>-0.17030000000000001</v>
      </c>
      <c r="P6" s="26">
        <v>3.904E-4</v>
      </c>
      <c r="Q6" s="26">
        <v>-4.4219999999999998E-7</v>
      </c>
      <c r="R6" s="26">
        <v>1.9790000000000001E-10</v>
      </c>
    </row>
    <row r="7" spans="1:18" x14ac:dyDescent="0.3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3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3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3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3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3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3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3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3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3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3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3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3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3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3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3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3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3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3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3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3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3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3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3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3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3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3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3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3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3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3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3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3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3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zoomScale="85" zoomScaleNormal="85" workbookViewId="0">
      <selection activeCell="C34" sqref="C34"/>
    </sheetView>
  </sheetViews>
  <sheetFormatPr baseColWidth="10" defaultRowHeight="14.5" x14ac:dyDescent="0.35"/>
  <cols>
    <col min="2" max="2" width="13.453125" customWidth="1"/>
    <col min="3" max="3" width="13.54296875" bestFit="1" customWidth="1"/>
    <col min="4" max="4" width="16.54296875" bestFit="1" customWidth="1"/>
    <col min="8" max="8" width="22.54296875" customWidth="1"/>
    <col min="10" max="10" width="17.54296875" bestFit="1" customWidth="1"/>
  </cols>
  <sheetData>
    <row r="1" spans="1:19" x14ac:dyDescent="0.3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3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3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3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3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3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3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3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3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3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3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3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3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35">
      <c r="G14" s="5"/>
      <c r="S14" s="8"/>
    </row>
    <row r="15" spans="1:19" x14ac:dyDescent="0.35">
      <c r="G15" s="5"/>
      <c r="S15" s="8"/>
    </row>
    <row r="16" spans="1:19" x14ac:dyDescent="0.35">
      <c r="G16" s="5"/>
      <c r="S16" s="8"/>
    </row>
    <row r="17" spans="1:19" x14ac:dyDescent="0.35">
      <c r="G17" s="5"/>
      <c r="S17" s="8"/>
    </row>
    <row r="18" spans="1:19" x14ac:dyDescent="0.35">
      <c r="G18" s="5"/>
      <c r="S18" s="8"/>
    </row>
    <row r="19" spans="1:19" x14ac:dyDescent="0.3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3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3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35">
      <c r="A22" s="12"/>
      <c r="B22" s="15" t="s">
        <v>0</v>
      </c>
      <c r="C22" s="15"/>
      <c r="G22" s="5"/>
      <c r="S22" s="8"/>
    </row>
    <row r="23" spans="1:19" x14ac:dyDescent="0.3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3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3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3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3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3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3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3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3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35">
      <c r="S32" s="8"/>
    </row>
    <row r="33" spans="1:19" x14ac:dyDescent="0.35">
      <c r="S33" s="8"/>
    </row>
    <row r="34" spans="1:19" x14ac:dyDescent="0.35">
      <c r="S34" s="8"/>
    </row>
    <row r="35" spans="1:19" x14ac:dyDescent="0.35">
      <c r="S35" s="8"/>
    </row>
    <row r="36" spans="1:19" x14ac:dyDescent="0.35">
      <c r="S36" s="8"/>
    </row>
    <row r="37" spans="1:19" x14ac:dyDescent="0.35">
      <c r="S37" s="8"/>
    </row>
    <row r="38" spans="1:19" x14ac:dyDescent="0.35">
      <c r="S38" s="8"/>
    </row>
    <row r="39" spans="1:19" x14ac:dyDescent="0.3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35">
      <c r="A40" s="16" t="s">
        <v>25</v>
      </c>
      <c r="B40" s="16" t="s">
        <v>24</v>
      </c>
      <c r="C40" s="16" t="s">
        <v>28</v>
      </c>
      <c r="D40" s="21" t="s">
        <v>6</v>
      </c>
      <c r="S40" s="8"/>
    </row>
    <row r="41" spans="1:19" x14ac:dyDescent="0.3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3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3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3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3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3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3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3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3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3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3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3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3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3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3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3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3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3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3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3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3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3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3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3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3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3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3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3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3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3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3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3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3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3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3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3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3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3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3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7" workbookViewId="0">
      <selection activeCell="O6" sqref="O6"/>
    </sheetView>
  </sheetViews>
  <sheetFormatPr baseColWidth="10" defaultRowHeight="14.5" x14ac:dyDescent="0.35"/>
  <cols>
    <col min="1" max="1" width="6.81640625" style="1" bestFit="1" customWidth="1"/>
    <col min="2" max="2" width="18.453125" style="1" bestFit="1" customWidth="1"/>
    <col min="3" max="3" width="4.54296875" style="1" bestFit="1" customWidth="1"/>
  </cols>
  <sheetData>
    <row r="1" spans="1:15" x14ac:dyDescent="0.3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35">
      <c r="A2" s="15">
        <f>C2-273.15</f>
        <v>14.850000000000023</v>
      </c>
      <c r="B2" s="27">
        <f>$G$1+$H$1*C2+$I$1*C2^2+$J$1*C2^3+$K$1*C2^4+$L$1*C2^5+$M$1*C2^6+$N$1*C2^7+$O$1*C2^8</f>
        <v>1.3736319945288941E-2</v>
      </c>
      <c r="C2" s="15">
        <v>288</v>
      </c>
      <c r="G2" t="s">
        <v>33</v>
      </c>
      <c r="H2" t="s">
        <v>34</v>
      </c>
      <c r="I2" t="s">
        <v>35</v>
      </c>
      <c r="J2" t="s">
        <v>1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5" x14ac:dyDescent="0.35">
      <c r="A3" s="15">
        <f t="shared" ref="A3:A42" si="0">C3-273.15</f>
        <v>24.850000000000023</v>
      </c>
      <c r="B3" s="27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35">
      <c r="A4" s="15">
        <f t="shared" si="0"/>
        <v>34.850000000000023</v>
      </c>
      <c r="B4" s="27">
        <f t="shared" si="1"/>
        <v>1.2824561283083527E-2</v>
      </c>
      <c r="C4" s="15">
        <v>308</v>
      </c>
    </row>
    <row r="5" spans="1:15" x14ac:dyDescent="0.35">
      <c r="A5" s="15">
        <f t="shared" si="0"/>
        <v>44.850000000000023</v>
      </c>
      <c r="B5" s="27">
        <f t="shared" si="1"/>
        <v>1.2850852577466598E-2</v>
      </c>
      <c r="C5" s="15">
        <v>318</v>
      </c>
    </row>
    <row r="6" spans="1:15" x14ac:dyDescent="0.35">
      <c r="A6" s="15">
        <f t="shared" si="0"/>
        <v>54.850000000000023</v>
      </c>
      <c r="B6" s="27">
        <f t="shared" si="1"/>
        <v>1.3077177650571842E-2</v>
      </c>
      <c r="C6" s="15">
        <v>328</v>
      </c>
    </row>
    <row r="7" spans="1:15" x14ac:dyDescent="0.35">
      <c r="A7" s="15">
        <f t="shared" si="0"/>
        <v>64.850000000000023</v>
      </c>
      <c r="B7" s="27">
        <f t="shared" si="1"/>
        <v>1.3442670081274199E-2</v>
      </c>
      <c r="C7" s="15">
        <v>338</v>
      </c>
    </row>
    <row r="8" spans="1:15" x14ac:dyDescent="0.35">
      <c r="A8" s="15">
        <f t="shared" si="0"/>
        <v>74.850000000000023</v>
      </c>
      <c r="B8" s="27">
        <f t="shared" si="1"/>
        <v>1.3904286176480096E-2</v>
      </c>
      <c r="C8" s="15">
        <v>348</v>
      </c>
    </row>
    <row r="9" spans="1:15" x14ac:dyDescent="0.35">
      <c r="A9" s="15">
        <f t="shared" si="0"/>
        <v>84.850000000000023</v>
      </c>
      <c r="B9" s="27">
        <f t="shared" si="1"/>
        <v>1.4432543836584821E-2</v>
      </c>
      <c r="C9" s="15">
        <v>358</v>
      </c>
    </row>
    <row r="10" spans="1:15" x14ac:dyDescent="0.35">
      <c r="A10" s="15">
        <f t="shared" si="0"/>
        <v>94.850000000000023</v>
      </c>
      <c r="B10" s="27">
        <f t="shared" si="1"/>
        <v>1.5008023664554337E-2</v>
      </c>
      <c r="C10" s="15">
        <v>368</v>
      </c>
    </row>
    <row r="11" spans="1:15" x14ac:dyDescent="0.35">
      <c r="A11" s="15">
        <f t="shared" si="0"/>
        <v>104.85000000000002</v>
      </c>
      <c r="B11" s="27">
        <f t="shared" si="1"/>
        <v>1.5618543342558411E-2</v>
      </c>
      <c r="C11" s="15">
        <v>378</v>
      </c>
    </row>
    <row r="12" spans="1:15" x14ac:dyDescent="0.35">
      <c r="A12" s="15">
        <f t="shared" si="0"/>
        <v>114.85000000000002</v>
      </c>
      <c r="B12" s="27">
        <f t="shared" si="1"/>
        <v>1.6256921440849559E-2</v>
      </c>
      <c r="C12" s="15">
        <v>388</v>
      </c>
    </row>
    <row r="13" spans="1:15" x14ac:dyDescent="0.35">
      <c r="A13" s="15">
        <f t="shared" si="0"/>
        <v>124.85000000000002</v>
      </c>
      <c r="B13" s="27">
        <f t="shared" si="1"/>
        <v>1.6919251964069071E-2</v>
      </c>
      <c r="C13" s="15">
        <v>398</v>
      </c>
    </row>
    <row r="14" spans="1:15" x14ac:dyDescent="0.35">
      <c r="A14" s="15">
        <f t="shared" si="0"/>
        <v>134.85000000000002</v>
      </c>
      <c r="B14" s="27">
        <f t="shared" si="1"/>
        <v>1.7603616081710349E-2</v>
      </c>
      <c r="C14" s="15">
        <v>408</v>
      </c>
    </row>
    <row r="15" spans="1:15" x14ac:dyDescent="0.35">
      <c r="A15" s="15">
        <f t="shared" si="0"/>
        <v>144.85000000000002</v>
      </c>
      <c r="B15" s="27">
        <f t="shared" si="1"/>
        <v>1.8309162629110087E-2</v>
      </c>
      <c r="C15" s="15">
        <v>418</v>
      </c>
    </row>
    <row r="16" spans="1:15" x14ac:dyDescent="0.35">
      <c r="A16" s="15">
        <f t="shared" si="0"/>
        <v>154.85000000000002</v>
      </c>
      <c r="B16" s="27">
        <f t="shared" si="1"/>
        <v>1.9035494107488171E-2</v>
      </c>
      <c r="C16" s="15">
        <v>428</v>
      </c>
    </row>
    <row r="17" spans="1:3" x14ac:dyDescent="0.35">
      <c r="A17" s="15">
        <f t="shared" si="0"/>
        <v>164.85000000000002</v>
      </c>
      <c r="B17" s="27">
        <f t="shared" si="1"/>
        <v>1.9782300051386814E-2</v>
      </c>
      <c r="C17" s="15">
        <v>438</v>
      </c>
    </row>
    <row r="18" spans="1:3" x14ac:dyDescent="0.35">
      <c r="A18" s="15">
        <f t="shared" si="0"/>
        <v>174.85000000000002</v>
      </c>
      <c r="B18" s="27">
        <f t="shared" si="1"/>
        <v>2.0549184772362672E-2</v>
      </c>
      <c r="C18" s="15">
        <v>448</v>
      </c>
    </row>
    <row r="19" spans="1:3" x14ac:dyDescent="0.35">
      <c r="A19" s="15">
        <f t="shared" si="0"/>
        <v>184.85000000000002</v>
      </c>
      <c r="B19" s="27">
        <f t="shared" si="1"/>
        <v>2.1335641630611857E-2</v>
      </c>
      <c r="C19" s="15">
        <v>458</v>
      </c>
    </row>
    <row r="20" spans="1:3" x14ac:dyDescent="0.35">
      <c r="A20" s="15">
        <f t="shared" si="0"/>
        <v>194.85000000000002</v>
      </c>
      <c r="B20" s="27">
        <f t="shared" si="1"/>
        <v>2.2141131124030267E-2</v>
      </c>
      <c r="C20" s="15">
        <v>468</v>
      </c>
    </row>
    <row r="21" spans="1:3" x14ac:dyDescent="0.35">
      <c r="A21" s="15">
        <f t="shared" si="0"/>
        <v>204.85000000000002</v>
      </c>
      <c r="B21" s="27">
        <f t="shared" si="1"/>
        <v>2.2965225227264519E-2</v>
      </c>
      <c r="C21" s="15">
        <v>478</v>
      </c>
    </row>
    <row r="22" spans="1:3" x14ac:dyDescent="0.35">
      <c r="A22" s="15">
        <f t="shared" si="0"/>
        <v>214.85000000000002</v>
      </c>
      <c r="B22" s="27">
        <f t="shared" si="1"/>
        <v>2.3807785553821681E-2</v>
      </c>
      <c r="C22" s="15">
        <v>488</v>
      </c>
    </row>
    <row r="23" spans="1:3" x14ac:dyDescent="0.35">
      <c r="A23" s="15">
        <f t="shared" si="0"/>
        <v>224.85000000000002</v>
      </c>
      <c r="B23" s="27">
        <f t="shared" si="1"/>
        <v>2.4669148053602541E-2</v>
      </c>
      <c r="C23" s="15">
        <v>498</v>
      </c>
    </row>
    <row r="24" spans="1:3" x14ac:dyDescent="0.35">
      <c r="A24" s="15">
        <f t="shared" si="0"/>
        <v>234.85000000000002</v>
      </c>
      <c r="B24" s="27">
        <f t="shared" si="1"/>
        <v>2.5550292101174321E-2</v>
      </c>
      <c r="C24" s="15">
        <v>508</v>
      </c>
    </row>
    <row r="25" spans="1:3" x14ac:dyDescent="0.35">
      <c r="A25" s="15">
        <f t="shared" si="0"/>
        <v>244.85000000000002</v>
      </c>
      <c r="B25" s="27">
        <f t="shared" si="1"/>
        <v>2.6452976968921682E-2</v>
      </c>
      <c r="C25" s="15">
        <v>518</v>
      </c>
    </row>
    <row r="26" spans="1:3" x14ac:dyDescent="0.35">
      <c r="A26" s="15">
        <f t="shared" si="0"/>
        <v>254.85000000000002</v>
      </c>
      <c r="B26" s="27">
        <f t="shared" si="1"/>
        <v>2.7379833821430388E-2</v>
      </c>
      <c r="C26" s="15">
        <v>528</v>
      </c>
    </row>
    <row r="27" spans="1:3" x14ac:dyDescent="0.35">
      <c r="A27" s="15">
        <f t="shared" si="0"/>
        <v>264.85000000000002</v>
      </c>
      <c r="B27" s="27">
        <f t="shared" si="1"/>
        <v>2.8334406507923404E-2</v>
      </c>
      <c r="C27" s="15">
        <v>538</v>
      </c>
    </row>
    <row r="28" spans="1:3" x14ac:dyDescent="0.35">
      <c r="A28" s="15">
        <f t="shared" si="0"/>
        <v>274.85000000000002</v>
      </c>
      <c r="B28" s="27">
        <f t="shared" si="1"/>
        <v>2.9321139570042121E-2</v>
      </c>
      <c r="C28" s="15">
        <v>548</v>
      </c>
    </row>
    <row r="29" spans="1:3" x14ac:dyDescent="0.35">
      <c r="A29" s="15">
        <f t="shared" si="0"/>
        <v>284.85000000000002</v>
      </c>
      <c r="B29" s="27">
        <f t="shared" si="1"/>
        <v>3.0345317022140605E-2</v>
      </c>
      <c r="C29" s="15">
        <v>558</v>
      </c>
    </row>
    <row r="30" spans="1:3" x14ac:dyDescent="0.35">
      <c r="A30" s="15">
        <f t="shared" si="0"/>
        <v>294.85000000000002</v>
      </c>
      <c r="B30" s="27">
        <f t="shared" si="1"/>
        <v>3.1412960605141649E-2</v>
      </c>
      <c r="C30" s="15">
        <v>568</v>
      </c>
    </row>
    <row r="31" spans="1:3" x14ac:dyDescent="0.35">
      <c r="A31" s="15">
        <f t="shared" si="0"/>
        <v>304.85000000000002</v>
      </c>
      <c r="B31" s="27">
        <f t="shared" si="1"/>
        <v>3.2530701352149194E-2</v>
      </c>
      <c r="C31" s="15">
        <v>578</v>
      </c>
    </row>
    <row r="32" spans="1:3" x14ac:dyDescent="0.35">
      <c r="A32" s="15">
        <f t="shared" si="0"/>
        <v>314.85000000000002</v>
      </c>
      <c r="B32" s="27">
        <f t="shared" si="1"/>
        <v>3.3705643447145661E-2</v>
      </c>
      <c r="C32" s="15">
        <v>588</v>
      </c>
    </row>
    <row r="33" spans="1:3" x14ac:dyDescent="0.35">
      <c r="A33" s="15">
        <f t="shared" si="0"/>
        <v>324.85000000000002</v>
      </c>
      <c r="B33" s="27">
        <f t="shared" si="1"/>
        <v>3.4945244498295835E-2</v>
      </c>
      <c r="C33" s="15">
        <v>598</v>
      </c>
    </row>
    <row r="34" spans="1:3" x14ac:dyDescent="0.35">
      <c r="A34" s="15">
        <f t="shared" si="0"/>
        <v>334.85</v>
      </c>
      <c r="B34" s="27">
        <f t="shared" si="1"/>
        <v>3.6257241487707148E-2</v>
      </c>
      <c r="C34" s="15">
        <v>608</v>
      </c>
    </row>
    <row r="35" spans="1:3" x14ac:dyDescent="0.35">
      <c r="A35" s="15">
        <f t="shared" si="0"/>
        <v>344.85</v>
      </c>
      <c r="B35" s="27">
        <f t="shared" si="1"/>
        <v>3.7649656800635256E-2</v>
      </c>
      <c r="C35" s="15">
        <v>618</v>
      </c>
    </row>
    <row r="36" spans="1:3" x14ac:dyDescent="0.35">
      <c r="A36" s="15">
        <f t="shared" si="0"/>
        <v>354.85</v>
      </c>
      <c r="B36" s="27">
        <f t="shared" si="1"/>
        <v>3.9130923879575619E-2</v>
      </c>
      <c r="C36" s="15">
        <v>628</v>
      </c>
    </row>
    <row r="37" spans="1:3" x14ac:dyDescent="0.35">
      <c r="A37" s="15">
        <f t="shared" si="0"/>
        <v>364.85</v>
      </c>
      <c r="B37" s="27">
        <f t="shared" si="1"/>
        <v>4.0710177183406415E-2</v>
      </c>
      <c r="C37" s="15">
        <v>638</v>
      </c>
    </row>
    <row r="38" spans="1:3" x14ac:dyDescent="0.35">
      <c r="A38" s="15">
        <f t="shared" si="0"/>
        <v>374.85</v>
      </c>
      <c r="B38" s="27">
        <f t="shared" si="1"/>
        <v>4.2397756284870525E-2</v>
      </c>
      <c r="C38" s="15">
        <v>648</v>
      </c>
    </row>
    <row r="39" spans="1:3" x14ac:dyDescent="0.35">
      <c r="A39" s="15">
        <f t="shared" si="0"/>
        <v>384.85</v>
      </c>
      <c r="B39" s="27">
        <f t="shared" si="1"/>
        <v>4.420597906290169E-2</v>
      </c>
      <c r="C39" s="15">
        <v>658</v>
      </c>
    </row>
    <row r="40" spans="1:3" x14ac:dyDescent="0.35">
      <c r="A40" s="15">
        <f t="shared" si="0"/>
        <v>394.85</v>
      </c>
      <c r="B40" s="27">
        <f t="shared" si="1"/>
        <v>4.6150244105390925E-2</v>
      </c>
      <c r="C40" s="15">
        <v>668</v>
      </c>
    </row>
    <row r="41" spans="1:3" x14ac:dyDescent="0.35">
      <c r="A41" s="15">
        <f t="shared" si="0"/>
        <v>384.85</v>
      </c>
      <c r="B41" s="27">
        <f t="shared" si="1"/>
        <v>4.420597906290169E-2</v>
      </c>
      <c r="C41" s="15">
        <v>658</v>
      </c>
    </row>
    <row r="42" spans="1:3" x14ac:dyDescent="0.35">
      <c r="A42" s="15">
        <f t="shared" si="0"/>
        <v>394.85</v>
      </c>
      <c r="B42" s="27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J9" sqref="J9"/>
    </sheetView>
  </sheetViews>
  <sheetFormatPr baseColWidth="10" defaultRowHeight="14.5" x14ac:dyDescent="0.35"/>
  <cols>
    <col min="1" max="2" width="11.453125" style="1"/>
    <col min="3" max="3" width="7" style="1" customWidth="1"/>
    <col min="4" max="4" width="8.7265625" style="1" customWidth="1"/>
    <col min="5" max="5" width="12.26953125" style="1" bestFit="1" customWidth="1"/>
    <col min="6" max="6" width="12.81640625" style="1" bestFit="1" customWidth="1"/>
    <col min="7" max="7" width="10" bestFit="1" customWidth="1"/>
    <col min="10" max="10" width="12" bestFit="1" customWidth="1"/>
  </cols>
  <sheetData>
    <row r="2" spans="1:11" x14ac:dyDescent="0.35">
      <c r="A2" s="1" t="s">
        <v>10</v>
      </c>
      <c r="C2" s="1" t="s">
        <v>11</v>
      </c>
    </row>
    <row r="3" spans="1:11" x14ac:dyDescent="0.35">
      <c r="A3" s="1" t="s">
        <v>12</v>
      </c>
    </row>
    <row r="4" spans="1:11" x14ac:dyDescent="0.35">
      <c r="A4" s="1" t="s">
        <v>13</v>
      </c>
      <c r="I4" t="s">
        <v>30</v>
      </c>
      <c r="J4">
        <v>0.115</v>
      </c>
    </row>
    <row r="5" spans="1:11" x14ac:dyDescent="0.35">
      <c r="A5" s="1" t="s">
        <v>12</v>
      </c>
      <c r="I5" t="s">
        <v>32</v>
      </c>
      <c r="J5">
        <v>5</v>
      </c>
    </row>
    <row r="6" spans="1:11" x14ac:dyDescent="0.35">
      <c r="A6" s="1" t="s">
        <v>14</v>
      </c>
    </row>
    <row r="7" spans="1:11" x14ac:dyDescent="0.35">
      <c r="A7" s="1" t="s">
        <v>15</v>
      </c>
      <c r="B7" s="1" t="s">
        <v>58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3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31</v>
      </c>
    </row>
    <row r="9" spans="1:11" x14ac:dyDescent="0.3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7">
        <f>-0.000000288741 + 0.00000004069284 * B9 + 0.00000000008678862* B9^2</f>
        <v>1.4736833111521948E-5</v>
      </c>
      <c r="K9">
        <f>H9/J9</f>
        <v>0.73285759011249529</v>
      </c>
    </row>
    <row r="10" spans="1:11" x14ac:dyDescent="0.3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7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3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7">
        <f t="shared" si="3"/>
        <v>1.6429511477641946E-5</v>
      </c>
      <c r="K11">
        <f t="shared" si="4"/>
        <v>0.75473942222046619</v>
      </c>
    </row>
    <row r="12" spans="1:11" x14ac:dyDescent="0.3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7">
        <f t="shared" si="3"/>
        <v>1.730188724670195E-5</v>
      </c>
      <c r="K12">
        <f t="shared" si="4"/>
        <v>0.76870226989458734</v>
      </c>
    </row>
    <row r="13" spans="1:11" x14ac:dyDescent="0.3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7">
        <f t="shared" si="3"/>
        <v>1.8191620739761949E-5</v>
      </c>
      <c r="K13">
        <f t="shared" si="4"/>
        <v>0.78057915801656153</v>
      </c>
    </row>
    <row r="14" spans="1:11" x14ac:dyDescent="0.3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7">
        <f t="shared" si="3"/>
        <v>1.9098711956821947E-5</v>
      </c>
      <c r="K14">
        <f t="shared" si="4"/>
        <v>0.79062923374821459</v>
      </c>
    </row>
    <row r="15" spans="1:11" x14ac:dyDescent="0.3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7">
        <f t="shared" si="3"/>
        <v>2.0023160897881947E-5</v>
      </c>
      <c r="K15">
        <f t="shared" si="4"/>
        <v>0.79907463569812709</v>
      </c>
    </row>
    <row r="16" spans="1:11" x14ac:dyDescent="0.3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7">
        <f t="shared" si="3"/>
        <v>2.0964967562941949E-5</v>
      </c>
      <c r="K16">
        <f t="shared" si="4"/>
        <v>0.80610666099349193</v>
      </c>
    </row>
    <row r="17" spans="1:11" x14ac:dyDescent="0.3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7">
        <f t="shared" si="3"/>
        <v>2.1924131952001946E-5</v>
      </c>
      <c r="K17">
        <f t="shared" si="4"/>
        <v>0.81645193703395447</v>
      </c>
    </row>
    <row r="18" spans="1:11" x14ac:dyDescent="0.3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7">
        <f t="shared" si="3"/>
        <v>2.2900654065061949E-5</v>
      </c>
      <c r="K18">
        <f t="shared" si="4"/>
        <v>0.82530393875668862</v>
      </c>
    </row>
    <row r="19" spans="1:11" x14ac:dyDescent="0.3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7">
        <f t="shared" si="3"/>
        <v>2.3894533902121947E-5</v>
      </c>
      <c r="K19">
        <f t="shared" si="4"/>
        <v>0.83282645652413356</v>
      </c>
    </row>
    <row r="20" spans="1:11" x14ac:dyDescent="0.3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7">
        <f t="shared" si="3"/>
        <v>2.4905771463181948E-5</v>
      </c>
      <c r="K20">
        <f t="shared" si="4"/>
        <v>0.83916292377838386</v>
      </c>
    </row>
    <row r="21" spans="1:11" x14ac:dyDescent="0.3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7">
        <f t="shared" si="3"/>
        <v>2.5934366748241947E-5</v>
      </c>
      <c r="K21">
        <f t="shared" si="4"/>
        <v>0.8444393577292405</v>
      </c>
    </row>
    <row r="22" spans="1:11" x14ac:dyDescent="0.3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7">
        <f t="shared" si="3"/>
        <v>2.6980319757301948E-5</v>
      </c>
      <c r="K22">
        <f t="shared" si="4"/>
        <v>0.85247321777108598</v>
      </c>
    </row>
    <row r="23" spans="1:11" x14ac:dyDescent="0.3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7">
        <f t="shared" si="3"/>
        <v>3.8394524667901951E-5</v>
      </c>
      <c r="K23">
        <f t="shared" si="4"/>
        <v>0.89856562357294156</v>
      </c>
    </row>
    <row r="24" spans="1:11" x14ac:dyDescent="0.3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7">
        <f t="shared" si="3"/>
        <v>5.1544501978501944E-5</v>
      </c>
      <c r="K24">
        <f t="shared" si="4"/>
        <v>0.92153378491873272</v>
      </c>
    </row>
    <row r="30" spans="1:11" x14ac:dyDescent="0.35">
      <c r="G30" t="s">
        <v>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C2" sqref="C2"/>
    </sheetView>
  </sheetViews>
  <sheetFormatPr baseColWidth="10" defaultRowHeight="14.5" x14ac:dyDescent="0.35"/>
  <cols>
    <col min="2" max="2" width="17.81640625" bestFit="1" customWidth="1"/>
    <col min="3" max="3" width="19.54296875" customWidth="1"/>
    <col min="13" max="13" width="11.26953125" bestFit="1" customWidth="1"/>
    <col min="14" max="18" width="11" bestFit="1" customWidth="1"/>
  </cols>
  <sheetData>
    <row r="1" spans="1:18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3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3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3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3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3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3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3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3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3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3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3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3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3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3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3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3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3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3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3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3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3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3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3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3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3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3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3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3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3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3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3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3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3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3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3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3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3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3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3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25" workbookViewId="0">
      <selection activeCell="Q4" sqref="Q4"/>
    </sheetView>
  </sheetViews>
  <sheetFormatPr baseColWidth="10" defaultRowHeight="14.5" x14ac:dyDescent="0.35"/>
  <cols>
    <col min="2" max="2" width="17.81640625" hidden="1" customWidth="1"/>
    <col min="3" max="3" width="19.54296875" customWidth="1"/>
    <col min="6" max="6" width="30" bestFit="1" customWidth="1"/>
    <col min="16" max="16" width="12.453125" bestFit="1" customWidth="1"/>
  </cols>
  <sheetData>
    <row r="1" spans="1:17" x14ac:dyDescent="0.35">
      <c r="A1" s="16" t="s">
        <v>24</v>
      </c>
      <c r="B1" s="16" t="s">
        <v>25</v>
      </c>
      <c r="C1" s="16" t="s">
        <v>41</v>
      </c>
      <c r="D1" s="16" t="s">
        <v>42</v>
      </c>
    </row>
    <row r="2" spans="1:17" x14ac:dyDescent="0.3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35">
        <v>286.15826960426</v>
      </c>
      <c r="Q2" s="12">
        <f>-0.00000000308987*P2^5+0.00000732737*P2^4-0.00729273*P2^3+4.97969*P2^2-123.735*P2^1-244679</f>
        <v>-5.8342295233160257E-5</v>
      </c>
    </row>
    <row r="3" spans="1:17" x14ac:dyDescent="0.3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3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O4" t="s">
        <v>55</v>
      </c>
      <c r="P4" s="36">
        <v>286.15826960426</v>
      </c>
    </row>
    <row r="5" spans="1:17" x14ac:dyDescent="0.3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O5" t="s">
        <v>56</v>
      </c>
      <c r="P5" s="36">
        <v>285.98182658753598</v>
      </c>
    </row>
    <row r="6" spans="1:17" x14ac:dyDescent="0.3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O6" t="s">
        <v>57</v>
      </c>
      <c r="P6" s="36">
        <v>285.42898904592198</v>
      </c>
    </row>
    <row r="7" spans="1:17" x14ac:dyDescent="0.3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>
        <f>AVERAGE(P4:P6)</f>
        <v>285.85636174590599</v>
      </c>
    </row>
    <row r="8" spans="1:17" x14ac:dyDescent="0.3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3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3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3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3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3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3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3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3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3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3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3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3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3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3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3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3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3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3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3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3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3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3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3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3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3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3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3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3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3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P37" s="5"/>
    </row>
    <row r="38" spans="1:16" x14ac:dyDescent="0.3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P38" s="5"/>
    </row>
    <row r="39" spans="1:16" x14ac:dyDescent="0.3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P39" s="5"/>
    </row>
    <row r="40" spans="1:16" x14ac:dyDescent="0.3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3" workbookViewId="0">
      <selection activeCell="P5" sqref="P5"/>
    </sheetView>
  </sheetViews>
  <sheetFormatPr baseColWidth="10" defaultRowHeight="14.5" x14ac:dyDescent="0.35"/>
  <cols>
    <col min="2" max="2" width="17.81640625" hidden="1" customWidth="1"/>
    <col min="3" max="3" width="19.54296875" customWidth="1"/>
    <col min="6" max="6" width="30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3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3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40" si="1" xml:space="preserve"> -5.19062E-18*A3^5 + 0.0000000000000134662*A3^4 + 0.00000484416*A3^3 - 0.00685657*A3^2 + 5.87494*A3^1 + 288.111</f>
        <v>1558.1462455408637</v>
      </c>
      <c r="P3" s="5"/>
    </row>
    <row r="4" spans="1:16" x14ac:dyDescent="0.3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3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3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3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3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3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3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3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3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3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3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3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3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3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1" workbookViewId="0">
      <selection activeCell="H3" sqref="H3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5" max="5" width="13.453125" customWidth="1"/>
    <col min="6" max="6" width="10.7265625" customWidth="1"/>
    <col min="7" max="7" width="11.26953125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3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4">
        <f xml:space="preserve"> -7.91778E-15*A2^5 + 0.0000000000205132*A2^4 - 0.000000021081*A2^3 + 0.000010752*A2^2 - 0.00272677*A2^1 + 0.276215</f>
        <v>4.5757686108190976E-3</v>
      </c>
      <c r="F2" s="40">
        <v>680.56707739527815</v>
      </c>
      <c r="G2" s="41">
        <f xml:space="preserve"> -7.91778E-15*F2^5 + 0.0000000000205132*F2^4 - 0.000000021081*F2^3 + 0.000010752*F2^2 - 0.00272677*F2^1 + 0.276215</f>
        <v>1.9403367801373861E-12</v>
      </c>
      <c r="P2" s="5"/>
    </row>
    <row r="3" spans="1:16" x14ac:dyDescent="0.3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4">
        <f t="shared" ref="E3:E66" si="1" xml:space="preserve"> -7.91778E-15*A3^5 + 0.0000000000205132*A3^4 - 0.000000021081*A3^3 + 0.000010752*A3^2 - 0.00272677*A3^1 + 0.276215</f>
        <v>3.7419861573338986E-3</v>
      </c>
      <c r="P3" s="5"/>
    </row>
    <row r="4" spans="1:16" x14ac:dyDescent="0.3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4">
        <f t="shared" si="1"/>
        <v>3.0564144744330557E-3</v>
      </c>
      <c r="P4" s="5"/>
    </row>
    <row r="5" spans="1:16" x14ac:dyDescent="0.3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4">
        <f t="shared" si="1"/>
        <v>2.498112268005559E-3</v>
      </c>
      <c r="P5" s="5"/>
    </row>
    <row r="6" spans="1:16" x14ac:dyDescent="0.3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4">
        <f t="shared" si="1"/>
        <v>2.0481350004522003E-3</v>
      </c>
      <c r="P6" s="5"/>
    </row>
    <row r="7" spans="1:16" x14ac:dyDescent="0.3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4">
        <f t="shared" si="1"/>
        <v>1.6894398773256158E-3</v>
      </c>
      <c r="P7" s="5"/>
    </row>
    <row r="8" spans="1:16" x14ac:dyDescent="0.3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4">
        <f t="shared" si="1"/>
        <v>1.4067908339707724E-3</v>
      </c>
      <c r="P8" s="5"/>
    </row>
    <row r="9" spans="1:16" x14ac:dyDescent="0.3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4">
        <f t="shared" si="1"/>
        <v>1.186663522164344E-3</v>
      </c>
      <c r="P9" s="5"/>
    </row>
    <row r="10" spans="1:16" x14ac:dyDescent="0.3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4">
        <f t="shared" si="1"/>
        <v>1.0171502967554202E-3</v>
      </c>
      <c r="P10" s="5"/>
    </row>
    <row r="11" spans="1:16" x14ac:dyDescent="0.3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4">
        <f t="shared" si="1"/>
        <v>8.8786520230421662E-4</v>
      </c>
      <c r="P11" s="5"/>
    </row>
    <row r="12" spans="1:16" x14ac:dyDescent="0.3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4">
        <f t="shared" si="1"/>
        <v>7.898489597241154E-4</v>
      </c>
      <c r="P12" s="5"/>
    </row>
    <row r="13" spans="1:16" x14ac:dyDescent="0.3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4">
        <f t="shared" si="1"/>
        <v>7.1547395291970961E-4</v>
      </c>
      <c r="P13" s="5"/>
    </row>
    <row r="14" spans="1:16" x14ac:dyDescent="0.3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4">
        <f t="shared" si="1"/>
        <v>6.5834921542773372E-4</v>
      </c>
      <c r="P14" s="5"/>
    </row>
    <row r="15" spans="1:16" x14ac:dyDescent="0.3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4">
        <f t="shared" si="1"/>
        <v>6.1322541705688405E-4</v>
      </c>
      <c r="P15" s="5"/>
    </row>
    <row r="16" spans="1:16" x14ac:dyDescent="0.3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4">
        <f t="shared" si="1"/>
        <v>5.758998505284163E-4</v>
      </c>
      <c r="P16" s="5"/>
    </row>
    <row r="17" spans="1:16" x14ac:dyDescent="0.3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4">
        <f t="shared" si="1"/>
        <v>5.4312141811474479E-4</v>
      </c>
      <c r="P17" s="5"/>
    </row>
    <row r="18" spans="1:16" x14ac:dyDescent="0.3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4">
        <f t="shared" si="1"/>
        <v>5.1249561828081713E-4</v>
      </c>
      <c r="P18" s="5"/>
    </row>
    <row r="19" spans="1:16" x14ac:dyDescent="0.3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4">
        <f t="shared" si="1"/>
        <v>4.8238953232282444E-4</v>
      </c>
      <c r="P19" s="5"/>
    </row>
    <row r="20" spans="1:16" x14ac:dyDescent="0.3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4">
        <f t="shared" si="1"/>
        <v>4.5183681101079731E-4</v>
      </c>
      <c r="P20" s="5"/>
    </row>
    <row r="21" spans="1:16" x14ac:dyDescent="0.3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4">
        <f t="shared" si="1"/>
        <v>4.2044266122431839E-4</v>
      </c>
      <c r="P21" s="5"/>
    </row>
    <row r="22" spans="1:16" x14ac:dyDescent="0.3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4">
        <f t="shared" si="1"/>
        <v>3.8828883259689473E-4</v>
      </c>
      <c r="P22" s="5"/>
    </row>
    <row r="23" spans="1:16" x14ac:dyDescent="0.3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4">
        <f t="shared" si="1"/>
        <v>3.558386041534467E-4</v>
      </c>
      <c r="P23" s="5"/>
    </row>
    <row r="24" spans="1:16" x14ac:dyDescent="0.3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4">
        <f t="shared" si="1"/>
        <v>3.2384177095023947E-4</v>
      </c>
      <c r="P24" s="5"/>
    </row>
    <row r="25" spans="1:16" x14ac:dyDescent="0.3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4">
        <f t="shared" si="1"/>
        <v>2.9323963071659076E-4</v>
      </c>
      <c r="P25" s="5"/>
    </row>
    <row r="26" spans="1:16" x14ac:dyDescent="0.3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4">
        <f t="shared" si="1"/>
        <v>2.650699704928039E-4</v>
      </c>
      <c r="P26" s="5"/>
    </row>
    <row r="27" spans="1:16" x14ac:dyDescent="0.3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4">
        <f t="shared" si="1"/>
        <v>2.4037205327165356E-4</v>
      </c>
      <c r="P27" s="5"/>
    </row>
    <row r="28" spans="1:16" x14ac:dyDescent="0.3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4">
        <f t="shared" si="1"/>
        <v>2.2009160463853927E-4</v>
      </c>
      <c r="P28" s="5"/>
    </row>
    <row r="29" spans="1:16" x14ac:dyDescent="0.3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4">
        <f t="shared" si="1"/>
        <v>2.0498579940964046E-4</v>
      </c>
      <c r="P29" s="5"/>
    </row>
    <row r="30" spans="1:16" x14ac:dyDescent="0.3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4">
        <f t="shared" si="1"/>
        <v>1.9552824827429038E-4</v>
      </c>
      <c r="P30" s="5"/>
    </row>
    <row r="31" spans="1:16" x14ac:dyDescent="0.3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4">
        <f t="shared" si="1"/>
        <v>1.9181398443335329E-4</v>
      </c>
      <c r="P31" s="5"/>
    </row>
    <row r="32" spans="1:16" x14ac:dyDescent="0.3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4">
        <f t="shared" si="1"/>
        <v>1.9346445023848968E-4</v>
      </c>
      <c r="P32" s="5"/>
    </row>
    <row r="33" spans="1:16" x14ac:dyDescent="0.3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4">
        <f t="shared" si="1"/>
        <v>1.9953248383541844E-4</v>
      </c>
      <c r="P33" s="5"/>
    </row>
    <row r="34" spans="1:16" x14ac:dyDescent="0.3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4">
        <f t="shared" si="1"/>
        <v>2.0840730580118372E-4</v>
      </c>
      <c r="P34" s="5"/>
    </row>
    <row r="35" spans="1:16" x14ac:dyDescent="0.3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4">
        <f t="shared" si="1"/>
        <v>2.1771950578453048E-4</v>
      </c>
      <c r="P35" s="5"/>
    </row>
    <row r="36" spans="1:16" x14ac:dyDescent="0.3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4">
        <f t="shared" si="1"/>
        <v>2.2424602914494773E-4</v>
      </c>
      <c r="P36" s="5"/>
    </row>
    <row r="37" spans="1:16" x14ac:dyDescent="0.3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4">
        <f t="shared" si="1"/>
        <v>2.238151635970409E-4</v>
      </c>
      <c r="P37" s="5"/>
    </row>
    <row r="38" spans="1:16" x14ac:dyDescent="0.3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4">
        <f t="shared" si="1"/>
        <v>2.112115258449121E-4</v>
      </c>
      <c r="P38" s="5"/>
    </row>
    <row r="39" spans="1:16" x14ac:dyDescent="0.3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4">
        <f t="shared" si="1"/>
        <v>1.8008104822408999E-4</v>
      </c>
      <c r="P39" s="5"/>
    </row>
    <row r="40" spans="1:16" x14ac:dyDescent="0.3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4">
        <f t="shared" si="1"/>
        <v>1.2283596534612418E-4</v>
      </c>
      <c r="P40" s="5"/>
    </row>
    <row r="41" spans="1:16" x14ac:dyDescent="0.35">
      <c r="A41">
        <v>658</v>
      </c>
      <c r="C41" s="15">
        <v>1.5899999999999999E-4</v>
      </c>
      <c r="D41" s="12">
        <v>15000000</v>
      </c>
      <c r="E41" s="24">
        <f t="shared" si="1"/>
        <v>1.8008104822408999E-4</v>
      </c>
    </row>
    <row r="42" spans="1:16" x14ac:dyDescent="0.35">
      <c r="A42">
        <v>668</v>
      </c>
      <c r="C42" s="15">
        <v>1.54E-4</v>
      </c>
      <c r="D42" s="12">
        <v>15000000</v>
      </c>
      <c r="E42" s="24">
        <f t="shared" si="1"/>
        <v>1.2283596534612418E-4</v>
      </c>
    </row>
    <row r="43" spans="1:16" x14ac:dyDescent="0.35">
      <c r="A43">
        <v>680</v>
      </c>
      <c r="E43" s="24">
        <f t="shared" si="1"/>
        <v>7.0170280962456033E-6</v>
      </c>
    </row>
    <row r="44" spans="1:16" x14ac:dyDescent="0.35">
      <c r="A44">
        <v>681</v>
      </c>
      <c r="E44" s="24">
        <f t="shared" si="1"/>
        <v>-5.4610808229993424E-6</v>
      </c>
    </row>
    <row r="45" spans="1:16" x14ac:dyDescent="0.35">
      <c r="A45">
        <v>698</v>
      </c>
      <c r="E45" s="24">
        <f t="shared" si="1"/>
        <v>-3.0196531523418724E-4</v>
      </c>
    </row>
    <row r="46" spans="1:16" x14ac:dyDescent="0.35">
      <c r="A46">
        <v>708</v>
      </c>
      <c r="E46" s="24">
        <f t="shared" si="1"/>
        <v>-5.6754589521978982E-4</v>
      </c>
    </row>
    <row r="47" spans="1:16" x14ac:dyDescent="0.35">
      <c r="A47">
        <v>718</v>
      </c>
      <c r="E47" s="24">
        <f t="shared" si="1"/>
        <v>-9.1901084093992669E-4</v>
      </c>
    </row>
    <row r="48" spans="1:16" x14ac:dyDescent="0.35">
      <c r="A48">
        <v>728</v>
      </c>
      <c r="E48" s="24">
        <f t="shared" si="1"/>
        <v>-1.3733453847138977E-3</v>
      </c>
    </row>
    <row r="49" spans="1:5" x14ac:dyDescent="0.35">
      <c r="A49">
        <v>738</v>
      </c>
      <c r="E49" s="24">
        <f t="shared" si="1"/>
        <v>-1.9494335501099025E-3</v>
      </c>
    </row>
    <row r="50" spans="1:5" x14ac:dyDescent="0.35">
      <c r="A50">
        <v>748</v>
      </c>
      <c r="E50" s="24">
        <f t="shared" si="1"/>
        <v>-2.6681531652995583E-3</v>
      </c>
    </row>
    <row r="51" spans="1:5" x14ac:dyDescent="0.35">
      <c r="A51">
        <v>758</v>
      </c>
      <c r="E51" s="24">
        <f t="shared" si="1"/>
        <v>-3.552470876433067E-3</v>
      </c>
    </row>
    <row r="52" spans="1:5" x14ac:dyDescent="0.35">
      <c r="A52">
        <v>768</v>
      </c>
      <c r="E52" s="24">
        <f t="shared" si="1"/>
        <v>-4.6275371609750815E-3</v>
      </c>
    </row>
    <row r="53" spans="1:5" x14ac:dyDescent="0.35">
      <c r="A53">
        <v>778</v>
      </c>
      <c r="E53" s="24">
        <f t="shared" si="1"/>
        <v>-5.9207813410858678E-3</v>
      </c>
    </row>
    <row r="54" spans="1:5" x14ac:dyDescent="0.35">
      <c r="A54">
        <v>788</v>
      </c>
      <c r="E54" s="24">
        <f t="shared" si="1"/>
        <v>-7.4620065969744909E-3</v>
      </c>
    </row>
    <row r="55" spans="1:5" x14ac:dyDescent="0.35">
      <c r="A55">
        <v>798</v>
      </c>
      <c r="E55" s="24">
        <f t="shared" si="1"/>
        <v>-9.2834849802555519E-3</v>
      </c>
    </row>
    <row r="56" spans="1:5" x14ac:dyDescent="0.35">
      <c r="A56">
        <v>808</v>
      </c>
      <c r="E56" s="24">
        <f t="shared" si="1"/>
        <v>-1.1420052427312588E-2</v>
      </c>
    </row>
    <row r="57" spans="1:5" x14ac:dyDescent="0.35">
      <c r="A57">
        <v>818</v>
      </c>
      <c r="E57" s="24">
        <f t="shared" si="1"/>
        <v>-1.3909203772656142E-2</v>
      </c>
    </row>
    <row r="58" spans="1:5" x14ac:dyDescent="0.35">
      <c r="A58">
        <v>828</v>
      </c>
      <c r="E58" s="24">
        <f t="shared" si="1"/>
        <v>-1.6791187762286275E-2</v>
      </c>
    </row>
    <row r="59" spans="1:5" x14ac:dyDescent="0.35">
      <c r="A59">
        <v>838</v>
      </c>
      <c r="E59" s="24">
        <f t="shared" si="1"/>
        <v>-2.0109102067047968E-2</v>
      </c>
    </row>
    <row r="60" spans="1:5" x14ac:dyDescent="0.35">
      <c r="A60">
        <v>848</v>
      </c>
      <c r="E60" s="24">
        <f t="shared" si="1"/>
        <v>-2.3908988295998967E-2</v>
      </c>
    </row>
    <row r="61" spans="1:5" x14ac:dyDescent="0.35">
      <c r="A61">
        <v>858</v>
      </c>
      <c r="E61" s="24">
        <f t="shared" si="1"/>
        <v>-2.8239927009761634E-2</v>
      </c>
    </row>
    <row r="62" spans="1:5" x14ac:dyDescent="0.35">
      <c r="A62">
        <v>868</v>
      </c>
      <c r="E62" s="24">
        <f t="shared" si="1"/>
        <v>-3.3154132733885455E-2</v>
      </c>
    </row>
    <row r="63" spans="1:5" x14ac:dyDescent="0.35">
      <c r="A63">
        <v>878</v>
      </c>
      <c r="E63" s="24">
        <f t="shared" si="1"/>
        <v>-3.8707048972213998E-2</v>
      </c>
    </row>
    <row r="64" spans="1:5" x14ac:dyDescent="0.35">
      <c r="A64">
        <v>888</v>
      </c>
      <c r="E64" s="24">
        <f t="shared" si="1"/>
        <v>-4.495744322023143E-2</v>
      </c>
    </row>
    <row r="65" spans="1:5" x14ac:dyDescent="0.35">
      <c r="A65">
        <v>898</v>
      </c>
      <c r="E65" s="24">
        <f t="shared" si="1"/>
        <v>-5.1967501978429476E-2</v>
      </c>
    </row>
    <row r="66" spans="1:5" x14ac:dyDescent="0.35">
      <c r="A66">
        <v>908</v>
      </c>
      <c r="E66" s="24">
        <f t="shared" si="1"/>
        <v>-5.9802925765678805E-2</v>
      </c>
    </row>
    <row r="67" spans="1:5" x14ac:dyDescent="0.35">
      <c r="A67">
        <v>918</v>
      </c>
      <c r="E67" s="24">
        <f t="shared" ref="E67:E75" si="2" xml:space="preserve"> -7.91778E-15*A67^5 + 0.0000000000205132*A67^4 - 0.000000021081*A67^3 + 0.000010752*A67^2 - 0.00272677*A67^1 + 0.276215</f>
        <v>-6.853302413256579E-2</v>
      </c>
    </row>
    <row r="68" spans="1:5" x14ac:dyDescent="0.35">
      <c r="A68">
        <v>928</v>
      </c>
      <c r="E68" s="24">
        <f t="shared" si="2"/>
        <v>-7.8230810674767448E-2</v>
      </c>
    </row>
    <row r="69" spans="1:5" x14ac:dyDescent="0.35">
      <c r="A69">
        <v>938</v>
      </c>
      <c r="E69" s="24">
        <f t="shared" si="2"/>
        <v>-8.8973098046420174E-2</v>
      </c>
    </row>
    <row r="70" spans="1:5" x14ac:dyDescent="0.35">
      <c r="A70">
        <v>948</v>
      </c>
      <c r="E70" s="24">
        <f t="shared" si="2"/>
        <v>-0.10084059297344672</v>
      </c>
    </row>
    <row r="71" spans="1:5" x14ac:dyDescent="0.35">
      <c r="A71">
        <v>958</v>
      </c>
      <c r="E71" s="24">
        <f t="shared" si="2"/>
        <v>-0.11391799126696001</v>
      </c>
    </row>
    <row r="72" spans="1:5" x14ac:dyDescent="0.35">
      <c r="A72">
        <v>968</v>
      </c>
      <c r="E72" s="24">
        <f t="shared" si="2"/>
        <v>-0.12829407283659056</v>
      </c>
    </row>
    <row r="73" spans="1:5" x14ac:dyDescent="0.35">
      <c r="A73">
        <v>978</v>
      </c>
      <c r="E73" s="24">
        <f t="shared" si="2"/>
        <v>-0.14406179670385433</v>
      </c>
    </row>
    <row r="74" spans="1:5" x14ac:dyDescent="0.35">
      <c r="A74">
        <v>988</v>
      </c>
      <c r="E74" s="24">
        <f t="shared" si="2"/>
        <v>-0.16131839601551434</v>
      </c>
    </row>
    <row r="75" spans="1:5" x14ac:dyDescent="0.35">
      <c r="A75">
        <v>998</v>
      </c>
      <c r="E75" s="24">
        <f t="shared" si="2"/>
        <v>-0.1801654730569574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8" workbookViewId="0">
      <selection activeCell="E2" sqref="E2:E40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5" max="5" width="13.453125" customWidth="1"/>
    <col min="6" max="6" width="30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35">
      <c r="A2" s="12">
        <v>288</v>
      </c>
      <c r="B2" s="15">
        <f t="shared" ref="B2:B40" si="0">A2-273.15</f>
        <v>14.850000000000023</v>
      </c>
      <c r="C2" s="15">
        <v>0.136769</v>
      </c>
      <c r="D2" s="12">
        <v>15000000</v>
      </c>
      <c r="E2" s="24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3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4">
        <f t="shared" ref="E3:E40" si="1" xml:space="preserve"> 1.80339E-18*A3^5 - 3.82962E-15*A3^4 + 0.00000000000671676*A3^3 - 0.000000179349*A3^2 + 0.0000100259*A3^1 + 0.14862</f>
        <v>0.13583259633867581</v>
      </c>
      <c r="P3" s="5"/>
    </row>
    <row r="4" spans="1:16" x14ac:dyDescent="0.3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4">
        <f t="shared" si="1"/>
        <v>0.1348609998167857</v>
      </c>
      <c r="P4" s="5"/>
    </row>
    <row r="5" spans="1:16" x14ac:dyDescent="0.3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4">
        <f t="shared" si="1"/>
        <v>0.13385444416271158</v>
      </c>
      <c r="P5" s="5"/>
    </row>
    <row r="6" spans="1:16" x14ac:dyDescent="0.3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4">
        <f t="shared" si="1"/>
        <v>0.13281295151219202</v>
      </c>
      <c r="P6" s="5"/>
    </row>
    <row r="7" spans="1:16" x14ac:dyDescent="0.3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4">
        <f t="shared" si="1"/>
        <v>0.13173654377003033</v>
      </c>
      <c r="P7" s="5"/>
    </row>
    <row r="8" spans="1:16" x14ac:dyDescent="0.3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4">
        <f t="shared" si="1"/>
        <v>0.13062524263173542</v>
      </c>
      <c r="P8" s="5"/>
    </row>
    <row r="9" spans="1:16" x14ac:dyDescent="0.3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4">
        <f t="shared" si="1"/>
        <v>0.12947906960516231</v>
      </c>
      <c r="P9" s="5"/>
    </row>
    <row r="10" spans="1:16" x14ac:dyDescent="0.3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4">
        <f t="shared" si="1"/>
        <v>0.12829804603215295</v>
      </c>
      <c r="P10" s="5"/>
    </row>
    <row r="11" spans="1:16" x14ac:dyDescent="0.3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4">
        <f t="shared" si="1"/>
        <v>0.12708219311017677</v>
      </c>
      <c r="P11" s="5"/>
    </row>
    <row r="12" spans="1:16" x14ac:dyDescent="0.3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4">
        <f t="shared" si="1"/>
        <v>0.12583153191397148</v>
      </c>
      <c r="P12" s="5"/>
    </row>
    <row r="13" spans="1:16" x14ac:dyDescent="0.3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4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3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4">
        <f t="shared" si="1"/>
        <v>0.12322586851400945</v>
      </c>
      <c r="P14" s="5"/>
    </row>
    <row r="15" spans="1:16" x14ac:dyDescent="0.3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4">
        <f t="shared" si="1"/>
        <v>0.12187090804083532</v>
      </c>
      <c r="P15" s="5"/>
    </row>
    <row r="16" spans="1:16" x14ac:dyDescent="0.3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4">
        <f t="shared" si="1"/>
        <v>0.12048122279787865</v>
      </c>
      <c r="P16" s="5"/>
    </row>
    <row r="17" spans="1:16" x14ac:dyDescent="0.3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4">
        <f t="shared" si="1"/>
        <v>0.11905683357082843</v>
      </c>
      <c r="P17" s="5"/>
    </row>
    <row r="18" spans="1:16" x14ac:dyDescent="0.3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4">
        <f t="shared" si="1"/>
        <v>0.11759776115248596</v>
      </c>
      <c r="P18" s="5"/>
    </row>
    <row r="19" spans="1:16" x14ac:dyDescent="0.3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4">
        <f t="shared" si="1"/>
        <v>0.11610402636440556</v>
      </c>
      <c r="P19" s="5"/>
    </row>
    <row r="20" spans="1:16" x14ac:dyDescent="0.3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4">
        <f t="shared" si="1"/>
        <v>0.11457565007853518</v>
      </c>
      <c r="P20" s="5"/>
    </row>
    <row r="21" spans="1:16" x14ac:dyDescent="0.3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4">
        <f t="shared" si="1"/>
        <v>0.11301265323885709</v>
      </c>
      <c r="P21" s="5"/>
    </row>
    <row r="22" spans="1:16" x14ac:dyDescent="0.3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4">
        <f t="shared" si="1"/>
        <v>0.11141505688302863</v>
      </c>
      <c r="P22" s="5"/>
    </row>
    <row r="23" spans="1:16" x14ac:dyDescent="0.3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4">
        <f t="shared" si="1"/>
        <v>0.10978288216402285</v>
      </c>
      <c r="P23" s="5"/>
    </row>
    <row r="24" spans="1:16" x14ac:dyDescent="0.3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4">
        <f t="shared" si="1"/>
        <v>0.10811615037176912</v>
      </c>
      <c r="P24" s="5"/>
    </row>
    <row r="25" spans="1:16" x14ac:dyDescent="0.3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4">
        <f t="shared" si="1"/>
        <v>0.10641488295479395</v>
      </c>
      <c r="P25" s="5"/>
    </row>
    <row r="26" spans="1:16" x14ac:dyDescent="0.3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4">
        <f t="shared" si="1"/>
        <v>0.10467910154186155</v>
      </c>
      <c r="P26" s="5"/>
    </row>
    <row r="27" spans="1:16" x14ac:dyDescent="0.3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4">
        <f t="shared" si="1"/>
        <v>0.10290882796361456</v>
      </c>
      <c r="P27" s="5"/>
    </row>
    <row r="28" spans="1:16" x14ac:dyDescent="0.3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4">
        <f t="shared" si="1"/>
        <v>0.10110408427421472</v>
      </c>
      <c r="P28" s="5"/>
    </row>
    <row r="29" spans="1:16" x14ac:dyDescent="0.3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4">
        <f t="shared" si="1"/>
        <v>9.926489277298356E-2</v>
      </c>
      <c r="P29" s="5"/>
    </row>
    <row r="30" spans="1:16" x14ac:dyDescent="0.3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4">
        <f t="shared" si="1"/>
        <v>9.7391276026043111E-2</v>
      </c>
      <c r="P30" s="5"/>
    </row>
    <row r="31" spans="1:16" x14ac:dyDescent="0.3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4">
        <f t="shared" si="1"/>
        <v>9.5483256887956461E-2</v>
      </c>
      <c r="P31" s="5"/>
    </row>
    <row r="32" spans="1:16" x14ac:dyDescent="0.3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4">
        <f t="shared" si="1"/>
        <v>9.3540858523368617E-2</v>
      </c>
      <c r="P32" s="5"/>
    </row>
    <row r="33" spans="1:16" x14ac:dyDescent="0.3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4">
        <f t="shared" si="1"/>
        <v>9.1564104428647014E-2</v>
      </c>
      <c r="P33" s="5"/>
    </row>
    <row r="34" spans="1:16" x14ac:dyDescent="0.3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4">
        <f t="shared" si="1"/>
        <v>8.9553018453522343E-2</v>
      </c>
      <c r="P34" s="5"/>
    </row>
    <row r="35" spans="1:16" x14ac:dyDescent="0.3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4">
        <f t="shared" si="1"/>
        <v>8.7507624822729085E-2</v>
      </c>
      <c r="P35" s="5"/>
    </row>
    <row r="36" spans="1:16" x14ac:dyDescent="0.3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4">
        <f t="shared" si="1"/>
        <v>8.5427948157646288E-2</v>
      </c>
      <c r="P36" s="5"/>
    </row>
    <row r="37" spans="1:16" x14ac:dyDescent="0.3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4">
        <f t="shared" si="1"/>
        <v>8.3314013497938294E-2</v>
      </c>
      <c r="P37" s="5"/>
    </row>
    <row r="38" spans="1:16" x14ac:dyDescent="0.3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4">
        <f t="shared" si="1"/>
        <v>8.1165846323195234E-2</v>
      </c>
      <c r="P38" s="5"/>
    </row>
    <row r="39" spans="1:16" x14ac:dyDescent="0.3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4">
        <f t="shared" si="1"/>
        <v>7.8983472574573901E-2</v>
      </c>
      <c r="P39" s="5"/>
    </row>
    <row r="40" spans="1:16" x14ac:dyDescent="0.3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4">
        <f t="shared" si="1"/>
        <v>7.6766918676438325E-2</v>
      </c>
      <c r="P40" s="5"/>
    </row>
    <row r="41" spans="1:16" x14ac:dyDescent="0.35">
      <c r="C41" s="15"/>
      <c r="D41" s="12"/>
      <c r="E41" s="24"/>
    </row>
    <row r="42" spans="1:16" x14ac:dyDescent="0.35">
      <c r="C42" s="15"/>
      <c r="D42" s="12"/>
      <c r="E42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6" workbookViewId="0">
      <selection activeCell="E2" sqref="E2:E40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5" max="5" width="13.453125" customWidth="1"/>
    <col min="6" max="6" width="30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3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4">
        <f xml:space="preserve"> 4.91279E-19*A2^5 - 1.00061E-15*A2^4 - 0.00000193107*A2^3 + 0.00213784*A2^2 - 1.61326*A2^1 + 1402.71</f>
        <v>1069.2829620664547</v>
      </c>
      <c r="P2" s="5"/>
    </row>
    <row r="3" spans="1:16" x14ac:dyDescent="0.3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4">
        <f t="shared" ref="E3:E40" si="1" xml:space="preserve"> 4.91279E-19*A3^5 - 1.00061E-15*A3^4 - 0.00000193107*A3^3 + 0.00213784*A3^2 - 1.61326*A3^1 + 1402.71</f>
        <v>1060.7042080201404</v>
      </c>
      <c r="P3" s="5"/>
    </row>
    <row r="4" spans="1:16" x14ac:dyDescent="0.3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4">
        <f t="shared" si="1"/>
        <v>1052.2077465771931</v>
      </c>
      <c r="P4" s="5"/>
    </row>
    <row r="5" spans="1:16" x14ac:dyDescent="0.3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4">
        <f t="shared" si="1"/>
        <v>1043.7819913130431</v>
      </c>
      <c r="P5" s="5"/>
    </row>
    <row r="6" spans="1:16" x14ac:dyDescent="0.3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4">
        <f t="shared" si="1"/>
        <v>1035.4153558030625</v>
      </c>
      <c r="P6" s="5"/>
    </row>
    <row r="7" spans="1:16" x14ac:dyDescent="0.3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4">
        <f t="shared" si="1"/>
        <v>1027.0962536225704</v>
      </c>
      <c r="P7" s="5"/>
    </row>
    <row r="8" spans="1:16" x14ac:dyDescent="0.3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4">
        <f t="shared" si="1"/>
        <v>1018.8130983468394</v>
      </c>
      <c r="P8" s="5"/>
    </row>
    <row r="9" spans="1:16" x14ac:dyDescent="0.3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4">
        <f t="shared" si="1"/>
        <v>1010.5543035511014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4">
        <f t="shared" si="1"/>
        <v>1002.3082828105526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4">
        <f t="shared" si="1"/>
        <v>994.06344970036059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4">
        <f t="shared" si="1"/>
        <v>985.80821779566998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4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3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4">
        <f t="shared" si="1"/>
        <v>969.22021190328951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4">
        <f t="shared" si="1"/>
        <v>960.86426506582507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4">
        <f t="shared" si="1"/>
        <v>952.45157373432539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4">
        <f t="shared" si="1"/>
        <v>943.97055148390723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4">
        <f t="shared" si="1"/>
        <v>935.40961188969936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4">
        <f t="shared" si="1"/>
        <v>926.75716852684877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4">
        <f t="shared" si="1"/>
        <v>918.00163497052654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4">
        <f t="shared" si="1"/>
        <v>909.13142479593341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4">
        <f t="shared" si="1"/>
        <v>900.13495157830641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4">
        <f t="shared" si="1"/>
        <v>891.00062889292326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4">
        <f t="shared" si="1"/>
        <v>881.71687031511021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4">
        <f t="shared" si="1"/>
        <v>872.27208942024617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4">
        <f t="shared" si="1"/>
        <v>862.65469978377018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4">
        <f t="shared" si="1"/>
        <v>852.8531149811854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4">
        <f t="shared" si="1"/>
        <v>842.85574858806729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4">
        <f t="shared" si="1"/>
        <v>832.6510141800677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4">
        <f t="shared" si="1"/>
        <v>822.22732533292162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4">
        <f t="shared" si="1"/>
        <v>811.57309562245257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4">
        <f t="shared" si="1"/>
        <v>800.676738624579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4">
        <f t="shared" si="1"/>
        <v>789.52666791531999</v>
      </c>
      <c r="P33" s="5"/>
    </row>
    <row r="34" spans="1:16" x14ac:dyDescent="0.3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4">
        <f t="shared" si="1"/>
        <v>778.11129707080102</v>
      </c>
      <c r="P34" s="5"/>
    </row>
    <row r="35" spans="1:16" x14ac:dyDescent="0.3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4">
        <f t="shared" si="1"/>
        <v>766.41903966726022</v>
      </c>
      <c r="P35" s="5"/>
    </row>
    <row r="36" spans="1:16" x14ac:dyDescent="0.3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4">
        <f t="shared" si="1"/>
        <v>754.43830928105342</v>
      </c>
      <c r="P36" s="5"/>
    </row>
    <row r="37" spans="1:16" x14ac:dyDescent="0.3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4">
        <f t="shared" si="1"/>
        <v>742.15751948866136</v>
      </c>
      <c r="P37" s="5"/>
    </row>
    <row r="38" spans="1:16" x14ac:dyDescent="0.3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4">
        <f t="shared" si="1"/>
        <v>729.56508386669407</v>
      </c>
      <c r="P38" s="5"/>
    </row>
    <row r="39" spans="1:16" x14ac:dyDescent="0.3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4">
        <f t="shared" si="1"/>
        <v>716.64941599189865</v>
      </c>
      <c r="P39" s="5"/>
    </row>
    <row r="40" spans="1:16" x14ac:dyDescent="0.3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4">
        <f t="shared" si="1"/>
        <v>703.39892944116275</v>
      </c>
      <c r="P40" s="5"/>
    </row>
    <row r="41" spans="1:16" x14ac:dyDescent="0.35">
      <c r="C41" s="15"/>
      <c r="D41" s="12"/>
      <c r="E41" s="24"/>
    </row>
    <row r="42" spans="1:16" x14ac:dyDescent="0.35">
      <c r="C42" s="15"/>
      <c r="D42" s="12"/>
      <c r="E4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28" workbookViewId="0">
      <selection activeCell="T2" sqref="T2"/>
    </sheetView>
  </sheetViews>
  <sheetFormatPr baseColWidth="10" defaultRowHeight="14.5" x14ac:dyDescent="0.35"/>
  <cols>
    <col min="1" max="1" width="11" bestFit="1" customWidth="1"/>
    <col min="2" max="2" width="17.81640625" hidden="1" customWidth="1"/>
    <col min="3" max="3" width="19.54296875" style="1" customWidth="1"/>
    <col min="4" max="4" width="11.26953125" style="1" bestFit="1" customWidth="1"/>
    <col min="5" max="5" width="10.26953125" style="1" bestFit="1" customWidth="1"/>
    <col min="6" max="6" width="11.54296875" style="1" customWidth="1"/>
    <col min="16" max="16" width="12.453125" bestFit="1" customWidth="1"/>
  </cols>
  <sheetData>
    <row r="1" spans="1:21" x14ac:dyDescent="0.3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44</v>
      </c>
      <c r="F1" s="31" t="s">
        <v>44</v>
      </c>
      <c r="Q1" t="s">
        <v>47</v>
      </c>
      <c r="R1" t="s">
        <v>9</v>
      </c>
      <c r="S1" t="s">
        <v>48</v>
      </c>
    </row>
    <row r="2" spans="1:21" x14ac:dyDescent="0.3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-0.00000000714179*A2^5 + 0.0000143699*A2^4 - 0.0118068*A2^3 + 5.68185*A2^2 + 128.473*A2^1 - 307740</f>
        <v>28.840552861511242</v>
      </c>
      <c r="F2" s="30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3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-0.00000000714179*A3^5 + 0.0000143699*A3^4 - 0.0118068*A3^3 + 5.68185*A3^2 + 128.473*A3^1 - 307740</f>
        <v>15990.884900744306</v>
      </c>
      <c r="F3" s="30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3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32132.892196720117</v>
      </c>
      <c r="F4" s="30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3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48448.995886756689</v>
      </c>
      <c r="F5" s="30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3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64934.155727533507</v>
      </c>
      <c r="F6" s="30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3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81584.072084962449</v>
      </c>
      <c r="F7" s="30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3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98395.100232706696</v>
      </c>
      <c r="F8" s="30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3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115364.16465070215</v>
      </c>
      <c r="F9" s="30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3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132488.67332367628</v>
      </c>
      <c r="F10" s="30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3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149766.43203966878</v>
      </c>
      <c r="F11" s="30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3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167195.55868855119</v>
      </c>
      <c r="F12" s="30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3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184774.39756054716</v>
      </c>
      <c r="F13" s="30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3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202501.43364475225</v>
      </c>
      <c r="F14" s="30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3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220375.20692765387</v>
      </c>
      <c r="F15" s="30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3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238394.22669165209</v>
      </c>
      <c r="F16" s="30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3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256556.88581357815</v>
      </c>
      <c r="F17" s="30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3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274861.37506321562</v>
      </c>
      <c r="F18" s="30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3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293305.59740182012</v>
      </c>
      <c r="F19" s="30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3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311887.08228063956</v>
      </c>
      <c r="F20" s="30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3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330602.89993943321</v>
      </c>
      <c r="F21" s="30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3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349449.57570499298</v>
      </c>
      <c r="F22" s="30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3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368423.00428966212</v>
      </c>
      <c r="F23" s="30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3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387518.36408985627</v>
      </c>
      <c r="F24" s="30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3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406730.03148458304</v>
      </c>
      <c r="F25" s="30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3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426051.49513396248</v>
      </c>
      <c r="F26" s="30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3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445475.27027774567</v>
      </c>
      <c r="F27" s="30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3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464992.81303383654</v>
      </c>
      <c r="F28" s="30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3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484594.43469681044</v>
      </c>
      <c r="F29" s="30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3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504269.2160364351</v>
      </c>
      <c r="F30" s="30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3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524004.92159618984</v>
      </c>
      <c r="F31" s="30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3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543787.91399178677</v>
      </c>
      <c r="F32" s="30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3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563603.06820968934</v>
      </c>
      <c r="F33" s="30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3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583433.68590563233</v>
      </c>
      <c r="F34" s="30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3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603261.40970314457</v>
      </c>
      <c r="F35" s="30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3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623066.13749206509</v>
      </c>
      <c r="F36" s="30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3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642825.93672706559</v>
      </c>
      <c r="F37" s="30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3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662516.95872616954</v>
      </c>
      <c r="F38" s="30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3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682113.35296927241</v>
      </c>
      <c r="F39" s="30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3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701587.18139666214</v>
      </c>
      <c r="F40" s="30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workbookViewId="0">
      <selection activeCell="F9" sqref="F9"/>
    </sheetView>
  </sheetViews>
  <sheetFormatPr baseColWidth="10" defaultRowHeight="14.5" x14ac:dyDescent="0.35"/>
  <cols>
    <col min="2" max="2" width="17.81640625" hidden="1" customWidth="1"/>
    <col min="3" max="3" width="14" style="1" customWidth="1"/>
    <col min="5" max="5" width="11.1796875" bestFit="1" customWidth="1"/>
    <col min="6" max="6" width="13.81640625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35">
      <c r="A2" s="15">
        <v>288</v>
      </c>
      <c r="B2" s="15">
        <f t="shared" ref="B2:B40" si="0">A2-273.15</f>
        <v>14.850000000000023</v>
      </c>
      <c r="C2" s="30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35">
      <c r="A3" s="15">
        <v>298</v>
      </c>
      <c r="B3" s="15">
        <f t="shared" si="0"/>
        <v>24.850000000000023</v>
      </c>
      <c r="C3" s="30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35">
      <c r="A4" s="15">
        <v>308</v>
      </c>
      <c r="B4" s="15">
        <f t="shared" si="0"/>
        <v>34.850000000000023</v>
      </c>
      <c r="C4" s="30">
        <v>1634.001514</v>
      </c>
      <c r="D4" s="12">
        <v>15000000</v>
      </c>
      <c r="E4">
        <f t="shared" si="1"/>
        <v>1633.9996949902034</v>
      </c>
      <c r="P4" s="5"/>
    </row>
    <row r="5" spans="1:16" x14ac:dyDescent="0.35">
      <c r="A5" s="15">
        <v>318</v>
      </c>
      <c r="B5" s="15">
        <f t="shared" si="0"/>
        <v>44.850000000000023</v>
      </c>
      <c r="C5" s="30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35">
      <c r="A6" s="15">
        <v>328</v>
      </c>
      <c r="B6" s="15">
        <f t="shared" si="0"/>
        <v>54.850000000000023</v>
      </c>
      <c r="C6" s="30">
        <v>1668.144366</v>
      </c>
      <c r="D6" s="12">
        <v>15000000</v>
      </c>
      <c r="E6">
        <f t="shared" si="1"/>
        <v>1668.1425828565684</v>
      </c>
      <c r="P6" s="5"/>
    </row>
    <row r="7" spans="1:16" x14ac:dyDescent="0.35">
      <c r="A7" s="15">
        <v>338</v>
      </c>
      <c r="B7" s="15">
        <f t="shared" si="0"/>
        <v>64.850000000000023</v>
      </c>
      <c r="C7" s="30">
        <v>1685.218836</v>
      </c>
      <c r="D7" s="12">
        <v>15000000</v>
      </c>
      <c r="E7">
        <f t="shared" si="1"/>
        <v>1685.2170707421169</v>
      </c>
      <c r="P7" s="5"/>
    </row>
    <row r="8" spans="1:16" x14ac:dyDescent="0.35">
      <c r="A8" s="15">
        <v>348</v>
      </c>
      <c r="B8" s="15">
        <f t="shared" si="0"/>
        <v>74.850000000000023</v>
      </c>
      <c r="C8" s="30">
        <v>1702.295003</v>
      </c>
      <c r="D8" s="12">
        <v>15000000</v>
      </c>
      <c r="E8">
        <f t="shared" si="1"/>
        <v>1702.2932562284614</v>
      </c>
      <c r="P8" s="5"/>
    </row>
    <row r="9" spans="1:16" x14ac:dyDescent="0.35">
      <c r="A9" s="15">
        <v>358</v>
      </c>
      <c r="B9" s="15">
        <f t="shared" si="0"/>
        <v>84.850000000000023</v>
      </c>
      <c r="C9" s="30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30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30">
        <v>1753.531203</v>
      </c>
      <c r="D11" s="12">
        <v>15000000</v>
      </c>
      <c r="E11">
        <f t="shared" si="1"/>
        <v>1753.5295105241944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30">
        <v>1770.611674</v>
      </c>
      <c r="D12" s="12">
        <v>15000000</v>
      </c>
      <c r="E12">
        <f t="shared" si="1"/>
        <v>1770.6099986424679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30">
        <v>1787.692597</v>
      </c>
      <c r="D13" s="12">
        <v>15000000</v>
      </c>
      <c r="E13">
        <f t="shared" si="1"/>
        <v>1787.6909404728667</v>
      </c>
      <c r="P13" s="5"/>
    </row>
    <row r="14" spans="1:16" x14ac:dyDescent="0.35">
      <c r="A14" s="15">
        <v>408</v>
      </c>
      <c r="B14" s="15">
        <f t="shared" si="0"/>
        <v>134.85000000000002</v>
      </c>
      <c r="C14" s="30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30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30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30">
        <v>1856.015854</v>
      </c>
      <c r="D17" s="12">
        <v>15000000</v>
      </c>
      <c r="E17">
        <f t="shared" si="1"/>
        <v>1856.0142693204095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30">
        <v>1873.095315</v>
      </c>
      <c r="D18" s="12">
        <v>15000000</v>
      </c>
      <c r="E18">
        <f t="shared" si="1"/>
        <v>1873.0937480112334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30">
        <v>1890.173736</v>
      </c>
      <c r="D19" s="12">
        <v>15000000</v>
      </c>
      <c r="E19">
        <f t="shared" si="1"/>
        <v>1890.1721877313435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30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30">
        <v>1924.326468</v>
      </c>
      <c r="D21" s="12">
        <v>15000000</v>
      </c>
      <c r="E21">
        <f t="shared" si="1"/>
        <v>1924.3249551325002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30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30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30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30">
        <v>1992.608516</v>
      </c>
      <c r="D25" s="12">
        <v>15000000</v>
      </c>
      <c r="E25">
        <f t="shared" si="1"/>
        <v>1992.6070758789679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30">
        <v>2009.672699</v>
      </c>
      <c r="D26" s="12">
        <v>15000000</v>
      </c>
      <c r="E26">
        <f t="shared" si="1"/>
        <v>2009.6712769066976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30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30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30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30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30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30">
        <v>2111.985475</v>
      </c>
      <c r="D32" s="12">
        <v>15000000</v>
      </c>
      <c r="E32">
        <f t="shared" si="1"/>
        <v>2111.9841618897376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30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35">
      <c r="A34" s="15">
        <v>608</v>
      </c>
      <c r="B34" s="15">
        <f t="shared" si="0"/>
        <v>334.85</v>
      </c>
      <c r="C34" s="30">
        <v>2146.056212</v>
      </c>
      <c r="D34" s="12">
        <v>15000000</v>
      </c>
      <c r="E34">
        <f t="shared" si="1"/>
        <v>2146.0549351858708</v>
      </c>
      <c r="P34" s="5"/>
    </row>
    <row r="35" spans="1:16" x14ac:dyDescent="0.35">
      <c r="A35" s="15">
        <v>618</v>
      </c>
      <c r="B35" s="15">
        <f t="shared" si="0"/>
        <v>344.85</v>
      </c>
      <c r="C35" s="30">
        <v>2163.084175</v>
      </c>
      <c r="D35" s="12">
        <v>15000000</v>
      </c>
      <c r="E35">
        <f t="shared" si="1"/>
        <v>2163.0829169982399</v>
      </c>
      <c r="P35" s="5"/>
    </row>
    <row r="36" spans="1:16" x14ac:dyDescent="0.35">
      <c r="A36" s="15">
        <v>628</v>
      </c>
      <c r="B36" s="15">
        <f t="shared" si="0"/>
        <v>354.85</v>
      </c>
      <c r="C36" s="30">
        <v>2180.106871</v>
      </c>
      <c r="D36" s="12">
        <v>15000000</v>
      </c>
      <c r="E36">
        <f t="shared" si="1"/>
        <v>2180.105630545625</v>
      </c>
      <c r="P36" s="5"/>
    </row>
    <row r="37" spans="1:16" x14ac:dyDescent="0.35">
      <c r="A37" s="15">
        <v>638</v>
      </c>
      <c r="B37" s="15">
        <f t="shared" si="0"/>
        <v>364.85</v>
      </c>
      <c r="C37" s="30">
        <v>2197.124049</v>
      </c>
      <c r="D37" s="12">
        <v>15000000</v>
      </c>
      <c r="E37">
        <f t="shared" si="1"/>
        <v>2197.1228270476122</v>
      </c>
      <c r="P37" s="5"/>
    </row>
    <row r="38" spans="1:16" x14ac:dyDescent="0.35">
      <c r="A38" s="15">
        <v>648</v>
      </c>
      <c r="B38" s="15">
        <f t="shared" si="0"/>
        <v>374.85</v>
      </c>
      <c r="C38" s="30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35">
      <c r="A39" s="15">
        <v>658</v>
      </c>
      <c r="B39" s="15">
        <f t="shared" si="0"/>
        <v>384.85</v>
      </c>
      <c r="C39" s="30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35">
      <c r="A40" s="15">
        <v>668</v>
      </c>
      <c r="B40" s="15">
        <f t="shared" si="0"/>
        <v>394.85</v>
      </c>
      <c r="C40" s="30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31" workbookViewId="0">
      <selection activeCell="E2" sqref="E2"/>
    </sheetView>
  </sheetViews>
  <sheetFormatPr baseColWidth="10" defaultRowHeight="14.5" x14ac:dyDescent="0.35"/>
  <cols>
    <col min="2" max="2" width="17.81640625" hidden="1" customWidth="1"/>
    <col min="3" max="3" width="23.1796875" bestFit="1" customWidth="1"/>
    <col min="5" max="5" width="13.453125" customWidth="1"/>
    <col min="6" max="6" width="30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3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4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3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4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3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4">
        <f t="shared" si="1"/>
        <v>8.2583414284975731E-3</v>
      </c>
      <c r="P4" s="5"/>
    </row>
    <row r="5" spans="1:16" x14ac:dyDescent="0.3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4">
        <f t="shared" si="1"/>
        <v>6.9272158269264583E-3</v>
      </c>
      <c r="P5" s="5"/>
    </row>
    <row r="6" spans="1:16" x14ac:dyDescent="0.3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4">
        <f t="shared" si="1"/>
        <v>5.8234521994746657E-3</v>
      </c>
      <c r="P6" s="5"/>
    </row>
    <row r="7" spans="1:16" x14ac:dyDescent="0.3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4">
        <f t="shared" si="1"/>
        <v>4.9142500231142972E-3</v>
      </c>
      <c r="P7" s="5"/>
    </row>
    <row r="8" spans="1:16" x14ac:dyDescent="0.3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4">
        <f t="shared" si="1"/>
        <v>4.1701010928969495E-3</v>
      </c>
      <c r="P8" s="5"/>
    </row>
    <row r="9" spans="1:16" x14ac:dyDescent="0.3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4">
        <f t="shared" si="1"/>
        <v>3.5646219455547357E-3</v>
      </c>
      <c r="P9" s="5"/>
    </row>
    <row r="10" spans="1:16" x14ac:dyDescent="0.3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4">
        <f t="shared" si="1"/>
        <v>3.0743862830999724E-3</v>
      </c>
      <c r="P10" s="5"/>
    </row>
    <row r="11" spans="1:16" x14ac:dyDescent="0.3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4">
        <f t="shared" si="1"/>
        <v>2.6787573964239808E-3</v>
      </c>
      <c r="P11" s="5"/>
    </row>
    <row r="12" spans="1:16" x14ac:dyDescent="0.3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4">
        <f t="shared" si="1"/>
        <v>2.3597205888996609E-3</v>
      </c>
      <c r="P12" s="5"/>
    </row>
    <row r="13" spans="1:16" x14ac:dyDescent="0.3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4">
        <f t="shared" si="1"/>
        <v>2.1017155999778492E-3</v>
      </c>
      <c r="P13" s="5"/>
    </row>
    <row r="14" spans="1:16" x14ac:dyDescent="0.3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4">
        <f t="shared" si="1"/>
        <v>1.8914690287921143E-3</v>
      </c>
      <c r="P14" s="5"/>
    </row>
    <row r="15" spans="1:16" x14ac:dyDescent="0.3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4">
        <f t="shared" si="1"/>
        <v>1.7178267577524498E-3</v>
      </c>
      <c r="P15" s="5"/>
    </row>
    <row r="16" spans="1:16" x14ac:dyDescent="0.3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4">
        <f t="shared" si="1"/>
        <v>1.5715863761529558E-3</v>
      </c>
      <c r="P16" s="5"/>
    </row>
    <row r="17" spans="1:16" x14ac:dyDescent="0.3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4">
        <f t="shared" si="1"/>
        <v>1.4453296037653107E-3</v>
      </c>
      <c r="P17" s="5"/>
    </row>
    <row r="18" spans="1:16" x14ac:dyDescent="0.3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4">
        <f t="shared" si="1"/>
        <v>1.333254714439347E-3</v>
      </c>
      <c r="P18" s="5"/>
    </row>
    <row r="19" spans="1:16" x14ac:dyDescent="0.3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4">
        <f t="shared" si="1"/>
        <v>1.231008959709845E-3</v>
      </c>
      <c r="P19" s="5"/>
    </row>
    <row r="20" spans="1:16" x14ac:dyDescent="0.3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4">
        <f t="shared" si="1"/>
        <v>1.1355209923864518E-3</v>
      </c>
      <c r="P20" s="5"/>
    </row>
    <row r="21" spans="1:16" x14ac:dyDescent="0.3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4">
        <f t="shared" si="1"/>
        <v>1.0448332901622503E-3</v>
      </c>
      <c r="P21" s="5"/>
    </row>
    <row r="22" spans="1:16" x14ac:dyDescent="0.3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4">
        <f t="shared" si="1"/>
        <v>9.5793457921078407E-4</v>
      </c>
      <c r="P22" s="5"/>
    </row>
    <row r="23" spans="1:16" x14ac:dyDescent="0.3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4">
        <f t="shared" si="1"/>
        <v>8.7459225778130367E-4</v>
      </c>
      <c r="P23" s="5"/>
    </row>
    <row r="24" spans="1:16" x14ac:dyDescent="0.3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4">
        <f t="shared" si="1"/>
        <v>7.9518481980600519E-4</v>
      </c>
      <c r="P24" s="5"/>
    </row>
    <row r="25" spans="1:16" x14ac:dyDescent="0.3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4">
        <f t="shared" si="1"/>
        <v>7.2053427849971818E-4</v>
      </c>
      <c r="P25" s="5"/>
    </row>
    <row r="26" spans="1:16" x14ac:dyDescent="0.3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4">
        <f t="shared" si="1"/>
        <v>6.5173858995204448E-4</v>
      </c>
      <c r="P26" s="5"/>
    </row>
    <row r="27" spans="1:16" x14ac:dyDescent="0.3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4">
        <f t="shared" si="1"/>
        <v>5.9000407673504007E-4</v>
      </c>
      <c r="P27" s="5"/>
    </row>
    <row r="28" spans="1:16" x14ac:dyDescent="0.3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4">
        <f t="shared" si="1"/>
        <v>5.3647785150201521E-4</v>
      </c>
      <c r="P28" s="5"/>
    </row>
    <row r="29" spans="1:16" x14ac:dyDescent="0.3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4">
        <f t="shared" si="1"/>
        <v>4.9208024058411404E-4</v>
      </c>
      <c r="P29" s="5"/>
    </row>
    <row r="30" spans="1:16" x14ac:dyDescent="0.3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4">
        <f t="shared" si="1"/>
        <v>4.5733720759266738E-4</v>
      </c>
      <c r="P30" s="5"/>
    </row>
    <row r="31" spans="1:16" x14ac:dyDescent="0.3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4">
        <f t="shared" si="1"/>
        <v>4.3221277702021332E-4</v>
      </c>
      <c r="P31" s="5"/>
    </row>
    <row r="32" spans="1:16" x14ac:dyDescent="0.3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4">
        <f t="shared" si="1"/>
        <v>4.1594145784107361E-4</v>
      </c>
      <c r="P32" s="5"/>
    </row>
    <row r="33" spans="1:16" x14ac:dyDescent="0.3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4">
        <f t="shared" si="1"/>
        <v>4.0686066710260427E-4</v>
      </c>
      <c r="P33" s="5"/>
    </row>
    <row r="34" spans="1:16" x14ac:dyDescent="0.3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4">
        <f t="shared" si="1"/>
        <v>4.0224315354087103E-4</v>
      </c>
      <c r="P34" s="5"/>
    </row>
    <row r="35" spans="1:16" x14ac:dyDescent="0.3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4">
        <f t="shared" si="1"/>
        <v>3.9812942116568273E-4</v>
      </c>
      <c r="P35" s="5"/>
    </row>
    <row r="36" spans="1:16" x14ac:dyDescent="0.3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4">
        <f t="shared" si="1"/>
        <v>3.8916015286960537E-4</v>
      </c>
      <c r="P36" s="5"/>
    </row>
    <row r="37" spans="1:16" x14ac:dyDescent="0.3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4">
        <f t="shared" si="1"/>
        <v>3.6840863402587409E-4</v>
      </c>
      <c r="P37" s="5"/>
    </row>
    <row r="38" spans="1:16" x14ac:dyDescent="0.3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4">
        <f t="shared" si="1"/>
        <v>3.272131760849728E-4</v>
      </c>
      <c r="P38" s="5"/>
    </row>
    <row r="39" spans="1:16" x14ac:dyDescent="0.3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4">
        <f t="shared" si="1"/>
        <v>2.5500954017743105E-4</v>
      </c>
      <c r="P39" s="5"/>
    </row>
    <row r="40" spans="1:16" x14ac:dyDescent="0.3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4">
        <f t="shared" si="1"/>
        <v>1.391633607183973E-4</v>
      </c>
      <c r="P40" s="5"/>
    </row>
    <row r="41" spans="1:16" x14ac:dyDescent="0.35">
      <c r="A41" s="15">
        <v>658</v>
      </c>
      <c r="C41" s="15">
        <v>1.5899999999999999E-4</v>
      </c>
      <c r="D41" s="12">
        <v>15000000</v>
      </c>
      <c r="E41" s="24">
        <f t="shared" si="1"/>
        <v>2.5500954017743105E-4</v>
      </c>
    </row>
    <row r="42" spans="1:16" x14ac:dyDescent="0.35">
      <c r="A42" s="15">
        <v>668</v>
      </c>
      <c r="C42" s="15">
        <v>1.54E-4</v>
      </c>
      <c r="D42" s="12">
        <v>15000000</v>
      </c>
      <c r="E42" s="24">
        <f t="shared" si="1"/>
        <v>1.391633607183973E-4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IAM</vt:lpstr>
      <vt:lpstr>H_T_VP1</vt:lpstr>
      <vt:lpstr>Cp_VP1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H_T_DOWA</vt:lpstr>
      <vt:lpstr>mu_DOWA</vt:lpstr>
      <vt:lpstr>CpDowthermA</vt:lpstr>
      <vt:lpstr>Cp</vt:lpstr>
      <vt:lpstr>visco_DowtherA</vt:lpstr>
      <vt:lpstr>aire</vt:lpstr>
      <vt:lpstr>densidadDowthermA)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FRANCISCO MUNUERA PEREZ</cp:lastModifiedBy>
  <dcterms:created xsi:type="dcterms:W3CDTF">2020-01-28T07:25:09Z</dcterms:created>
  <dcterms:modified xsi:type="dcterms:W3CDTF">2020-02-20T14:01:35Z</dcterms:modified>
</cp:coreProperties>
</file>