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co\0_TFG\csenergy\auxiliary calculations\"/>
    </mc:Choice>
  </mc:AlternateContent>
  <xr:revisionPtr revIDLastSave="0" documentId="13_ncr:1_{172B0FE4-7A22-4AF7-AD94-18EE1BD2CF99}" xr6:coauthVersionLast="44" xr6:coauthVersionMax="44" xr10:uidLastSave="{00000000-0000-0000-0000-000000000000}"/>
  <bookViews>
    <workbookView xWindow="1320" yWindow="15" windowWidth="16620" windowHeight="8715" tabRatio="761" firstSheet="10" activeTab="11" xr2:uid="{00000000-000D-0000-FFFF-FFFF00000000}"/>
  </bookViews>
  <sheets>
    <sheet name="IAM" sheetId="2" r:id="rId1"/>
    <sheet name="H_T_VP1" sheetId="15" r:id="rId2"/>
    <sheet name="Cp_VP1" sheetId="16" r:id="rId3"/>
    <sheet name="mu_VP1" sheetId="17" r:id="rId4"/>
    <sheet name="kt_VP1" sheetId="18" r:id="rId5"/>
    <sheet name="rho_VP1" sheetId="19" r:id="rId6"/>
    <sheet name="H_T_S800" sheetId="20" r:id="rId7"/>
    <sheet name="Cp_S800" sheetId="21" r:id="rId8"/>
    <sheet name="mu_S800" sheetId="22" r:id="rId9"/>
    <sheet name="rho_S800" sheetId="23" r:id="rId10"/>
    <sheet name="kt_S800" sheetId="24" r:id="rId11"/>
    <sheet name="H_T_DOWA" sheetId="25" r:id="rId12"/>
    <sheet name="mu_DOWA" sheetId="26" r:id="rId13"/>
    <sheet name="CpDowthermA" sheetId="13" r:id="rId14"/>
    <sheet name="Cp" sheetId="1" r:id="rId15"/>
    <sheet name="visco_DowtherA" sheetId="14" r:id="rId16"/>
    <sheet name="aire" sheetId="7" r:id="rId17"/>
    <sheet name="densidadDowthermA)" sheetId="10" r:id="rId18"/>
  </sheets>
  <definedNames>
    <definedName name="solver_adj" localSheetId="11" hidden="1">H_T_DOWA!$N$2</definedName>
    <definedName name="solver_adj" localSheetId="6" hidden="1">H_T_S800!$T$2</definedName>
    <definedName name="solver_adj" localSheetId="1" hidden="1">H_T_VP1!$P$2</definedName>
    <definedName name="solver_adj" localSheetId="3" hidden="1">mu_VP1!$F$2</definedName>
    <definedName name="solver_cvg" localSheetId="11" hidden="1">0.0001</definedName>
    <definedName name="solver_cvg" localSheetId="6" hidden="1">0.0001</definedName>
    <definedName name="solver_cvg" localSheetId="1" hidden="1">0.0001</definedName>
    <definedName name="solver_cvg" localSheetId="3" hidden="1">0.00001</definedName>
    <definedName name="solver_drv" localSheetId="11" hidden="1">1</definedName>
    <definedName name="solver_drv" localSheetId="6" hidden="1">1</definedName>
    <definedName name="solver_drv" localSheetId="1" hidden="1">1</definedName>
    <definedName name="solver_drv" localSheetId="3" hidden="1">1</definedName>
    <definedName name="solver_eng" localSheetId="11" hidden="1">1</definedName>
    <definedName name="solver_eng" localSheetId="6" hidden="1">1</definedName>
    <definedName name="solver_eng" localSheetId="1" hidden="1">1</definedName>
    <definedName name="solver_eng" localSheetId="3" hidden="1">1</definedName>
    <definedName name="solver_est" localSheetId="11" hidden="1">1</definedName>
    <definedName name="solver_est" localSheetId="6" hidden="1">1</definedName>
    <definedName name="solver_est" localSheetId="1" hidden="1">1</definedName>
    <definedName name="solver_est" localSheetId="3" hidden="1">1</definedName>
    <definedName name="solver_itr" localSheetId="11" hidden="1">2147483647</definedName>
    <definedName name="solver_itr" localSheetId="6" hidden="1">2147483647</definedName>
    <definedName name="solver_itr" localSheetId="1" hidden="1">2147483647</definedName>
    <definedName name="solver_itr" localSheetId="3" hidden="1">2147483647</definedName>
    <definedName name="solver_mip" localSheetId="11" hidden="1">2147483647</definedName>
    <definedName name="solver_mip" localSheetId="6" hidden="1">2147483647</definedName>
    <definedName name="solver_mip" localSheetId="1" hidden="1">2147483647</definedName>
    <definedName name="solver_mip" localSheetId="3" hidden="1">2147483647</definedName>
    <definedName name="solver_mni" localSheetId="11" hidden="1">30</definedName>
    <definedName name="solver_mni" localSheetId="6" hidden="1">30</definedName>
    <definedName name="solver_mni" localSheetId="1" hidden="1">30</definedName>
    <definedName name="solver_mni" localSheetId="3" hidden="1">30</definedName>
    <definedName name="solver_mrt" localSheetId="11" hidden="1">0.075</definedName>
    <definedName name="solver_mrt" localSheetId="6" hidden="1">0.075</definedName>
    <definedName name="solver_mrt" localSheetId="1" hidden="1">0.075</definedName>
    <definedName name="solver_mrt" localSheetId="3" hidden="1">0.075</definedName>
    <definedName name="solver_msl" localSheetId="11" hidden="1">2</definedName>
    <definedName name="solver_msl" localSheetId="6" hidden="1">2</definedName>
    <definedName name="solver_msl" localSheetId="1" hidden="1">2</definedName>
    <definedName name="solver_msl" localSheetId="3" hidden="1">2</definedName>
    <definedName name="solver_neg" localSheetId="11" hidden="1">1</definedName>
    <definedName name="solver_neg" localSheetId="6" hidden="1">1</definedName>
    <definedName name="solver_neg" localSheetId="1" hidden="1">1</definedName>
    <definedName name="solver_neg" localSheetId="3" hidden="1">1</definedName>
    <definedName name="solver_nod" localSheetId="11" hidden="1">2147483647</definedName>
    <definedName name="solver_nod" localSheetId="6" hidden="1">2147483647</definedName>
    <definedName name="solver_nod" localSheetId="1" hidden="1">2147483647</definedName>
    <definedName name="solver_nod" localSheetId="3" hidden="1">2147483647</definedName>
    <definedName name="solver_num" localSheetId="11" hidden="1">0</definedName>
    <definedName name="solver_num" localSheetId="6" hidden="1">0</definedName>
    <definedName name="solver_num" localSheetId="1" hidden="1">0</definedName>
    <definedName name="solver_num" localSheetId="3" hidden="1">0</definedName>
    <definedName name="solver_nwt" localSheetId="11" hidden="1">1</definedName>
    <definedName name="solver_nwt" localSheetId="6" hidden="1">1</definedName>
    <definedName name="solver_nwt" localSheetId="1" hidden="1">1</definedName>
    <definedName name="solver_nwt" localSheetId="3" hidden="1">1</definedName>
    <definedName name="solver_opt" localSheetId="11" hidden="1">H_T_DOWA!$O$2</definedName>
    <definedName name="solver_opt" localSheetId="6" hidden="1">H_T_S800!$U$2</definedName>
    <definedName name="solver_opt" localSheetId="1" hidden="1">H_T_VP1!$Q$2</definedName>
    <definedName name="solver_opt" localSheetId="3" hidden="1">mu_VP1!$G$2</definedName>
    <definedName name="solver_pre" localSheetId="11" hidden="1">0.000001</definedName>
    <definedName name="solver_pre" localSheetId="6" hidden="1">0.000001</definedName>
    <definedName name="solver_pre" localSheetId="1" hidden="1">0.000001</definedName>
    <definedName name="solver_pre" localSheetId="3" hidden="1">0.0000000001</definedName>
    <definedName name="solver_rbv" localSheetId="11" hidden="1">1</definedName>
    <definedName name="solver_rbv" localSheetId="6" hidden="1">1</definedName>
    <definedName name="solver_rbv" localSheetId="1" hidden="1">1</definedName>
    <definedName name="solver_rbv" localSheetId="3" hidden="1">1</definedName>
    <definedName name="solver_rlx" localSheetId="11" hidden="1">2</definedName>
    <definedName name="solver_rlx" localSheetId="6" hidden="1">2</definedName>
    <definedName name="solver_rlx" localSheetId="1" hidden="1">2</definedName>
    <definedName name="solver_rlx" localSheetId="3" hidden="1">2</definedName>
    <definedName name="solver_rsd" localSheetId="11" hidden="1">0</definedName>
    <definedName name="solver_rsd" localSheetId="6" hidden="1">0</definedName>
    <definedName name="solver_rsd" localSheetId="1" hidden="1">0</definedName>
    <definedName name="solver_rsd" localSheetId="3" hidden="1">0</definedName>
    <definedName name="solver_scl" localSheetId="11" hidden="1">1</definedName>
    <definedName name="solver_scl" localSheetId="6" hidden="1">1</definedName>
    <definedName name="solver_scl" localSheetId="1" hidden="1">1</definedName>
    <definedName name="solver_scl" localSheetId="3" hidden="1">1</definedName>
    <definedName name="solver_sho" localSheetId="11" hidden="1">2</definedName>
    <definedName name="solver_sho" localSheetId="6" hidden="1">2</definedName>
    <definedName name="solver_sho" localSheetId="1" hidden="1">2</definedName>
    <definedName name="solver_sho" localSheetId="3" hidden="1">2</definedName>
    <definedName name="solver_ssz" localSheetId="11" hidden="1">100</definedName>
    <definedName name="solver_ssz" localSheetId="6" hidden="1">100</definedName>
    <definedName name="solver_ssz" localSheetId="1" hidden="1">100</definedName>
    <definedName name="solver_ssz" localSheetId="3" hidden="1">100</definedName>
    <definedName name="solver_tim" localSheetId="11" hidden="1">2147483647</definedName>
    <definedName name="solver_tim" localSheetId="6" hidden="1">2147483647</definedName>
    <definedName name="solver_tim" localSheetId="1" hidden="1">2147483647</definedName>
    <definedName name="solver_tim" localSheetId="3" hidden="1">2147483647</definedName>
    <definedName name="solver_tol" localSheetId="11" hidden="1">0.01</definedName>
    <definedName name="solver_tol" localSheetId="6" hidden="1">0.01</definedName>
    <definedName name="solver_tol" localSheetId="1" hidden="1">0.01</definedName>
    <definedName name="solver_tol" localSheetId="3" hidden="1">0.01</definedName>
    <definedName name="solver_typ" localSheetId="11" hidden="1">3</definedName>
    <definedName name="solver_typ" localSheetId="6" hidden="1">3</definedName>
    <definedName name="solver_typ" localSheetId="1" hidden="1">3</definedName>
    <definedName name="solver_typ" localSheetId="3" hidden="1">3</definedName>
    <definedName name="solver_val" localSheetId="11" hidden="1">0</definedName>
    <definedName name="solver_val" localSheetId="6" hidden="1">0</definedName>
    <definedName name="solver_val" localSheetId="1" hidden="1">0</definedName>
    <definedName name="solver_val" localSheetId="3" hidden="1">0</definedName>
    <definedName name="solver_ver" localSheetId="11" hidden="1">3</definedName>
    <definedName name="solver_ver" localSheetId="6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18" l="1"/>
  <c r="E58" i="18"/>
  <c r="B57" i="18"/>
  <c r="E57" i="18"/>
  <c r="B56" i="18"/>
  <c r="E56" i="18"/>
  <c r="B55" i="18"/>
  <c r="E55" i="18"/>
  <c r="B54" i="18"/>
  <c r="E54" i="18"/>
  <c r="B53" i="18"/>
  <c r="E53" i="18"/>
  <c r="B52" i="18"/>
  <c r="E52" i="18"/>
  <c r="B51" i="18"/>
  <c r="E51" i="18"/>
  <c r="B50" i="18"/>
  <c r="E50" i="18"/>
  <c r="B49" i="18"/>
  <c r="E49" i="18"/>
  <c r="B48" i="18"/>
  <c r="E48" i="18"/>
  <c r="B47" i="18"/>
  <c r="E47" i="18"/>
  <c r="B46" i="18"/>
  <c r="E46" i="18"/>
  <c r="B45" i="18"/>
  <c r="E45" i="18"/>
  <c r="B44" i="18"/>
  <c r="E44" i="18"/>
  <c r="B43" i="18"/>
  <c r="E43" i="18"/>
  <c r="B42" i="18"/>
  <c r="E42" i="18"/>
  <c r="B41" i="18"/>
  <c r="E41" i="18"/>
  <c r="E43" i="17" l="1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G2" i="17"/>
  <c r="E2" i="17"/>
  <c r="J10" i="7" l="1"/>
  <c r="J11" i="7"/>
  <c r="J12" i="7"/>
  <c r="J14" i="7"/>
  <c r="J15" i="7"/>
  <c r="J16" i="7"/>
  <c r="J18" i="7"/>
  <c r="J19" i="7"/>
  <c r="J20" i="7"/>
  <c r="J22" i="7"/>
  <c r="J23" i="7"/>
  <c r="J24" i="7"/>
  <c r="B10" i="7"/>
  <c r="B11" i="7"/>
  <c r="B12" i="7"/>
  <c r="B13" i="7"/>
  <c r="J13" i="7" s="1"/>
  <c r="B14" i="7"/>
  <c r="B15" i="7"/>
  <c r="B16" i="7"/>
  <c r="B17" i="7"/>
  <c r="J17" i="7" s="1"/>
  <c r="B18" i="7"/>
  <c r="B19" i="7"/>
  <c r="B20" i="7"/>
  <c r="B21" i="7"/>
  <c r="J21" i="7" s="1"/>
  <c r="B22" i="7"/>
  <c r="B23" i="7"/>
  <c r="B24" i="7"/>
  <c r="B9" i="7"/>
  <c r="J9" i="7" s="1"/>
  <c r="P7" i="15" l="1"/>
  <c r="O2" i="25"/>
  <c r="D2" i="25"/>
  <c r="E2" i="25" s="1"/>
  <c r="T3" i="20"/>
  <c r="U2" i="20"/>
  <c r="E2" i="20"/>
  <c r="Q2" i="15"/>
  <c r="J11" i="26"/>
  <c r="J3" i="26"/>
  <c r="J4" i="26"/>
  <c r="J5" i="26"/>
  <c r="J6" i="26"/>
  <c r="J7" i="26"/>
  <c r="J8" i="26"/>
  <c r="J9" i="26"/>
  <c r="J10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2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G3" i="26"/>
  <c r="G4" i="26"/>
  <c r="G5" i="26"/>
  <c r="G6" i="26"/>
  <c r="G7" i="26"/>
  <c r="G8" i="26"/>
  <c r="G9" i="26"/>
  <c r="G10" i="26"/>
  <c r="G2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D3" i="25"/>
  <c r="E3" i="25" s="1"/>
  <c r="D4" i="25"/>
  <c r="E4" i="25" s="1"/>
  <c r="D5" i="25"/>
  <c r="E5" i="25" s="1"/>
  <c r="D6" i="25"/>
  <c r="E6" i="25" s="1"/>
  <c r="D7" i="25"/>
  <c r="E7" i="25" s="1"/>
  <c r="D8" i="25"/>
  <c r="E8" i="25" s="1"/>
  <c r="D9" i="25"/>
  <c r="E9" i="25" s="1"/>
  <c r="D10" i="25"/>
  <c r="E10" i="25" s="1"/>
  <c r="D11" i="25"/>
  <c r="E11" i="25" s="1"/>
  <c r="D12" i="25"/>
  <c r="E12" i="25" s="1"/>
  <c r="D13" i="25"/>
  <c r="E13" i="25" s="1"/>
  <c r="D14" i="25"/>
  <c r="E14" i="25" s="1"/>
  <c r="D15" i="25"/>
  <c r="E15" i="25" s="1"/>
  <c r="D16" i="25"/>
  <c r="E16" i="25" s="1"/>
  <c r="D17" i="25"/>
  <c r="E17" i="25" s="1"/>
  <c r="D18" i="25"/>
  <c r="E18" i="25" s="1"/>
  <c r="D19" i="25"/>
  <c r="E19" i="25" s="1"/>
  <c r="D20" i="25"/>
  <c r="E20" i="25" s="1"/>
  <c r="D21" i="25"/>
  <c r="E21" i="25" s="1"/>
  <c r="D22" i="25"/>
  <c r="E22" i="25" s="1"/>
  <c r="D23" i="25"/>
  <c r="E23" i="25" s="1"/>
  <c r="D24" i="25"/>
  <c r="E24" i="25" s="1"/>
  <c r="D25" i="25"/>
  <c r="E25" i="25" s="1"/>
  <c r="D26" i="25"/>
  <c r="E26" i="25" s="1"/>
  <c r="D27" i="25"/>
  <c r="E27" i="25" s="1"/>
  <c r="D28" i="25"/>
  <c r="E28" i="25" s="1"/>
  <c r="D29" i="25"/>
  <c r="E29" i="25" s="1"/>
  <c r="D30" i="25"/>
  <c r="E30" i="25" s="1"/>
  <c r="D31" i="25"/>
  <c r="E31" i="25" s="1"/>
  <c r="D32" i="25"/>
  <c r="E32" i="25" s="1"/>
  <c r="D33" i="25"/>
  <c r="E33" i="25" s="1"/>
  <c r="D34" i="25"/>
  <c r="E34" i="25" s="1"/>
  <c r="D35" i="25"/>
  <c r="E35" i="25" s="1"/>
  <c r="D36" i="25"/>
  <c r="E36" i="25" s="1"/>
  <c r="D37" i="25"/>
  <c r="E37" i="25" s="1"/>
  <c r="D38" i="25"/>
  <c r="E38" i="25" s="1"/>
  <c r="D39" i="25"/>
  <c r="E39" i="25" s="1"/>
  <c r="D40" i="25"/>
  <c r="E40" i="25" s="1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2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P13" i="24"/>
  <c r="B13" i="24"/>
  <c r="B12" i="24"/>
  <c r="B11" i="24"/>
  <c r="B10" i="24"/>
  <c r="B9" i="24"/>
  <c r="B8" i="24"/>
  <c r="B7" i="24"/>
  <c r="B6" i="24"/>
  <c r="B5" i="24"/>
  <c r="B4" i="24"/>
  <c r="B3" i="24"/>
  <c r="B2" i="24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2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P13" i="23"/>
  <c r="B13" i="23"/>
  <c r="B12" i="23"/>
  <c r="B11" i="23"/>
  <c r="B10" i="23"/>
  <c r="B9" i="23"/>
  <c r="B8" i="23"/>
  <c r="B7" i="23"/>
  <c r="B6" i="23"/>
  <c r="B5" i="23"/>
  <c r="B4" i="23"/>
  <c r="B3" i="23"/>
  <c r="B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2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2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2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P13" i="19"/>
  <c r="B13" i="19"/>
  <c r="B12" i="19"/>
  <c r="B11" i="19"/>
  <c r="B10" i="19"/>
  <c r="B9" i="19"/>
  <c r="B8" i="19"/>
  <c r="B7" i="19"/>
  <c r="B6" i="19"/>
  <c r="B5" i="19"/>
  <c r="B4" i="19"/>
  <c r="B3" i="19"/>
  <c r="B2" i="19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2" i="18"/>
  <c r="P13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2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40" i="15" l="1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2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C40" i="13" l="1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2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I10" i="7"/>
  <c r="I14" i="7"/>
  <c r="I18" i="7"/>
  <c r="I22" i="7"/>
  <c r="H9" i="7"/>
  <c r="H10" i="7"/>
  <c r="K10" i="7" s="1"/>
  <c r="H11" i="7"/>
  <c r="H12" i="7"/>
  <c r="K12" i="7" s="1"/>
  <c r="H13" i="7"/>
  <c r="H14" i="7"/>
  <c r="K14" i="7" s="1"/>
  <c r="H15" i="7"/>
  <c r="H16" i="7"/>
  <c r="K16" i="7" s="1"/>
  <c r="H17" i="7"/>
  <c r="H18" i="7"/>
  <c r="K18" i="7" s="1"/>
  <c r="H19" i="7"/>
  <c r="H20" i="7"/>
  <c r="K20" i="7" s="1"/>
  <c r="H21" i="7"/>
  <c r="H22" i="7"/>
  <c r="K22" i="7" s="1"/>
  <c r="H23" i="7"/>
  <c r="H24" i="7"/>
  <c r="K24" i="7" s="1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9" i="7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23" i="1"/>
  <c r="A24" i="1"/>
  <c r="A25" i="1"/>
  <c r="A26" i="1"/>
  <c r="A27" i="1"/>
  <c r="A28" i="1"/>
  <c r="A29" i="1"/>
  <c r="A30" i="1"/>
  <c r="A31" i="1"/>
  <c r="I19" i="7" l="1"/>
  <c r="K19" i="7"/>
  <c r="I11" i="7"/>
  <c r="K11" i="7"/>
  <c r="I20" i="7"/>
  <c r="I12" i="7"/>
  <c r="I24" i="7"/>
  <c r="I16" i="7"/>
  <c r="I23" i="7"/>
  <c r="K23" i="7"/>
  <c r="I15" i="7"/>
  <c r="K15" i="7"/>
  <c r="I21" i="7"/>
  <c r="K21" i="7"/>
  <c r="I17" i="7"/>
  <c r="K17" i="7"/>
  <c r="I13" i="7"/>
  <c r="K13" i="7"/>
  <c r="I9" i="7"/>
  <c r="K9" i="7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1" i="1"/>
  <c r="B4" i="2" l="1"/>
  <c r="C4" i="2"/>
  <c r="C6" i="2"/>
  <c r="C7" i="2"/>
  <c r="C8" i="2"/>
  <c r="C9" i="2"/>
  <c r="C10" i="2"/>
  <c r="C11" i="2"/>
  <c r="C12" i="2"/>
  <c r="B6" i="2"/>
  <c r="B7" i="2"/>
  <c r="B8" i="2"/>
  <c r="B9" i="2"/>
  <c r="B10" i="2"/>
  <c r="B11" i="2"/>
  <c r="B12" i="2"/>
  <c r="B5" i="2"/>
  <c r="C5" i="2"/>
  <c r="I3" i="1"/>
  <c r="B21" i="1"/>
  <c r="A21" i="1" s="1"/>
  <c r="B20" i="1"/>
  <c r="A20" i="1" s="1"/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<sst xmlns="http://schemas.openxmlformats.org/spreadsheetml/2006/main" count="132" uniqueCount="59">
  <si>
    <t xml:space="preserve"> </t>
  </si>
  <si>
    <t>d</t>
  </si>
  <si>
    <t>v</t>
  </si>
  <si>
    <t>k</t>
  </si>
  <si>
    <t>CP syltherm800</t>
  </si>
  <si>
    <t>Cp Dowtherm A</t>
  </si>
  <si>
    <t>Cp Therminol VP-1</t>
  </si>
  <si>
    <t>LS3</t>
  </si>
  <si>
    <t>LS2</t>
  </si>
  <si>
    <t>temp</t>
  </si>
  <si>
    <t>Temperatura</t>
  </si>
  <si>
    <t>Densidad</t>
  </si>
  <si>
    <t>Viscosidad</t>
  </si>
  <si>
    <t>dinámica</t>
  </si>
  <si>
    <t>cinemática</t>
  </si>
  <si>
    <t>ºC</t>
  </si>
  <si>
    <t>kg/m3</t>
  </si>
  <si>
    <t>m/s</t>
  </si>
  <si>
    <t>densidad</t>
  </si>
  <si>
    <t>visco dina</t>
  </si>
  <si>
    <t>visco cinema</t>
  </si>
  <si>
    <t>veloc. Sonido</t>
  </si>
  <si>
    <t>N.s/m2·10-5</t>
  </si>
  <si>
    <t>m2/s 10-5</t>
  </si>
  <si>
    <t>T [K]</t>
  </si>
  <si>
    <r>
      <t>T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</si>
  <si>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@20000000 Pa</t>
  </si>
  <si>
    <t>Viscosidad Dinámica</t>
  </si>
  <si>
    <t>P [Pa]</t>
  </si>
  <si>
    <t>=</t>
  </si>
  <si>
    <t>dgo</t>
  </si>
  <si>
    <t>Re</t>
  </si>
  <si>
    <t>wind</t>
  </si>
  <si>
    <t>a</t>
  </si>
  <si>
    <t>b</t>
  </si>
  <si>
    <t>c</t>
  </si>
  <si>
    <t>e</t>
  </si>
  <si>
    <t>f</t>
  </si>
  <si>
    <t>g</t>
  </si>
  <si>
    <t>h</t>
  </si>
  <si>
    <t>i</t>
  </si>
  <si>
    <t>H [J]</t>
  </si>
  <si>
    <t>P</t>
  </si>
  <si>
    <t>Cp [J/kg K]</t>
  </si>
  <si>
    <t>Prueba</t>
  </si>
  <si>
    <t>Viscosidad Dinámica [Pa s]</t>
  </si>
  <si>
    <t>Conductividad Térmica [Jm / Ks]</t>
  </si>
  <si>
    <t>y</t>
  </si>
  <si>
    <t>pressure</t>
  </si>
  <si>
    <t>H[T]</t>
  </si>
  <si>
    <t>T[H]</t>
  </si>
  <si>
    <t>DATASHEET DE DOWTERM A</t>
  </si>
  <si>
    <t>coeficientes del manual de Dowtherm A</t>
  </si>
  <si>
    <t>Los valores de la viscosidad dinámica obtenidos con los</t>
  </si>
  <si>
    <t>parecen inconsistentes. Resulta creciente con T (!)</t>
  </si>
  <si>
    <t>vp1</t>
  </si>
  <si>
    <t>s800</t>
  </si>
  <si>
    <t>Dowtherm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</si>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</sst>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0.000"/>
    <numFmt numFmtId="166" formatCode="#,##0.0000"/>
    <numFmt numFmtId="167" formatCode="#,##0.000000"/>
    <numFmt numFmtId="168" formatCode="0.000000"/>
    <numFmt numFmtId="169" formatCode="0.00000000"/>
    <numFmt numFmtId="170" formatCode="0.0000000000"/>
    <numFmt numFmtId="171" formatCode="0.0"/>
    <numFmt numFmtId="172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/>
    <xf numFmtId="0" fontId="1" fillId="5" borderId="1" xfId="0" applyFont="1" applyFill="1" applyBorder="1"/>
    <xf numFmtId="2" fontId="0" fillId="0" borderId="1" xfId="0" applyNumberForma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1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  <xf numFmtId="4" fontId="0" fillId="2" borderId="1" xfId="0" applyNumberFormat="1" applyFill="1" applyBorder="1"/>
    <xf numFmtId="166" fontId="0" fillId="0" borderId="1" xfId="0" applyNumberFormat="1" applyFill="1" applyBorder="1"/>
    <xf numFmtId="172" fontId="0" fillId="0" borderId="0" xfId="0" applyNumberFormat="1"/>
    <xf numFmtId="171" fontId="0" fillId="2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68" fontId="0" fillId="0" borderId="0" xfId="0" applyNumberFormat="1" applyFill="1" applyBorder="1"/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0396325459317585E-2"/>
                  <c:y val="-0.1014103966170895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IAM!$B$4:$B$12</c:f>
              <c:numCache>
                <c:formatCode>General</c:formatCode>
                <c:ptCount val="9"/>
                <c:pt idx="0">
                  <c:v>1</c:v>
                </c:pt>
                <c:pt idx="1">
                  <c:v>0.98937875301220801</c:v>
                </c:pt>
                <c:pt idx="2">
                  <c:v>0.93809662078590839</c:v>
                </c:pt>
                <c:pt idx="3">
                  <c:v>0.84752440378443872</c:v>
                </c:pt>
                <c:pt idx="4">
                  <c:v>0.71990044311897805</c:v>
                </c:pt>
                <c:pt idx="5">
                  <c:v>0.55826260968653929</c:v>
                </c:pt>
                <c:pt idx="6">
                  <c:v>0.36635600000000013</c:v>
                </c:pt>
                <c:pt idx="7">
                  <c:v>0.14851914332566885</c:v>
                </c:pt>
                <c:pt idx="8">
                  <c:v>-9.0447822333069583E-2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D-45ED-8EF2-70D743C472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492300962379701"/>
                  <c:y val="-0.42085484106153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IAM!$C$4:$C$12</c:f>
              <c:numCache>
                <c:formatCode>General</c:formatCode>
                <c:ptCount val="9"/>
                <c:pt idx="0">
                  <c:v>1</c:v>
                </c:pt>
                <c:pt idx="1">
                  <c:v>0.98946972100000008</c:v>
                </c:pt>
                <c:pt idx="2">
                  <c:v>0.96925807599999991</c:v>
                </c:pt>
                <c:pt idx="3">
                  <c:v>0.94100250100000005</c:v>
                </c:pt>
                <c:pt idx="4">
                  <c:v>0.89468821599999993</c:v>
                </c:pt>
                <c:pt idx="5">
                  <c:v>0.808648225</c:v>
                </c:pt>
                <c:pt idx="6">
                  <c:v>0.64956331599999995</c:v>
                </c:pt>
                <c:pt idx="7">
                  <c:v>0.37246206099999979</c:v>
                </c:pt>
                <c:pt idx="8">
                  <c:v>-7.9279184000000003E-2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D-45ED-8EF2-70D743C4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936"/>
        <c:axId val="544391760"/>
      </c:scatterChart>
      <c:valAx>
        <c:axId val="54439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1760"/>
        <c:crosses val="autoZero"/>
        <c:crossBetween val="midCat"/>
      </c:valAx>
      <c:valAx>
        <c:axId val="5443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Cp_S800!$C$1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Cp_S800!$A$2:$A$40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Cp_S800!$C$2:$C$40</c:f>
              <c:numCache>
                <c:formatCode>0.0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1264"/>
        <c:axId val="623200480"/>
      </c:scatterChart>
      <c:valAx>
        <c:axId val="6232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0480"/>
        <c:crosses val="autoZero"/>
        <c:crossBetween val="midCat"/>
      </c:valAx>
      <c:valAx>
        <c:axId val="6232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mu_S800!$C$1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mu_S800!$C$2:$C$42</c:f>
              <c:numCache>
                <c:formatCode>General</c:formatCode>
                <c:ptCount val="41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5776"/>
        <c:axId val="623187152"/>
      </c:scatterChart>
      <c:valAx>
        <c:axId val="6231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7152"/>
        <c:crosses val="autoZero"/>
        <c:crossBetween val="midCat"/>
      </c:valAx>
      <c:valAx>
        <c:axId val="6231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rho_S800!$C$1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6.0666345278268786E-2"/>
                  <c:y val="7.377664888663110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rho_S800!$C$2:$C$42</c:f>
              <c:numCache>
                <c:formatCode>General</c:formatCode>
                <c:ptCount val="41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8912"/>
        <c:axId val="623192640"/>
      </c:scatterChart>
      <c:valAx>
        <c:axId val="6231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2640"/>
        <c:crosses val="autoZero"/>
        <c:crossBetween val="midCat"/>
      </c:valAx>
      <c:valAx>
        <c:axId val="6231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kt_S800!$C$1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kt_S800!$C$2:$C$42</c:f>
              <c:numCache>
                <c:formatCode>General</c:formatCode>
                <c:ptCount val="41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3424"/>
        <c:axId val="623191464"/>
      </c:scatterChart>
      <c:valAx>
        <c:axId val="6231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464"/>
        <c:crosses val="autoZero"/>
        <c:crossBetween val="midCat"/>
      </c:valAx>
      <c:valAx>
        <c:axId val="6231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117084739994974E-2"/>
          <c:y val="0.1221887777036868"/>
          <c:w val="0.87621943055057327"/>
          <c:h val="0.83254322257707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H_T_DOWA!$D$1</c:f>
              <c:strCache>
                <c:ptCount val="1"/>
                <c:pt idx="0">
                  <c:v>H[T]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817148351304239E-2"/>
                  <c:y val="1.5163820257251654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H_T_DOWA!$A$2:$A$41</c:f>
              <c:numCache>
                <c:formatCode>0.00</c:formatCode>
                <c:ptCount val="40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H_T_DOWA!$D$2:$D$41</c:f>
              <c:numCache>
                <c:formatCode>0</c:formatCode>
                <c:ptCount val="40"/>
                <c:pt idx="0">
                  <c:v>929.43800078661661</c:v>
                </c:pt>
                <c:pt idx="1">
                  <c:v>17251.909766594617</c:v>
                </c:pt>
                <c:pt idx="2">
                  <c:v>33679.401436722706</c:v>
                </c:pt>
                <c:pt idx="3">
                  <c:v>50237.701944770663</c:v>
                </c:pt>
                <c:pt idx="4">
                  <c:v>66949.996656338626</c:v>
                </c:pt>
                <c:pt idx="5">
                  <c:v>83837.00008902658</c:v>
                </c:pt>
                <c:pt idx="6">
                  <c:v>100917.08863243455</c:v>
                </c:pt>
                <c:pt idx="7">
                  <c:v>118206.43326816267</c:v>
                </c:pt>
                <c:pt idx="8">
                  <c:v>135719.13228981069</c:v>
                </c:pt>
                <c:pt idx="9">
                  <c:v>153467.34402297862</c:v>
                </c:pt>
                <c:pt idx="10">
                  <c:v>171461.41954526666</c:v>
                </c:pt>
                <c:pt idx="11">
                  <c:v>189710.03540627446</c:v>
                </c:pt>
                <c:pt idx="12">
                  <c:v>208220.32634760244</c:v>
                </c:pt>
                <c:pt idx="13">
                  <c:v>226998.01802285045</c:v>
                </c:pt>
                <c:pt idx="14">
                  <c:v>246047.55971761831</c:v>
                </c:pt>
                <c:pt idx="15">
                  <c:v>265372.25706950645</c:v>
                </c:pt>
                <c:pt idx="16">
                  <c:v>284974.40478811436</c:v>
                </c:pt>
                <c:pt idx="17">
                  <c:v>304855.4193750422</c:v>
                </c:pt>
                <c:pt idx="18">
                  <c:v>325015.97184389044</c:v>
                </c:pt>
                <c:pt idx="19">
                  <c:v>345456.12044025847</c:v>
                </c:pt>
                <c:pt idx="20">
                  <c:v>366175.44336174638</c:v>
                </c:pt>
                <c:pt idx="21">
                  <c:v>387173.17147795443</c:v>
                </c:pt>
                <c:pt idx="22">
                  <c:v>408448.3210504821</c:v>
                </c:pt>
                <c:pt idx="23">
                  <c:v>429999.82645293052</c:v>
                </c:pt>
                <c:pt idx="24">
                  <c:v>451826.67289089819</c:v>
                </c:pt>
                <c:pt idx="25">
                  <c:v>473928.02912198612</c:v>
                </c:pt>
                <c:pt idx="26">
                  <c:v>496303.38017579378</c:v>
                </c:pt>
                <c:pt idx="27">
                  <c:v>518952.66007392236</c:v>
                </c:pt>
                <c:pt idx="28">
                  <c:v>541876.38454996992</c:v>
                </c:pt>
                <c:pt idx="29">
                  <c:v>565075.78376953816</c:v>
                </c:pt>
                <c:pt idx="30">
                  <c:v>588552.93505022675</c:v>
                </c:pt>
                <c:pt idx="31">
                  <c:v>612310.89558163437</c:v>
                </c:pt>
                <c:pt idx="32">
                  <c:v>636353.83514536312</c:v>
                </c:pt>
                <c:pt idx="33">
                  <c:v>660687.16883501038</c:v>
                </c:pt>
                <c:pt idx="34">
                  <c:v>685317.68977617868</c:v>
                </c:pt>
                <c:pt idx="35">
                  <c:v>710253.70184646687</c:v>
                </c:pt>
                <c:pt idx="36">
                  <c:v>735505.15239547379</c:v>
                </c:pt>
                <c:pt idx="37">
                  <c:v>761083.76496480312</c:v>
                </c:pt>
                <c:pt idx="38">
                  <c:v>787003.17200805084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3816"/>
        <c:axId val="623186760"/>
      </c:scatterChart>
      <c:valAx>
        <c:axId val="62319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6760"/>
        <c:crosses val="autoZero"/>
        <c:crossBetween val="midCat"/>
      </c:valAx>
      <c:valAx>
        <c:axId val="6231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H_T_DOWA!$A$1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8.6682499142255218E-2"/>
                  <c:y val="0.4333588478829336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H_T_DOWA!$D$2:$D$40</c:f>
              <c:numCache>
                <c:formatCode>0</c:formatCode>
                <c:ptCount val="39"/>
                <c:pt idx="0">
                  <c:v>929.43800078661661</c:v>
                </c:pt>
                <c:pt idx="1">
                  <c:v>17251.909766594617</c:v>
                </c:pt>
                <c:pt idx="2">
                  <c:v>33679.401436722706</c:v>
                </c:pt>
                <c:pt idx="3">
                  <c:v>50237.701944770663</c:v>
                </c:pt>
                <c:pt idx="4">
                  <c:v>66949.996656338626</c:v>
                </c:pt>
                <c:pt idx="5">
                  <c:v>83837.00008902658</c:v>
                </c:pt>
                <c:pt idx="6">
                  <c:v>100917.08863243455</c:v>
                </c:pt>
                <c:pt idx="7">
                  <c:v>118206.43326816267</c:v>
                </c:pt>
                <c:pt idx="8">
                  <c:v>135719.13228981069</c:v>
                </c:pt>
                <c:pt idx="9">
                  <c:v>153467.34402297862</c:v>
                </c:pt>
                <c:pt idx="10">
                  <c:v>171461.41954526666</c:v>
                </c:pt>
                <c:pt idx="11">
                  <c:v>189710.03540627446</c:v>
                </c:pt>
                <c:pt idx="12">
                  <c:v>208220.32634760244</c:v>
                </c:pt>
                <c:pt idx="13">
                  <c:v>226998.01802285045</c:v>
                </c:pt>
                <c:pt idx="14">
                  <c:v>246047.55971761831</c:v>
                </c:pt>
                <c:pt idx="15">
                  <c:v>265372.25706950645</c:v>
                </c:pt>
                <c:pt idx="16">
                  <c:v>284974.40478811436</c:v>
                </c:pt>
                <c:pt idx="17">
                  <c:v>304855.4193750422</c:v>
                </c:pt>
                <c:pt idx="18">
                  <c:v>325015.97184389044</c:v>
                </c:pt>
                <c:pt idx="19">
                  <c:v>345456.12044025847</c:v>
                </c:pt>
                <c:pt idx="20">
                  <c:v>366175.44336174638</c:v>
                </c:pt>
                <c:pt idx="21">
                  <c:v>387173.17147795443</c:v>
                </c:pt>
                <c:pt idx="22">
                  <c:v>408448.3210504821</c:v>
                </c:pt>
                <c:pt idx="23">
                  <c:v>429999.82645293052</c:v>
                </c:pt>
                <c:pt idx="24">
                  <c:v>451826.67289089819</c:v>
                </c:pt>
                <c:pt idx="25">
                  <c:v>473928.02912198612</c:v>
                </c:pt>
                <c:pt idx="26">
                  <c:v>496303.38017579378</c:v>
                </c:pt>
                <c:pt idx="27">
                  <c:v>518952.66007392236</c:v>
                </c:pt>
                <c:pt idx="28">
                  <c:v>541876.38454996992</c:v>
                </c:pt>
                <c:pt idx="29">
                  <c:v>565075.78376953816</c:v>
                </c:pt>
                <c:pt idx="30">
                  <c:v>588552.93505022675</c:v>
                </c:pt>
                <c:pt idx="31">
                  <c:v>612310.89558163437</c:v>
                </c:pt>
                <c:pt idx="32">
                  <c:v>636353.83514536312</c:v>
                </c:pt>
                <c:pt idx="33">
                  <c:v>660687.16883501038</c:v>
                </c:pt>
                <c:pt idx="34">
                  <c:v>685317.68977617868</c:v>
                </c:pt>
                <c:pt idx="35">
                  <c:v>710253.70184646687</c:v>
                </c:pt>
                <c:pt idx="36">
                  <c:v>735505.15239547379</c:v>
                </c:pt>
                <c:pt idx="37">
                  <c:v>761083.76496480312</c:v>
                </c:pt>
                <c:pt idx="38">
                  <c:v>787003.17200805084</c:v>
                </c:pt>
              </c:numCache>
            </c:numRef>
          </c:xVal>
          <c:yVal>
            <c:numRef>
              <c:f>H_T_DOWA!$A$2:$A$40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4-4002-9A08-E501055A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0680"/>
        <c:axId val="623194600"/>
      </c:scatterChart>
      <c:valAx>
        <c:axId val="62319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4600"/>
        <c:crosses val="autoZero"/>
        <c:crossBetween val="midCat"/>
      </c:valAx>
      <c:valAx>
        <c:axId val="6231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mu_DOWA!$C$2:$C$42</c:f>
              <c:numCache>
                <c:formatCode>General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ser>
          <c:idx val="1"/>
          <c:order val="1"/>
          <c:tx>
            <c:strRef>
              <c:f>mu_DOWA!$D$1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C-4CB4-9A5D-3E75F8FF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5384"/>
        <c:axId val="623196168"/>
      </c:scatterChart>
      <c:valAx>
        <c:axId val="62319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6168"/>
        <c:crosses val="autoZero"/>
        <c:crossBetween val="midCat"/>
      </c:valAx>
      <c:valAx>
        <c:axId val="6231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mu_DOWA!$I$11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65273033178545E-2"/>
                  <c:y val="-0.4337179550669373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mu_DOWA!$G$2:$G$10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mu_DOWA!$I$2:$I$10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1.58E-3</c:v>
                </c:pt>
                <c:pt idx="2">
                  <c:v>9.1E-4</c:v>
                </c:pt>
                <c:pt idx="3">
                  <c:v>5.6000000000000006E-4</c:v>
                </c:pt>
                <c:pt idx="4">
                  <c:v>3.8000000000000002E-4</c:v>
                </c:pt>
                <c:pt idx="5">
                  <c:v>2.7E-4</c:v>
                </c:pt>
                <c:pt idx="6">
                  <c:v>2.0000000000000001E-4</c:v>
                </c:pt>
                <c:pt idx="7">
                  <c:v>1.6000000000000001E-4</c:v>
                </c:pt>
                <c:pt idx="8">
                  <c:v>1.1999999999999999E-4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9112"/>
        <c:axId val="623191856"/>
      </c:scatterChart>
      <c:valAx>
        <c:axId val="62318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856"/>
        <c:crosses val="autoZero"/>
        <c:crossBetween val="midCat"/>
      </c:valAx>
      <c:valAx>
        <c:axId val="6231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CpDowthermA!$C$1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CpDowthermA!$B$2:$B$40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CpDowthermA!$C$2:$C$40</c:f>
              <c:numCache>
                <c:formatCode>General</c:formatCode>
                <c:ptCount val="39"/>
                <c:pt idx="0">
                  <c:v>1550.8458174185475</c:v>
                </c:pt>
                <c:pt idx="1">
                  <c:v>1580.9688147080676</c:v>
                </c:pt>
                <c:pt idx="2">
                  <c:v>1610.1837205711881</c:v>
                </c:pt>
                <c:pt idx="3">
                  <c:v>1638.7076935239074</c:v>
                </c:pt>
                <c:pt idx="4">
                  <c:v>1666.7249079222263</c:v>
                </c:pt>
                <c:pt idx="5">
                  <c:v>1694.3889287621478</c:v>
                </c:pt>
                <c:pt idx="6">
                  <c:v>1721.8250864796651</c:v>
                </c:pt>
                <c:pt idx="7">
                  <c:v>1749.1328517507879</c:v>
                </c:pt>
                <c:pt idx="8">
                  <c:v>1776.3882102915072</c:v>
                </c:pt>
                <c:pt idx="9">
                  <c:v>1803.6460376578259</c:v>
                </c:pt>
                <c:pt idx="10">
                  <c:v>1830.9424740457457</c:v>
                </c:pt>
                <c:pt idx="11">
                  <c:v>1858.2972990912697</c:v>
                </c:pt>
                <c:pt idx="12">
                  <c:v>1885.7163066703883</c:v>
                </c:pt>
                <c:pt idx="13">
                  <c:v>1913.1936796991045</c:v>
                </c:pt>
                <c:pt idx="14">
                  <c:v>1940.714364933428</c:v>
                </c:pt>
                <c:pt idx="15">
                  <c:v>1968.2564477693504</c:v>
                </c:pt>
                <c:pt idx="16">
                  <c:v>1995.7935270428711</c:v>
                </c:pt>
                <c:pt idx="17">
                  <c:v>2023.2970898299818</c:v>
                </c:pt>
                <c:pt idx="18">
                  <c:v>2050.7388862467069</c:v>
                </c:pt>
                <c:pt idx="19">
                  <c:v>2078.0933042490269</c:v>
                </c:pt>
                <c:pt idx="20">
                  <c:v>2105.3397444329457</c:v>
                </c:pt>
                <c:pt idx="21">
                  <c:v>2132.4649948344677</c:v>
                </c:pt>
                <c:pt idx="22">
                  <c:v>2159.4656057295906</c:v>
                </c:pt>
                <c:pt idx="23">
                  <c:v>2186.3502644343043</c:v>
                </c:pt>
                <c:pt idx="24">
                  <c:v>2213.1421701046302</c:v>
                </c:pt>
                <c:pt idx="25">
                  <c:v>2239.8814085365411</c:v>
                </c:pt>
                <c:pt idx="26">
                  <c:v>2266.6273269660633</c:v>
                </c:pt>
                <c:pt idx="27">
                  <c:v>2293.4609088691941</c:v>
                </c:pt>
                <c:pt idx="28">
                  <c:v>2320.4871487619093</c:v>
                </c:pt>
                <c:pt idx="29">
                  <c:v>2347.8374270002387</c:v>
                </c:pt>
                <c:pt idx="30">
                  <c:v>2375.6718845801424</c:v>
                </c:pt>
                <c:pt idx="31">
                  <c:v>2404.1817979376629</c:v>
                </c:pt>
                <c:pt idx="32">
                  <c:v>2433.5919537487862</c:v>
                </c:pt>
                <c:pt idx="33">
                  <c:v>2464.163023729514</c:v>
                </c:pt>
                <c:pt idx="34">
                  <c:v>2496.1939394358415</c:v>
                </c:pt>
                <c:pt idx="35">
                  <c:v>2530.0242670637417</c:v>
                </c:pt>
                <c:pt idx="36">
                  <c:v>2566.0365822492713</c:v>
                </c:pt>
                <c:pt idx="37">
                  <c:v>2604.658844868376</c:v>
                </c:pt>
                <c:pt idx="38">
                  <c:v>2646.3667738371041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E-46CD-8BEF-96627C5C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7344"/>
        <c:axId val="623197736"/>
      </c:scatterChart>
      <c:valAx>
        <c:axId val="6231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7736"/>
        <c:crosses val="autoZero"/>
        <c:crossBetween val="midCat"/>
      </c:valAx>
      <c:valAx>
        <c:axId val="6231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58398647054E-2"/>
          <c:y val="0.11019847328244277"/>
          <c:w val="0.88980740029009353"/>
          <c:h val="0.78501376488406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Cp!$C$1</c:f>
              <c:strCache>
                <c:ptCount val="1"/>
                <c:pt idx="0">
                  <c:v>CP syltherm800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27310471923789E-2"/>
                  <c:y val="0.217112972461864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Cp!$A$2:$A$13</c:f>
              <c:numCache>
                <c:formatCode>General</c:formatCode>
                <c:ptCount val="12"/>
                <c:pt idx="0" formatCode="0.0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200</c:v>
                </c:pt>
                <c:pt idx="7">
                  <c:v>240</c:v>
                </c:pt>
                <c:pt idx="8">
                  <c:v>280</c:v>
                </c:pt>
                <c:pt idx="9">
                  <c:v>320</c:v>
                </c:pt>
                <c:pt idx="10">
                  <c:v>360</c:v>
                </c:pt>
                <c:pt idx="11">
                  <c:v>400</c:v>
                </c:pt>
              </c:numCache>
            </c:numRef>
          </c:xVal>
          <c:yVal>
            <c:numRef>
              <c:f>Cp!$C$2:$C$13</c:f>
              <c:numCache>
                <c:formatCode>General</c:formatCode>
                <c:ptCount val="12"/>
                <c:pt idx="0">
                  <c:v>1.506</c:v>
                </c:pt>
                <c:pt idx="1">
                  <c:v>1.5740000000000001</c:v>
                </c:pt>
                <c:pt idx="2">
                  <c:v>1.643</c:v>
                </c:pt>
                <c:pt idx="3">
                  <c:v>1.7110000000000001</c:v>
                </c:pt>
                <c:pt idx="4">
                  <c:v>1.7789999999999999</c:v>
                </c:pt>
                <c:pt idx="5">
                  <c:v>1.847</c:v>
                </c:pt>
                <c:pt idx="6">
                  <c:v>1.9159999999999999</c:v>
                </c:pt>
                <c:pt idx="7">
                  <c:v>1.984</c:v>
                </c:pt>
                <c:pt idx="8">
                  <c:v>2.052</c:v>
                </c:pt>
                <c:pt idx="9">
                  <c:v>2.121</c:v>
                </c:pt>
                <c:pt idx="10">
                  <c:v>2.1890000000000001</c:v>
                </c:pt>
                <c:pt idx="11">
                  <c:v>2.2570000000000001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0304"/>
        <c:axId val="623297560"/>
      </c:scatterChart>
      <c:valAx>
        <c:axId val="6233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7560"/>
        <c:crosses val="autoZero"/>
        <c:crossBetween val="midCat"/>
      </c:valAx>
      <c:valAx>
        <c:axId val="6232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9408"/>
        <c:axId val="544390192"/>
      </c:scatterChart>
      <c:valAx>
        <c:axId val="5443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192"/>
        <c:crosses val="autoZero"/>
        <c:crossBetween val="midCat"/>
      </c:valAx>
      <c:valAx>
        <c:axId val="544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01913878997E-2"/>
          <c:y val="0.12541112005828675"/>
          <c:w val="0.89356633834011423"/>
          <c:h val="0.7617497821910980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Cp!$C$19</c:f>
              <c:strCache>
                <c:ptCount val="1"/>
                <c:pt idx="0">
                  <c:v>Cp Dowtherm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40640921723019"/>
                  <c:y val="-1.024551134647992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Cp!$A$23:$A$31</c:f>
              <c:numCache>
                <c:formatCode>General</c:formatCode>
                <c:ptCount val="9"/>
                <c:pt idx="0">
                  <c:v>15</c:v>
                </c:pt>
                <c:pt idx="1">
                  <c:v>65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</c:numCache>
            </c:numRef>
          </c:xVal>
          <c:yVal>
            <c:numRef>
              <c:f>Cp!$C$23:$C$31</c:f>
              <c:numCache>
                <c:formatCode>General</c:formatCode>
                <c:ptCount val="9"/>
                <c:pt idx="0">
                  <c:v>1.5580000000000001</c:v>
                </c:pt>
                <c:pt idx="1">
                  <c:v>1.7010000000000001</c:v>
                </c:pt>
                <c:pt idx="2">
                  <c:v>1.8140000000000001</c:v>
                </c:pt>
                <c:pt idx="3">
                  <c:v>1.954</c:v>
                </c:pt>
                <c:pt idx="4">
                  <c:v>2.093</c:v>
                </c:pt>
                <c:pt idx="5">
                  <c:v>2.2309999999999999</c:v>
                </c:pt>
                <c:pt idx="6">
                  <c:v>2.3730000000000002</c:v>
                </c:pt>
                <c:pt idx="7">
                  <c:v>2.5270000000000001</c:v>
                </c:pt>
                <c:pt idx="8">
                  <c:v>2.7250000000000001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98736"/>
        <c:axId val="623303440"/>
      </c:scatterChart>
      <c:valAx>
        <c:axId val="6232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3440"/>
        <c:crosses val="autoZero"/>
        <c:crossBetween val="midCat"/>
      </c:valAx>
      <c:valAx>
        <c:axId val="6233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11110467809158E-2"/>
          <c:y val="0.11321024081442352"/>
          <c:w val="0.89540572093615323"/>
          <c:h val="0.8159136863617239"/>
        </c:manualLayout>
      </c:layout>
      <c:scatterChart>
        <c:scatterStyle val="lineMarker"/>
        <c:varyColors val="0"/>
        <c:ser>
          <c:idx val="2"/>
          <c:order val="0"/>
          <c:tx>
            <c:strRef>
              <c:f>Cp!$D$40</c:f>
              <c:strCache>
                <c:ptCount val="1"/>
                <c:pt idx="0">
                  <c:v>Cp Therminol VP-1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61372699469529"/>
                  <c:y val="0.21552622399761831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Cp!$A$41:$A$79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Cp!$D$41:$D$79</c:f>
              <c:numCache>
                <c:formatCode>0.00</c:formatCode>
                <c:ptCount val="39"/>
                <c:pt idx="0">
                  <c:v>1599.9639999998776</c:v>
                </c:pt>
                <c:pt idx="1">
                  <c:v>1617.0289999998777</c:v>
                </c:pt>
                <c:pt idx="2">
                  <c:v>1634.0939999998777</c:v>
                </c:pt>
                <c:pt idx="3">
                  <c:v>1651.1589999998776</c:v>
                </c:pt>
                <c:pt idx="4">
                  <c:v>1668.2239999998776</c:v>
                </c:pt>
                <c:pt idx="5">
                  <c:v>1685.2889999998774</c:v>
                </c:pt>
                <c:pt idx="6">
                  <c:v>1702.3539999998775</c:v>
                </c:pt>
                <c:pt idx="7">
                  <c:v>1719.4189999998775</c:v>
                </c:pt>
                <c:pt idx="8">
                  <c:v>1736.4839999998776</c:v>
                </c:pt>
                <c:pt idx="9">
                  <c:v>1753.5489999998777</c:v>
                </c:pt>
                <c:pt idx="10">
                  <c:v>1770.6139999998777</c:v>
                </c:pt>
                <c:pt idx="11">
                  <c:v>1787.6789999998778</c:v>
                </c:pt>
                <c:pt idx="12">
                  <c:v>1804.7439999998776</c:v>
                </c:pt>
                <c:pt idx="13">
                  <c:v>1821.8089999998776</c:v>
                </c:pt>
                <c:pt idx="14">
                  <c:v>1838.8739999998775</c:v>
                </c:pt>
                <c:pt idx="15">
                  <c:v>1855.9389999998775</c:v>
                </c:pt>
                <c:pt idx="16">
                  <c:v>1873.0039999998776</c:v>
                </c:pt>
                <c:pt idx="17">
                  <c:v>1890.0689999998776</c:v>
                </c:pt>
                <c:pt idx="18">
                  <c:v>1907.1339999998777</c:v>
                </c:pt>
                <c:pt idx="19">
                  <c:v>1924.1989999998777</c:v>
                </c:pt>
                <c:pt idx="20">
                  <c:v>1941.2639999998776</c:v>
                </c:pt>
                <c:pt idx="21">
                  <c:v>1958.3289999998776</c:v>
                </c:pt>
                <c:pt idx="22">
                  <c:v>1975.3939999998775</c:v>
                </c:pt>
                <c:pt idx="23">
                  <c:v>1992.4589999998775</c:v>
                </c:pt>
                <c:pt idx="24">
                  <c:v>2009.5239999998776</c:v>
                </c:pt>
                <c:pt idx="25">
                  <c:v>2026.5889999998776</c:v>
                </c:pt>
                <c:pt idx="26">
                  <c:v>2043.6539999998777</c:v>
                </c:pt>
                <c:pt idx="27">
                  <c:v>2060.7189999998777</c:v>
                </c:pt>
                <c:pt idx="28">
                  <c:v>2077.7839999998773</c:v>
                </c:pt>
                <c:pt idx="29">
                  <c:v>2094.8489999998778</c:v>
                </c:pt>
                <c:pt idx="30">
                  <c:v>2111.9139999998774</c:v>
                </c:pt>
                <c:pt idx="31">
                  <c:v>2128.9789999998775</c:v>
                </c:pt>
                <c:pt idx="32">
                  <c:v>2146.0439999998775</c:v>
                </c:pt>
                <c:pt idx="33">
                  <c:v>2163.1089999998776</c:v>
                </c:pt>
                <c:pt idx="34">
                  <c:v>2180.1739999998777</c:v>
                </c:pt>
                <c:pt idx="35">
                  <c:v>2197.2389999998773</c:v>
                </c:pt>
                <c:pt idx="36">
                  <c:v>2214.3039999998778</c:v>
                </c:pt>
                <c:pt idx="37">
                  <c:v>2231.3689999998774</c:v>
                </c:pt>
                <c:pt idx="38">
                  <c:v>2248.4339999998779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872"/>
        <c:axId val="623302656"/>
      </c:scatterChart>
      <c:valAx>
        <c:axId val="6233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2656"/>
        <c:crosses val="autoZero"/>
        <c:crossBetween val="midCat"/>
      </c:valAx>
      <c:valAx>
        <c:axId val="6233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9533437013996889E-2"/>
                  <c:y val="1.195718654434250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visco_DowtherA!$A$2:$A$42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visco_DowtherA!$B$2:$B$42</c:f>
              <c:numCache>
                <c:formatCode>0.00E+00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8-49E0-9C5A-2BC88FB8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2264"/>
        <c:axId val="623297168"/>
      </c:scatterChart>
      <c:valAx>
        <c:axId val="6233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7168"/>
        <c:crosses val="autoZero"/>
        <c:crossBetween val="midCat"/>
      </c:valAx>
      <c:valAx>
        <c:axId val="6232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47315961889345E-2"/>
          <c:y val="0.11413138686131388"/>
          <c:w val="0.93836512128496119"/>
          <c:h val="0.75718719466636009"/>
        </c:manualLayout>
      </c:layout>
      <c:scatterChart>
        <c:scatterStyle val="lineMarker"/>
        <c:varyColors val="0"/>
        <c:ser>
          <c:idx val="2"/>
          <c:order val="0"/>
          <c:tx>
            <c:strRef>
              <c:f>aire!$H$8</c:f>
              <c:strCache>
                <c:ptCount val="1"/>
                <c:pt idx="0">
                  <c:v>visco cinema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31425099811176"/>
                  <c:y val="0.2195630475767993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aire!$B$9:$B$24</c:f>
              <c:numCache>
                <c:formatCode>General</c:formatCode>
                <c:ptCount val="16"/>
                <c:pt idx="0">
                  <c:v>243.14999999999998</c:v>
                </c:pt>
                <c:pt idx="1">
                  <c:v>253.14999999999998</c:v>
                </c:pt>
                <c:pt idx="2">
                  <c:v>263.14999999999998</c:v>
                </c:pt>
                <c:pt idx="3">
                  <c:v>273.14999999999998</c:v>
                </c:pt>
                <c:pt idx="4">
                  <c:v>283.14999999999998</c:v>
                </c:pt>
                <c:pt idx="5">
                  <c:v>293.14999999999998</c:v>
                </c:pt>
                <c:pt idx="6">
                  <c:v>303.14999999999998</c:v>
                </c:pt>
                <c:pt idx="7">
                  <c:v>313.14999999999998</c:v>
                </c:pt>
                <c:pt idx="8">
                  <c:v>323.14999999999998</c:v>
                </c:pt>
                <c:pt idx="9">
                  <c:v>333.15</c:v>
                </c:pt>
                <c:pt idx="10">
                  <c:v>343.15</c:v>
                </c:pt>
                <c:pt idx="11">
                  <c:v>353.15</c:v>
                </c:pt>
                <c:pt idx="12">
                  <c:v>363.15</c:v>
                </c:pt>
                <c:pt idx="13">
                  <c:v>373.15</c:v>
                </c:pt>
                <c:pt idx="14">
                  <c:v>473.15</c:v>
                </c:pt>
                <c:pt idx="15">
                  <c:v>573.15</c:v>
                </c:pt>
              </c:numCache>
            </c:numRef>
          </c:xVal>
          <c:yVal>
            <c:numRef>
              <c:f>aire!$H$9:$H$24</c:f>
              <c:numCache>
                <c:formatCode>General</c:formatCode>
                <c:ptCount val="16"/>
                <c:pt idx="0">
                  <c:v>1.08E-5</c:v>
                </c:pt>
                <c:pt idx="1">
                  <c:v>1.1599999999999999E-5</c:v>
                </c:pt>
                <c:pt idx="2">
                  <c:v>1.24E-5</c:v>
                </c:pt>
                <c:pt idx="3">
                  <c:v>1.3300000000000001E-5</c:v>
                </c:pt>
                <c:pt idx="4">
                  <c:v>1.42E-5</c:v>
                </c:pt>
                <c:pt idx="5">
                  <c:v>1.5099999999999999E-5</c:v>
                </c:pt>
                <c:pt idx="6">
                  <c:v>1.5999999999999999E-5</c:v>
                </c:pt>
                <c:pt idx="7">
                  <c:v>1.6900000000000001E-5</c:v>
                </c:pt>
                <c:pt idx="8">
                  <c:v>1.7900000000000001E-5</c:v>
                </c:pt>
                <c:pt idx="9">
                  <c:v>1.8899999999999999E-5</c:v>
                </c:pt>
                <c:pt idx="10">
                  <c:v>1.9899999999999999E-5</c:v>
                </c:pt>
                <c:pt idx="11">
                  <c:v>2.09E-5</c:v>
                </c:pt>
                <c:pt idx="12">
                  <c:v>2.19E-5</c:v>
                </c:pt>
                <c:pt idx="13">
                  <c:v>2.2999999999999997E-5</c:v>
                </c:pt>
                <c:pt idx="14">
                  <c:v>3.4500000000000005E-5</c:v>
                </c:pt>
                <c:pt idx="15">
                  <c:v>4.7500000000000003E-5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D-4994-8D87-ECC9A4D5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480"/>
        <c:axId val="623308536"/>
      </c:scatterChart>
      <c:valAx>
        <c:axId val="62330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8536"/>
        <c:crosses val="autoZero"/>
        <c:crossBetween val="midCat"/>
      </c:valAx>
      <c:valAx>
        <c:axId val="6233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'densidadDowthermA)'!$C$1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'densidadDowthermA)'!$B$2:$B$40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'densidadDowthermA)'!$C$2:$C$40</c:f>
              <c:numCache>
                <c:formatCode>General</c:formatCode>
                <c:ptCount val="39"/>
                <c:pt idx="0">
                  <c:v>1064.332604077015</c:v>
                </c:pt>
                <c:pt idx="1">
                  <c:v>1056.3793485622791</c:v>
                </c:pt>
                <c:pt idx="2">
                  <c:v>1048.4271272790631</c:v>
                </c:pt>
                <c:pt idx="3">
                  <c:v>1040.4589350585668</c:v>
                </c:pt>
                <c:pt idx="4">
                  <c:v>1032.4600374199911</c:v>
                </c:pt>
                <c:pt idx="5">
                  <c:v>1024.4177759305351</c:v>
                </c:pt>
                <c:pt idx="6">
                  <c:v>1016.321373565399</c:v>
                </c:pt>
                <c:pt idx="7">
                  <c:v>1008.1617400677831</c:v>
                </c:pt>
                <c:pt idx="8">
                  <c:v>999.93127730888693</c:v>
                </c:pt>
                <c:pt idx="9">
                  <c:v>991.62368464791098</c:v>
                </c:pt>
                <c:pt idx="10">
                  <c:v>983.23376429205473</c:v>
                </c:pt>
                <c:pt idx="11">
                  <c:v>974.75722665651938</c:v>
                </c:pt>
                <c:pt idx="12">
                  <c:v>966.19049572450319</c:v>
                </c:pt>
                <c:pt idx="13">
                  <c:v>957.53051440720719</c:v>
                </c:pt>
                <c:pt idx="14">
                  <c:v>948.77454990383114</c:v>
                </c:pt>
                <c:pt idx="15">
                  <c:v>939.91999906157525</c:v>
                </c:pt>
                <c:pt idx="16">
                  <c:v>930.9641937356389</c:v>
                </c:pt>
                <c:pt idx="17">
                  <c:v>921.904206149223</c:v>
                </c:pt>
                <c:pt idx="18">
                  <c:v>912.73665425352738</c:v>
                </c:pt>
                <c:pt idx="19">
                  <c:v>903.45750708775131</c:v>
                </c:pt>
                <c:pt idx="20">
                  <c:v>894.06189013909534</c:v>
                </c:pt>
                <c:pt idx="21">
                  <c:v>884.54389070275943</c:v>
                </c:pt>
                <c:pt idx="22">
                  <c:v>874.89636324194305</c:v>
                </c:pt>
                <c:pt idx="23">
                  <c:v>865.11073474784678</c:v>
                </c:pt>
                <c:pt idx="24">
                  <c:v>855.17681009967134</c:v>
                </c:pt>
                <c:pt idx="25">
                  <c:v>845.08257742461569</c:v>
                </c:pt>
                <c:pt idx="26">
                  <c:v>834.81401345787924</c:v>
                </c:pt>
                <c:pt idx="27">
                  <c:v>824.35488890266299</c:v>
                </c:pt>
                <c:pt idx="28">
                  <c:v>813.68657379016713</c:v>
                </c:pt>
                <c:pt idx="29">
                  <c:v>802.78784283959067</c:v>
                </c:pt>
                <c:pt idx="30">
                  <c:v>791.63468081813517</c:v>
                </c:pt>
                <c:pt idx="31">
                  <c:v>780.20008790099996</c:v>
                </c:pt>
                <c:pt idx="32">
                  <c:v>768.45388503138315</c:v>
                </c:pt>
                <c:pt idx="33">
                  <c:v>756.36251928048682</c:v>
                </c:pt>
                <c:pt idx="34">
                  <c:v>743.88886920751133</c:v>
                </c:pt>
                <c:pt idx="35">
                  <c:v>730.99205021965554</c:v>
                </c:pt>
                <c:pt idx="36">
                  <c:v>717.62721993211926</c:v>
                </c:pt>
                <c:pt idx="37">
                  <c:v>703.74538352810532</c:v>
                </c:pt>
                <c:pt idx="38">
                  <c:v>689.29319911880748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3-4CA4-B86E-D2BA4072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4224"/>
        <c:axId val="623303048"/>
      </c:scatterChart>
      <c:valAx>
        <c:axId val="6233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3048"/>
        <c:crosses val="autoZero"/>
        <c:crossBetween val="midCat"/>
      </c:valAx>
      <c:valAx>
        <c:axId val="623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xVal>
          <c:y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0976"/>
        <c:axId val="544386664"/>
      </c:scatterChart>
      <c:valAx>
        <c:axId val="5443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6664"/>
        <c:crosses val="autoZero"/>
        <c:crossBetween val="midCat"/>
      </c:valAx>
      <c:valAx>
        <c:axId val="5443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Cp_VP1!$C$1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544"/>
        <c:axId val="544387056"/>
      </c:scatterChart>
      <c:valAx>
        <c:axId val="5443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7056"/>
        <c:crosses val="autoZero"/>
        <c:crossBetween val="midCat"/>
      </c:valAx>
      <c:valAx>
        <c:axId val="5443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mu_VP1!$C$1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mu_VP1!$C$2:$C$42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4440"/>
        <c:axId val="621433656"/>
      </c:scatterChart>
      <c:valAx>
        <c:axId val="6214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3656"/>
        <c:crosses val="autoZero"/>
        <c:crossBetween val="midCat"/>
      </c:valAx>
      <c:valAx>
        <c:axId val="6214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kt_VP1!$C$1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678</c:v>
                </c:pt>
                <c:pt idx="40">
                  <c:v>688</c:v>
                </c:pt>
              </c:numCache>
            </c:numRef>
          </c:xVal>
          <c:yVal>
            <c:numRef>
              <c:f>kt_VP1!$C$2:$C$42</c:f>
              <c:numCache>
                <c:formatCode>General</c:formatCode>
                <c:ptCount val="41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7968"/>
        <c:axId val="621434832"/>
      </c:scatterChart>
      <c:valAx>
        <c:axId val="6214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832"/>
        <c:crosses val="autoZero"/>
        <c:crossBetween val="midCat"/>
      </c:valAx>
      <c:valAx>
        <c:axId val="6214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rho_VP1!$C$2:$C$42</c:f>
              <c:numCache>
                <c:formatCode>General</c:formatCode>
                <c:ptCount val="41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1696"/>
        <c:axId val="621435616"/>
      </c:scatterChart>
      <c:valAx>
        <c:axId val="6214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5616"/>
        <c:crosses val="autoZero"/>
        <c:crossBetween val="midCat"/>
      </c:valAx>
      <c:valAx>
        <c:axId val="6214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H_T_S800!$C$1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8624"/>
        <c:axId val="544392152"/>
      </c:scatterChart>
      <c:valAx>
        <c:axId val="5443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152"/>
        <c:crosses val="autoZero"/>
        <c:crossBetween val="midCat"/>
      </c:valAx>
      <c:valAx>
        <c:axId val="54439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H_T_S800!$A$1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596206617517521E-3"/>
                  <c:y val="0.4650314465408805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xVal>
          <c:y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3-40F2-B1B0-ECA993F8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9696"/>
        <c:axId val="623199304"/>
      </c:scatterChart>
      <c:valAx>
        <c:axId val="6231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304"/>
        <c:crosses val="autoZero"/>
        <c:crossBetween val="midCat"/>
      </c:valAx>
      <c:valAx>
        <c:axId val="6231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15875</xdr:rowOff>
    </xdr:from>
    <xdr:to>
      <xdr:col>10</xdr:col>
      <xdr:colOff>127000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149225</xdr:rowOff>
    </xdr:from>
    <xdr:to>
      <xdr:col>15</xdr:col>
      <xdr:colOff>734785</xdr:colOff>
      <xdr:row>20</xdr:row>
      <xdr:rowOff>176893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136524</xdr:colOff>
      <xdr:row>21</xdr:row>
      <xdr:rowOff>175531</xdr:rowOff>
    </xdr:from>
    <xdr:to>
      <xdr:col>15</xdr:col>
      <xdr:colOff>721179</xdr:colOff>
      <xdr:row>38</xdr:row>
      <xdr:rowOff>81642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57150</xdr:rowOff>
    </xdr:from>
    <xdr:to>
      <xdr:col>8</xdr:col>
      <xdr:colOff>6350</xdr:colOff>
      <xdr:row>39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130174</xdr:colOff>
      <xdr:row>23</xdr:row>
      <xdr:rowOff>41275</xdr:rowOff>
    </xdr:from>
    <xdr:to>
      <xdr:col>19</xdr:col>
      <xdr:colOff>76199</xdr:colOff>
      <xdr:row>39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1</xdr:row>
      <xdr:rowOff>559</xdr:rowOff>
    </xdr:from>
    <xdr:to>
      <xdr:col>11</xdr:col>
      <xdr:colOff>534523</xdr:colOff>
      <xdr:row>16</xdr:row>
      <xdr:rowOff>186764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246530</xdr:colOff>
      <xdr:row>17</xdr:row>
      <xdr:rowOff>52293</xdr:rowOff>
    </xdr:from>
    <xdr:to>
      <xdr:col>11</xdr:col>
      <xdr:colOff>358589</xdr:colOff>
      <xdr:row>31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246527</xdr:colOff>
      <xdr:row>31</xdr:row>
      <xdr:rowOff>171824</xdr:rowOff>
    </xdr:from>
    <xdr:to>
      <xdr:col>12</xdr:col>
      <xdr:colOff>0</xdr:colOff>
      <xdr:row>45</xdr:row>
      <xdr:rowOff>59765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133350</xdr:rowOff>
    </xdr:from>
    <xdr:to>
      <xdr:col>14</xdr:col>
      <xdr:colOff>127000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120649</xdr:rowOff>
    </xdr:from>
    <xdr:to>
      <xdr:col>13</xdr:col>
      <xdr:colOff>473075</xdr:colOff>
      <xdr:row>18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88900</xdr:rowOff>
    </xdr:from>
    <xdr:to>
      <xdr:col>13</xdr:col>
      <xdr:colOff>704850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561974</xdr:colOff>
      <xdr:row>17</xdr:row>
      <xdr:rowOff>47625</xdr:rowOff>
    </xdr:from>
    <xdr:to>
      <xdr:col>13</xdr:col>
      <xdr:colOff>742949</xdr:colOff>
      <xdr:row>33</xdr:row>
      <xdr:rowOff>130175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76200</xdr:rowOff>
    </xdr:from>
    <xdr:to>
      <xdr:col>14</xdr:col>
      <xdr:colOff>209550</xdr:colOff>
      <xdr:row>16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4</xdr:row>
      <xdr:rowOff>107950</xdr:rowOff>
    </xdr:from>
    <xdr:to>
      <xdr:col>16</xdr:col>
      <xdr:colOff>603250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127000</xdr:rowOff>
    </xdr:from>
    <xdr:to>
      <xdr:col>16</xdr:col>
      <xdr:colOff>698500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98424</xdr:colOff>
      <xdr:row>16</xdr:row>
      <xdr:rowOff>155575</xdr:rowOff>
    </xdr:from>
    <xdr:to>
      <xdr:col>16</xdr:col>
      <xdr:colOff>742949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177800</xdr:rowOff>
    </xdr:from>
    <xdr:to>
      <xdr:col>16</xdr:col>
      <xdr:colOff>717550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B35" sqref="B35"/>
    </sheetView>
  </sheetViews>
  <sheetFormatPr baseColWidth="10" defaultRowHeight="15" x14ac:dyDescent="0.25"/>
  <sheetData>
    <row r="3" spans="1:3" x14ac:dyDescent="0.25">
      <c r="B3" s="3" t="s">
        <v>8</v>
      </c>
      <c r="C3" s="2" t="s">
        <v>7</v>
      </c>
    </row>
    <row r="4" spans="1:3" x14ac:dyDescent="0.25">
      <c r="A4">
        <v>0</v>
      </c>
      <c r="B4">
        <f>COS(RADIANS(A4))+0.000994*A4-0.00005369*A4^2</f>
        <v>1</v>
      </c>
      <c r="C4">
        <f>1-0.000223073*A4-0.00011*A4^2+0.00000318596*A4^3-0.0000000485509*A4^4</f>
        <v>1</v>
      </c>
    </row>
    <row r="5" spans="1:3" x14ac:dyDescent="0.25">
      <c r="A5">
        <v>10</v>
      </c>
      <c r="B5">
        <f>COS(RADIANS(A5))+0.000994*A5-0.00005369*A5^2</f>
        <v>0.98937875301220801</v>
      </c>
      <c r="C5">
        <f>1-0.000223073*A5-0.00011*A5^2+0.00000318596*A5^3-0.0000000485509*A5^4</f>
        <v>0.98946972100000008</v>
      </c>
    </row>
    <row r="6" spans="1:3" x14ac:dyDescent="0.25">
      <c r="A6">
        <v>20</v>
      </c>
      <c r="B6">
        <f t="shared" ref="B6:B12" si="0">COS(RADIANS(A6))+0.000994*A6-0.00005369*A6^2</f>
        <v>0.93809662078590839</v>
      </c>
      <c r="C6">
        <f t="shared" ref="C6:C12" si="1">1-0.000223073*A6-0.00011*A6^2+0.00000318596*A6^3-0.0000000485509*A6^4</f>
        <v>0.96925807599999991</v>
      </c>
    </row>
    <row r="7" spans="1:3" x14ac:dyDescent="0.25">
      <c r="A7">
        <v>30</v>
      </c>
      <c r="B7">
        <f t="shared" si="0"/>
        <v>0.84752440378443872</v>
      </c>
      <c r="C7">
        <f t="shared" si="1"/>
        <v>0.94100250100000005</v>
      </c>
    </row>
    <row r="8" spans="1:3" x14ac:dyDescent="0.25">
      <c r="A8">
        <v>40</v>
      </c>
      <c r="B8">
        <f t="shared" si="0"/>
        <v>0.71990044311897805</v>
      </c>
      <c r="C8">
        <f t="shared" si="1"/>
        <v>0.89468821599999993</v>
      </c>
    </row>
    <row r="9" spans="1:3" x14ac:dyDescent="0.25">
      <c r="A9">
        <v>50</v>
      </c>
      <c r="B9">
        <f t="shared" si="0"/>
        <v>0.55826260968653929</v>
      </c>
      <c r="C9">
        <f t="shared" si="1"/>
        <v>0.808648225</v>
      </c>
    </row>
    <row r="10" spans="1:3" x14ac:dyDescent="0.25">
      <c r="A10">
        <v>60</v>
      </c>
      <c r="B10">
        <f t="shared" si="0"/>
        <v>0.36635600000000013</v>
      </c>
      <c r="C10">
        <f t="shared" si="1"/>
        <v>0.64956331599999995</v>
      </c>
    </row>
    <row r="11" spans="1:3" x14ac:dyDescent="0.25">
      <c r="A11">
        <v>70</v>
      </c>
      <c r="B11">
        <f t="shared" si="0"/>
        <v>0.14851914332566885</v>
      </c>
      <c r="C11">
        <f t="shared" si="1"/>
        <v>0.37246206099999979</v>
      </c>
    </row>
    <row r="12" spans="1:3" x14ac:dyDescent="0.25">
      <c r="A12">
        <v>80</v>
      </c>
      <c r="B12">
        <f t="shared" si="0"/>
        <v>-9.0447822333069583E-2</v>
      </c>
      <c r="C12">
        <f t="shared" si="1"/>
        <v>-7.9279184000000003E-2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2"/>
  <sheetViews>
    <sheetView topLeftCell="A28"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940.69153100000005</v>
      </c>
      <c r="D2" s="12">
        <v>15000000</v>
      </c>
      <c r="E2" s="24">
        <f xml:space="preserve"> 1.09098E-18*A2^5 - 3.47574E-15*A2^4 - 0.00000167403*A2^3 + 0.0017944*A2^2 - 1.52333*A2^1 + 1270.56</f>
        <v>940.68663748538609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931.66159800000003</v>
      </c>
      <c r="D3" s="12">
        <v>15000000</v>
      </c>
      <c r="E3" s="24">
        <f t="shared" ref="E3:E40" si="1" xml:space="preserve"> 1.09098E-18*A3^5 - 3.47574E-15*A3^4 - 0.00000167403*A3^3 + 0.0017944*A3^2 - 1.52333*A3^1 + 1270.56</f>
        <v>931.65668583791387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922.69122800000002</v>
      </c>
      <c r="D4" s="12">
        <v>15000000</v>
      </c>
      <c r="E4" s="24">
        <f t="shared" si="1"/>
        <v>922.68629731375574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913.77037600000006</v>
      </c>
      <c r="D5" s="12">
        <v>15000000</v>
      </c>
      <c r="E5" s="24">
        <f t="shared" si="1"/>
        <v>913.76542771364734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904.88900000000001</v>
      </c>
      <c r="D6" s="12">
        <v>15000000</v>
      </c>
      <c r="E6" s="24">
        <f t="shared" si="1"/>
        <v>904.88403283789353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896.03705300000001</v>
      </c>
      <c r="D7" s="12">
        <v>15000000</v>
      </c>
      <c r="E7" s="24">
        <f t="shared" si="1"/>
        <v>896.03206848638104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887.20449299999996</v>
      </c>
      <c r="D8" s="12">
        <v>15000000</v>
      </c>
      <c r="E8" s="24">
        <f t="shared" si="1"/>
        <v>887.19949045859232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878.38127399999996</v>
      </c>
      <c r="D9" s="12">
        <v>15000000</v>
      </c>
      <c r="E9" s="24">
        <f t="shared" si="1"/>
        <v>878.37625455361763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869.55735300000003</v>
      </c>
      <c r="D10" s="12">
        <v>15000000</v>
      </c>
      <c r="E10" s="24">
        <f t="shared" si="1"/>
        <v>869.55231657016918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860.72268599999995</v>
      </c>
      <c r="D11" s="12">
        <v>15000000</v>
      </c>
      <c r="E11" s="24">
        <f t="shared" si="1"/>
        <v>860.71763230659326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851.86722699999996</v>
      </c>
      <c r="D12" s="12">
        <v>15000000</v>
      </c>
      <c r="E12" s="24">
        <f t="shared" si="1"/>
        <v>851.86215756088382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842.98093400000005</v>
      </c>
      <c r="D13" s="12">
        <v>15000000</v>
      </c>
      <c r="E13" s="24">
        <f t="shared" si="1"/>
        <v>842.97584813069579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834.05376100000001</v>
      </c>
      <c r="D14" s="12">
        <v>15000000</v>
      </c>
      <c r="E14" s="24">
        <f t="shared" si="1"/>
        <v>834.04865981335729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825.07566499999996</v>
      </c>
      <c r="D15" s="12">
        <v>15000000</v>
      </c>
      <c r="E15" s="24">
        <f t="shared" si="1"/>
        <v>825.07054840588421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816.03660100000002</v>
      </c>
      <c r="D16" s="12">
        <v>15000000</v>
      </c>
      <c r="E16" s="24">
        <f t="shared" si="1"/>
        <v>816.03146970499142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806.92652499999997</v>
      </c>
      <c r="D17" s="12">
        <v>15000000</v>
      </c>
      <c r="E17" s="24">
        <f t="shared" si="1"/>
        <v>806.92137950710753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797.73539300000004</v>
      </c>
      <c r="D18" s="12">
        <v>15000000</v>
      </c>
      <c r="E18" s="24">
        <f t="shared" si="1"/>
        <v>797.73023360838727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788.45316000000003</v>
      </c>
      <c r="D19" s="12">
        <v>15000000</v>
      </c>
      <c r="E19" s="24">
        <f t="shared" si="1"/>
        <v>788.44798780472411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779.06978300000003</v>
      </c>
      <c r="D20" s="12">
        <v>15000000</v>
      </c>
      <c r="E20" s="24">
        <f t="shared" si="1"/>
        <v>779.06459789176449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769.57521699999995</v>
      </c>
      <c r="D21" s="12">
        <v>15000000</v>
      </c>
      <c r="E21" s="24">
        <f t="shared" si="1"/>
        <v>769.57001966491964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759.95941700000003</v>
      </c>
      <c r="D22" s="12">
        <v>15000000</v>
      </c>
      <c r="E22" s="24">
        <f t="shared" si="1"/>
        <v>759.95420891937988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750.21234000000004</v>
      </c>
      <c r="D23" s="12">
        <v>15000000</v>
      </c>
      <c r="E23" s="24">
        <f t="shared" si="1"/>
        <v>750.20712145012669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740.32394199999999</v>
      </c>
      <c r="D24" s="12">
        <v>15000000</v>
      </c>
      <c r="E24" s="24">
        <f t="shared" si="1"/>
        <v>740.31871305194647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730.284178</v>
      </c>
      <c r="D25" s="12">
        <v>15000000</v>
      </c>
      <c r="E25" s="24">
        <f t="shared" si="1"/>
        <v>730.27893951944361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720.08300299999996</v>
      </c>
      <c r="D26" s="12">
        <v>15000000</v>
      </c>
      <c r="E26" s="24">
        <f t="shared" si="1"/>
        <v>720.07775664705298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709.710374</v>
      </c>
      <c r="D27" s="12">
        <v>15000000</v>
      </c>
      <c r="E27" s="24">
        <f t="shared" si="1"/>
        <v>709.70512022905359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699.15624700000001</v>
      </c>
      <c r="D28" s="12">
        <v>15000000</v>
      </c>
      <c r="E28" s="24">
        <f t="shared" si="1"/>
        <v>699.15098605958178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688.41057699999999</v>
      </c>
      <c r="D29" s="12">
        <v>15000000</v>
      </c>
      <c r="E29" s="24">
        <f t="shared" si="1"/>
        <v>688.40530993264338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677.46331999999995</v>
      </c>
      <c r="D30" s="12">
        <v>15000000</v>
      </c>
      <c r="E30" s="24">
        <f t="shared" si="1"/>
        <v>677.45804764212835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666.30443100000002</v>
      </c>
      <c r="D31" s="12">
        <v>15000000</v>
      </c>
      <c r="E31" s="24">
        <f t="shared" si="1"/>
        <v>666.29915498182208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654.92386699999997</v>
      </c>
      <c r="D32" s="12">
        <v>15000000</v>
      </c>
      <c r="E32" s="24">
        <f t="shared" si="1"/>
        <v>654.91858774542004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643.31158400000004</v>
      </c>
      <c r="D33" s="12">
        <v>15000000</v>
      </c>
      <c r="E33" s="24">
        <f t="shared" si="1"/>
        <v>643.30630172654037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631.457536</v>
      </c>
      <c r="D34" s="12">
        <v>15000000</v>
      </c>
      <c r="E34" s="24">
        <f t="shared" si="1"/>
        <v>631.45225271873596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619.35167999999999</v>
      </c>
      <c r="D35" s="12">
        <v>15000000</v>
      </c>
      <c r="E35" s="24">
        <f t="shared" si="1"/>
        <v>619.34639651550947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606.98397199999999</v>
      </c>
      <c r="D36" s="12">
        <v>15000000</v>
      </c>
      <c r="E36" s="24">
        <f t="shared" si="1"/>
        <v>606.97868891032431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594.34436700000003</v>
      </c>
      <c r="D37" s="12">
        <v>15000000</v>
      </c>
      <c r="E37" s="24">
        <f t="shared" si="1"/>
        <v>594.3390856966198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581.422821</v>
      </c>
      <c r="D38" s="12">
        <v>15000000</v>
      </c>
      <c r="E38" s="24">
        <f t="shared" si="1"/>
        <v>581.41754266782232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568.20929000000001</v>
      </c>
      <c r="D39" s="12">
        <v>15000000</v>
      </c>
      <c r="E39" s="24">
        <f t="shared" si="1"/>
        <v>568.20401561736003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554.69372899999996</v>
      </c>
      <c r="D40" s="12">
        <v>15000000</v>
      </c>
      <c r="E40" s="24">
        <f t="shared" si="1"/>
        <v>554.68846033867487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2"/>
  <sheetViews>
    <sheetView workbookViewId="0">
      <selection activeCell="E40" sqref="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40" si="0">A2-273.15</f>
        <v>14.850000000000023</v>
      </c>
      <c r="C2" s="12">
        <v>0.135986</v>
      </c>
      <c r="D2" s="12">
        <v>15000000</v>
      </c>
      <c r="E2" s="24">
        <f xml:space="preserve"> -3.27562E-18*A2^5 + 0.0000000000000070299*A2^4 - 0.0000000000097008*A2^3 + 0.00000000776291*A2^2 - 0.000191001*A2^1 + 0.190541</f>
        <v>0.13598674082332657</v>
      </c>
      <c r="P2" s="5"/>
    </row>
    <row r="3" spans="1:16" x14ac:dyDescent="0.25">
      <c r="A3" s="12">
        <v>298</v>
      </c>
      <c r="B3" s="15">
        <f t="shared" si="0"/>
        <v>24.850000000000023</v>
      </c>
      <c r="C3" s="12">
        <v>0.134103</v>
      </c>
      <c r="D3" s="12">
        <v>15000000</v>
      </c>
      <c r="E3" s="24">
        <f t="shared" ref="E3:E40" si="1" xml:space="preserve"> -3.27562E-18*A3^5 + 0.0000000000000070299*A3^4 - 0.0000000000097008*A3^3 + 0.00000000776291*A3^2 - 0.000191001*A3^1 + 0.190541</f>
        <v>0.13410310234963219</v>
      </c>
      <c r="P3" s="5"/>
    </row>
    <row r="4" spans="1:16" x14ac:dyDescent="0.25">
      <c r="A4" s="12">
        <v>308</v>
      </c>
      <c r="B4" s="15">
        <f t="shared" si="0"/>
        <v>34.850000000000023</v>
      </c>
      <c r="C4" s="12">
        <v>0.132219</v>
      </c>
      <c r="D4" s="12">
        <v>15000000</v>
      </c>
      <c r="E4" s="24">
        <f t="shared" si="1"/>
        <v>0.13221985776842737</v>
      </c>
      <c r="P4" s="5"/>
    </row>
    <row r="5" spans="1:16" x14ac:dyDescent="0.25">
      <c r="A5" s="12">
        <v>318</v>
      </c>
      <c r="B5" s="15">
        <f t="shared" si="0"/>
        <v>44.850000000000023</v>
      </c>
      <c r="C5" s="12">
        <v>0.13033600000000001</v>
      </c>
      <c r="D5" s="12">
        <v>15000000</v>
      </c>
      <c r="E5" s="24">
        <f t="shared" si="1"/>
        <v>0.13033698194754773</v>
      </c>
      <c r="P5" s="5"/>
    </row>
    <row r="6" spans="1:16" x14ac:dyDescent="0.25">
      <c r="A6" s="12">
        <v>328</v>
      </c>
      <c r="B6" s="15">
        <f t="shared" si="0"/>
        <v>54.850000000000023</v>
      </c>
      <c r="C6" s="12">
        <v>0.12845400000000001</v>
      </c>
      <c r="D6" s="12">
        <v>15000000</v>
      </c>
      <c r="E6" s="24">
        <f t="shared" si="1"/>
        <v>0.12845445023133567</v>
      </c>
      <c r="P6" s="5"/>
    </row>
    <row r="7" spans="1:16" x14ac:dyDescent="0.25">
      <c r="A7" s="12">
        <v>338</v>
      </c>
      <c r="B7" s="15">
        <f t="shared" si="0"/>
        <v>64.850000000000023</v>
      </c>
      <c r="C7" s="12">
        <v>0.12657199999999999</v>
      </c>
      <c r="D7" s="12">
        <v>15000000</v>
      </c>
      <c r="E7" s="24">
        <f t="shared" si="1"/>
        <v>0.12657223840133308</v>
      </c>
      <c r="P7" s="5"/>
    </row>
    <row r="8" spans="1:16" x14ac:dyDescent="0.25">
      <c r="A8" s="12">
        <v>348</v>
      </c>
      <c r="B8" s="15">
        <f t="shared" si="0"/>
        <v>74.850000000000023</v>
      </c>
      <c r="C8" s="12">
        <v>0.12469</v>
      </c>
      <c r="D8" s="12">
        <v>15000000</v>
      </c>
      <c r="E8" s="24">
        <f t="shared" si="1"/>
        <v>0.12469032263697365</v>
      </c>
      <c r="P8" s="5"/>
    </row>
    <row r="9" spans="1:16" x14ac:dyDescent="0.25">
      <c r="A9" s="12">
        <v>358</v>
      </c>
      <c r="B9" s="15">
        <f t="shared" si="0"/>
        <v>84.850000000000023</v>
      </c>
      <c r="C9" s="12">
        <v>0.122808</v>
      </c>
      <c r="D9" s="12">
        <v>15000000</v>
      </c>
      <c r="E9" s="24">
        <f t="shared" si="1"/>
        <v>0.12280867947627579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2">
        <v>0.12092700000000001</v>
      </c>
      <c r="D10" s="12">
        <v>15000000</v>
      </c>
      <c r="E10" s="24">
        <f t="shared" si="1"/>
        <v>0.12092728577653487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2">
        <v>0.119045</v>
      </c>
      <c r="D11" s="12">
        <v>15000000</v>
      </c>
      <c r="E11" s="24">
        <f t="shared" si="1"/>
        <v>0.11904611867501601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2">
        <v>0.117164</v>
      </c>
      <c r="D12" s="12">
        <v>15000000</v>
      </c>
      <c r="E12" s="24">
        <f t="shared" si="1"/>
        <v>0.11716515554964642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2">
        <v>0.115284</v>
      </c>
      <c r="D13" s="12">
        <v>15000000</v>
      </c>
      <c r="E13" s="24">
        <f t="shared" si="1"/>
        <v>0.11528437397970817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2">
        <v>0.113403</v>
      </c>
      <c r="D14" s="12">
        <v>15000000</v>
      </c>
      <c r="E14" s="24">
        <f t="shared" si="1"/>
        <v>0.11340375170653061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2">
        <v>0.111523</v>
      </c>
      <c r="D15" s="12">
        <v>15000000</v>
      </c>
      <c r="E15" s="24">
        <f t="shared" si="1"/>
        <v>0.11152326659418303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2">
        <v>0.109642</v>
      </c>
      <c r="D16" s="12">
        <v>15000000</v>
      </c>
      <c r="E16" s="24">
        <f t="shared" si="1"/>
        <v>0.1096428965901671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2">
        <v>0.107762</v>
      </c>
      <c r="D17" s="12">
        <v>15000000</v>
      </c>
      <c r="E17" s="24">
        <f t="shared" si="1"/>
        <v>0.10776261968610953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2">
        <v>0.105882</v>
      </c>
      <c r="D18" s="12">
        <v>15000000</v>
      </c>
      <c r="E18" s="24">
        <f t="shared" si="1"/>
        <v>0.10588241387845464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2">
        <v>0.104002</v>
      </c>
      <c r="D19" s="12">
        <v>15000000</v>
      </c>
      <c r="E19" s="24">
        <f t="shared" si="1"/>
        <v>0.10400225712915678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2">
        <v>0.102122</v>
      </c>
      <c r="D20" s="12">
        <v>15000000</v>
      </c>
      <c r="E20" s="24">
        <f t="shared" si="1"/>
        <v>0.10212212732637309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2">
        <v>0.100241</v>
      </c>
      <c r="D21" s="12">
        <v>15000000</v>
      </c>
      <c r="E21" s="24">
        <f t="shared" si="1"/>
        <v>0.10024200224515588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2">
        <v>9.8361000000000004E-2</v>
      </c>
      <c r="D22" s="12">
        <v>15000000</v>
      </c>
      <c r="E22" s="24">
        <f t="shared" si="1"/>
        <v>9.8361859508145341E-2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2">
        <v>9.6480999999999997E-2</v>
      </c>
      <c r="D23" s="12">
        <v>15000000</v>
      </c>
      <c r="E23" s="24">
        <f t="shared" si="1"/>
        <v>9.6481676546261955E-2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2">
        <v>9.4601000000000005E-2</v>
      </c>
      <c r="D24" s="12">
        <v>15000000</v>
      </c>
      <c r="E24" s="24">
        <f t="shared" si="1"/>
        <v>9.460143055939918E-2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2">
        <v>9.2719999999999997E-2</v>
      </c>
      <c r="D25" s="12">
        <v>15000000</v>
      </c>
      <c r="E25" s="24">
        <f t="shared" si="1"/>
        <v>9.2721098477115946E-2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2">
        <v>9.0840000000000004E-2</v>
      </c>
      <c r="D26" s="12">
        <v>15000000</v>
      </c>
      <c r="E26" s="24">
        <f t="shared" si="1"/>
        <v>9.0840656919329271E-2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2">
        <v>8.8958999999999996E-2</v>
      </c>
      <c r="D27" s="12">
        <v>15000000</v>
      </c>
      <c r="E27" s="24">
        <f t="shared" si="1"/>
        <v>8.8960082157006695E-2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2">
        <v>8.7079000000000004E-2</v>
      </c>
      <c r="D28" s="12">
        <v>15000000</v>
      </c>
      <c r="E28" s="24">
        <f t="shared" si="1"/>
        <v>8.707935007285901E-2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2">
        <v>8.5197999999999996E-2</v>
      </c>
      <c r="D29" s="12">
        <v>15000000</v>
      </c>
      <c r="E29" s="24">
        <f t="shared" si="1"/>
        <v>8.5198436122032692E-2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2">
        <v>8.3317000000000002E-2</v>
      </c>
      <c r="D30" s="12">
        <v>15000000</v>
      </c>
      <c r="E30" s="24">
        <f t="shared" si="1"/>
        <v>8.3317315292802535E-2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2">
        <v>8.1434999999999994E-2</v>
      </c>
      <c r="D31" s="12">
        <v>15000000</v>
      </c>
      <c r="E31" s="24">
        <f t="shared" si="1"/>
        <v>8.1435962067264125E-2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2">
        <v>7.9554E-2</v>
      </c>
      <c r="D32" s="12">
        <v>15000000</v>
      </c>
      <c r="E32" s="24">
        <f t="shared" si="1"/>
        <v>7.9554350382026517E-2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2">
        <v>7.7672000000000005E-2</v>
      </c>
      <c r="D33" s="12">
        <v>15000000</v>
      </c>
      <c r="E33" s="24">
        <f t="shared" si="1"/>
        <v>7.7672453588904719E-2</v>
      </c>
      <c r="P33" s="5"/>
    </row>
    <row r="34" spans="1:16" x14ac:dyDescent="0.25">
      <c r="A34" s="12">
        <v>608</v>
      </c>
      <c r="B34" s="15">
        <f t="shared" si="0"/>
        <v>334.85</v>
      </c>
      <c r="C34" s="12">
        <v>7.5788999999999995E-2</v>
      </c>
      <c r="D34" s="12">
        <v>15000000</v>
      </c>
      <c r="E34" s="24">
        <f t="shared" si="1"/>
        <v>7.5790244415612246E-2</v>
      </c>
      <c r="P34" s="5"/>
    </row>
    <row r="35" spans="1:16" x14ac:dyDescent="0.25">
      <c r="A35" s="12">
        <v>618</v>
      </c>
      <c r="B35" s="15">
        <f t="shared" si="0"/>
        <v>344.85</v>
      </c>
      <c r="C35" s="12">
        <v>7.3907E-2</v>
      </c>
      <c r="D35" s="12">
        <v>15000000</v>
      </c>
      <c r="E35" s="24">
        <f t="shared" si="1"/>
        <v>7.3907694926453701E-2</v>
      </c>
      <c r="P35" s="5"/>
    </row>
    <row r="36" spans="1:16" x14ac:dyDescent="0.25">
      <c r="A36" s="12">
        <v>628</v>
      </c>
      <c r="B36" s="15">
        <f t="shared" si="0"/>
        <v>354.85</v>
      </c>
      <c r="C36" s="12">
        <v>7.2024000000000005E-2</v>
      </c>
      <c r="D36" s="12">
        <v>15000000</v>
      </c>
      <c r="E36" s="24">
        <f t="shared" si="1"/>
        <v>7.2024776483017375E-2</v>
      </c>
      <c r="P36" s="5"/>
    </row>
    <row r="37" spans="1:16" x14ac:dyDescent="0.25">
      <c r="A37" s="12">
        <v>638</v>
      </c>
      <c r="B37" s="15">
        <f t="shared" si="0"/>
        <v>364.85</v>
      </c>
      <c r="C37" s="12">
        <v>7.0140999999999995E-2</v>
      </c>
      <c r="D37" s="12">
        <v>15000000</v>
      </c>
      <c r="E37" s="24">
        <f t="shared" si="1"/>
        <v>7.0141459704867723E-2</v>
      </c>
      <c r="P37" s="5"/>
    </row>
    <row r="38" spans="1:16" x14ac:dyDescent="0.25">
      <c r="A38" s="12">
        <v>648</v>
      </c>
      <c r="B38" s="15">
        <f t="shared" si="0"/>
        <v>374.85</v>
      </c>
      <c r="C38" s="12">
        <v>6.8256999999999998E-2</v>
      </c>
      <c r="D38" s="12">
        <v>15000000</v>
      </c>
      <c r="E38" s="24">
        <f t="shared" si="1"/>
        <v>6.8257714430237981E-2</v>
      </c>
      <c r="P38" s="5"/>
    </row>
    <row r="39" spans="1:16" x14ac:dyDescent="0.25">
      <c r="A39" s="12">
        <v>658</v>
      </c>
      <c r="B39" s="15">
        <f t="shared" si="0"/>
        <v>384.85</v>
      </c>
      <c r="C39" s="12">
        <v>6.6373000000000001E-2</v>
      </c>
      <c r="D39" s="12">
        <v>15000000</v>
      </c>
      <c r="E39" s="24">
        <f t="shared" si="1"/>
        <v>6.6373509676722717E-2</v>
      </c>
      <c r="P39" s="5"/>
    </row>
    <row r="40" spans="1:16" x14ac:dyDescent="0.25">
      <c r="A40" s="12">
        <v>668</v>
      </c>
      <c r="B40" s="15">
        <f t="shared" si="0"/>
        <v>394.85</v>
      </c>
      <c r="C40" s="12">
        <v>6.4488000000000004E-2</v>
      </c>
      <c r="D40" s="12">
        <v>15000000</v>
      </c>
      <c r="E40" s="24">
        <f t="shared" si="1"/>
        <v>6.4488813601970396E-2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T40"/>
  <sheetViews>
    <sheetView tabSelected="1" view="pageBreakPreview" zoomScale="85" zoomScaleNormal="55" zoomScaleSheetLayoutView="85" workbookViewId="0">
      <selection activeCell="D2" sqref="D2"/>
    </sheetView>
  </sheetViews>
  <sheetFormatPr baseColWidth="10" defaultRowHeight="15" x14ac:dyDescent="0.25"/>
  <cols>
    <col min="1" max="1" width="11.140625" bestFit="1" customWidth="1"/>
    <col min="2" max="2" width="17.85546875" hidden="1" customWidth="1"/>
    <col min="3" max="3" width="14" style="1" bestFit="1" customWidth="1"/>
    <col min="4" max="4" width="10.42578125" style="1" bestFit="1" customWidth="1"/>
    <col min="5" max="5" width="11.5703125" style="1" customWidth="1"/>
    <col min="14" max="14" width="11.5703125" bestFit="1" customWidth="1"/>
    <col min="15" max="15" width="15.42578125" bestFit="1" customWidth="1"/>
    <col min="17" max="17" width="12.5703125" bestFit="1" customWidth="1"/>
    <col min="18" max="20" width="11.5703125" bestFit="1" customWidth="1"/>
  </cols>
  <sheetData>
    <row r="1" spans="1:20" x14ac:dyDescent="0.25">
      <c r="A1" s="16" t="s">
        <v>24</v>
      </c>
      <c r="B1" s="16" t="s">
        <v>25</v>
      </c>
      <c r="C1" s="16" t="s">
        <v>42</v>
      </c>
      <c r="D1" s="31" t="s">
        <v>49</v>
      </c>
      <c r="E1" s="31" t="s">
        <v>50</v>
      </c>
      <c r="R1" t="s">
        <v>47</v>
      </c>
      <c r="S1" t="s">
        <v>9</v>
      </c>
      <c r="T1" t="s">
        <v>48</v>
      </c>
    </row>
    <row r="2" spans="1:20" x14ac:dyDescent="0.25">
      <c r="A2" s="22">
        <v>286</v>
      </c>
      <c r="B2" s="13">
        <f t="shared" ref="B2:B40" si="0">A2-273.15</f>
        <v>12.850000000000023</v>
      </c>
      <c r="C2" s="13">
        <v>15000000</v>
      </c>
      <c r="D2" s="29">
        <f>-651100 + 4121 *A2^1 -12.35 *A2^2 + 0.02771 *A2^3 -0.00002777 *A2^4+ 0.00000001106 *A2^5</f>
        <v>929.43800078661661</v>
      </c>
      <c r="E2" s="30">
        <f t="shared" ref="E2:E40" si="1" xml:space="preserve"> -1.75256E-28*D2^5 + 3.31588E-22*D2^4 - 1.42322E-16*D2^3 - 0.000000000182158*D2^2 + 0.000620726*D2^1 + 285.344</f>
        <v>285.92076886035471</v>
      </c>
      <c r="N2" s="33">
        <v>285.42898904592198</v>
      </c>
      <c r="O2">
        <f>-651100 + 4121 *N2^1 -12.35 *N2^2 + 0.02771 *N2^3 -0.00002777 *N2^4+ 0.00000001106 *N2^5</f>
        <v>-1.5462697774637491E-5</v>
      </c>
      <c r="Q2" s="5">
        <v>0</v>
      </c>
      <c r="R2">
        <v>-4.5895210000000004</v>
      </c>
      <c r="S2">
        <v>286</v>
      </c>
      <c r="T2">
        <v>15000000</v>
      </c>
    </row>
    <row r="3" spans="1:20" x14ac:dyDescent="0.25">
      <c r="A3" s="22">
        <v>296</v>
      </c>
      <c r="B3" s="13">
        <f t="shared" si="0"/>
        <v>22.850000000000023</v>
      </c>
      <c r="C3" s="13">
        <v>15000000</v>
      </c>
      <c r="D3" s="29">
        <f>-651100 + 4121 *A3^1 -12.35 *A3^2 + 0.02771 *A3^3 -0.00002777 *A3^4+ 0.00000001106 *A3^5</f>
        <v>17251.909766594617</v>
      </c>
      <c r="E3" s="30">
        <f t="shared" si="1"/>
        <v>295.9977918797066</v>
      </c>
      <c r="Q3" s="5">
        <v>1</v>
      </c>
      <c r="R3">
        <v>15991.793769</v>
      </c>
      <c r="S3">
        <v>296</v>
      </c>
      <c r="T3">
        <v>15000000</v>
      </c>
    </row>
    <row r="4" spans="1:20" x14ac:dyDescent="0.25">
      <c r="A4" s="22">
        <v>306</v>
      </c>
      <c r="B4" s="13">
        <f t="shared" si="0"/>
        <v>32.850000000000023</v>
      </c>
      <c r="C4" s="13">
        <v>15000000</v>
      </c>
      <c r="D4" s="29">
        <f>-651100 + 4121 *A4^1 -12.35 *A4^2 + 0.02771 *A4^3 -0.00002777 *A4^4+ 0.00000001106 *A4^5</f>
        <v>33679.401436722706</v>
      </c>
      <c r="E4" s="30">
        <f t="shared" si="1"/>
        <v>306.03803990548755</v>
      </c>
      <c r="Q4" s="5">
        <v>2</v>
      </c>
      <c r="R4">
        <v>32151.029508</v>
      </c>
      <c r="S4">
        <v>306</v>
      </c>
      <c r="T4">
        <v>15000000</v>
      </c>
    </row>
    <row r="5" spans="1:20" x14ac:dyDescent="0.25">
      <c r="A5" s="22">
        <v>316</v>
      </c>
      <c r="B5" s="13">
        <f t="shared" si="0"/>
        <v>42.850000000000023</v>
      </c>
      <c r="C5" s="13">
        <v>15000000</v>
      </c>
      <c r="D5" s="29">
        <f>-651100 + 4121 *A5^1 -12.35 *A5^2 + 0.02771 *A5^3 -0.00002777 *A5^4+ 0.00000001106 *A5^5</f>
        <v>50237.701944770663</v>
      </c>
      <c r="E5" s="30">
        <f t="shared" si="1"/>
        <v>316.05212340390347</v>
      </c>
      <c r="Q5" s="5">
        <v>3</v>
      </c>
      <c r="R5">
        <v>48472.313383000001</v>
      </c>
      <c r="S5">
        <v>316</v>
      </c>
      <c r="T5">
        <v>15000000</v>
      </c>
    </row>
    <row r="6" spans="1:20" x14ac:dyDescent="0.25">
      <c r="A6" s="22">
        <v>326</v>
      </c>
      <c r="B6" s="13">
        <f t="shared" si="0"/>
        <v>52.850000000000023</v>
      </c>
      <c r="C6" s="13">
        <v>15000000</v>
      </c>
      <c r="D6" s="29">
        <f>-651100 + 4121 *A6^1 -12.35 *A6^2 + 0.02771 *A6^3 -0.00002777 *A6^4+ 0.00000001106 *A6^5</f>
        <v>66949.996656338626</v>
      </c>
      <c r="E6" s="30">
        <f t="shared" si="1"/>
        <v>326.04883323212817</v>
      </c>
      <c r="Q6" s="5">
        <v>4</v>
      </c>
      <c r="R6">
        <v>64954.770734999998</v>
      </c>
      <c r="S6">
        <v>326</v>
      </c>
      <c r="T6">
        <v>15000000</v>
      </c>
    </row>
    <row r="7" spans="1:20" x14ac:dyDescent="0.25">
      <c r="A7" s="22">
        <v>336</v>
      </c>
      <c r="B7" s="13">
        <f t="shared" si="0"/>
        <v>62.850000000000023</v>
      </c>
      <c r="C7" s="13">
        <v>15000000</v>
      </c>
      <c r="D7" s="29">
        <f>-651100 + 4121 *A7^1 -12.35 *A7^2 + 0.02771 *A7^3 -0.00002777 *A7^4+ 0.00000001106 *A7^5</f>
        <v>83837.00008902658</v>
      </c>
      <c r="E7" s="30">
        <f t="shared" si="1"/>
        <v>336.03527272753075</v>
      </c>
      <c r="Q7" s="5">
        <v>5</v>
      </c>
      <c r="R7">
        <v>81597.450452999998</v>
      </c>
      <c r="S7">
        <v>336</v>
      </c>
      <c r="T7">
        <v>15000000</v>
      </c>
    </row>
    <row r="8" spans="1:20" x14ac:dyDescent="0.25">
      <c r="A8" s="22">
        <v>346</v>
      </c>
      <c r="B8" s="13">
        <f t="shared" si="0"/>
        <v>72.850000000000023</v>
      </c>
      <c r="C8" s="13">
        <v>15000000</v>
      </c>
      <c r="D8" s="29">
        <f>-651100 + 4121 *A8^1 -12.35 *A8^2 + 0.02771 *A8^3 -0.00002777 *A8^4+ 0.00000001106 *A8^5</f>
        <v>100917.08863243455</v>
      </c>
      <c r="E8" s="30">
        <f t="shared" si="1"/>
        <v>346.01700047911788</v>
      </c>
      <c r="Q8" s="5">
        <v>6</v>
      </c>
      <c r="R8">
        <v>98399.318056999997</v>
      </c>
      <c r="S8">
        <v>346</v>
      </c>
      <c r="T8">
        <v>15000000</v>
      </c>
    </row>
    <row r="9" spans="1:20" x14ac:dyDescent="0.25">
      <c r="A9" s="22">
        <v>356</v>
      </c>
      <c r="B9" s="13">
        <f t="shared" si="0"/>
        <v>82.850000000000023</v>
      </c>
      <c r="C9" s="13">
        <v>15000000</v>
      </c>
      <c r="D9" s="29">
        <f>-651100 + 4121 *A9^1 -12.35 *A9^2 + 0.02771 *A9^3 -0.00002777 *A9^4+ 0.00000001106 *A9^5</f>
        <v>118206.43326816267</v>
      </c>
      <c r="E9" s="30">
        <f t="shared" si="1"/>
        <v>355.99818127965477</v>
      </c>
      <c r="Q9" s="5">
        <v>7</v>
      </c>
      <c r="R9">
        <v>115359.247837</v>
      </c>
      <c r="S9">
        <v>356</v>
      </c>
      <c r="T9">
        <v>15000000</v>
      </c>
    </row>
    <row r="10" spans="1:20" x14ac:dyDescent="0.25">
      <c r="A10" s="22">
        <v>366</v>
      </c>
      <c r="B10" s="13">
        <f t="shared" si="0"/>
        <v>92.850000000000023</v>
      </c>
      <c r="C10" s="13">
        <v>15000000</v>
      </c>
      <c r="D10" s="29">
        <f>-651100 + 4121 *A10^1 -12.35 *A10^2 + 0.02771 *A10^3 -0.00002777 *A10^4+ 0.00000001106 *A10^5</f>
        <v>135719.13228981069</v>
      </c>
      <c r="E10" s="30">
        <f t="shared" si="1"/>
        <v>365.98174292209904</v>
      </c>
      <c r="Q10" s="5">
        <v>8</v>
      </c>
      <c r="R10">
        <v>132476.01393399999</v>
      </c>
      <c r="S10">
        <v>366</v>
      </c>
      <c r="T10">
        <v>15000000</v>
      </c>
    </row>
    <row r="11" spans="1:20" x14ac:dyDescent="0.25">
      <c r="A11" s="22">
        <v>376</v>
      </c>
      <c r="B11" s="13">
        <f t="shared" si="0"/>
        <v>102.85000000000002</v>
      </c>
      <c r="C11" s="13">
        <v>15000000</v>
      </c>
      <c r="D11" s="29">
        <f>-651100 + 4121 *A11^1 -12.35 *A11^2 + 0.02771 *A11^3 -0.00002777 *A11^4+ 0.00000001106 *A11^5</f>
        <v>153467.34402297862</v>
      </c>
      <c r="E11" s="30">
        <f t="shared" si="1"/>
        <v>375.96953659088734</v>
      </c>
      <c r="Q11" s="5">
        <v>9</v>
      </c>
      <c r="R11">
        <v>149748.280187</v>
      </c>
      <c r="S11">
        <v>376</v>
      </c>
      <c r="T11">
        <v>15000000</v>
      </c>
    </row>
    <row r="12" spans="1:20" x14ac:dyDescent="0.25">
      <c r="A12" s="22">
        <v>386</v>
      </c>
      <c r="B12" s="13">
        <f t="shared" si="0"/>
        <v>112.85000000000002</v>
      </c>
      <c r="C12" s="13">
        <v>15000000</v>
      </c>
      <c r="D12" s="29">
        <f>-651100 + 4121 *A12^1 -12.35 *A12^2 + 0.02771 *A12^3 -0.00002777 *A12^4+ 0.00000001106 *A12^5</f>
        <v>171461.41954526666</v>
      </c>
      <c r="E12" s="30">
        <f t="shared" si="1"/>
        <v>385.96249863553248</v>
      </c>
      <c r="Q12" s="5">
        <v>10</v>
      </c>
      <c r="R12">
        <v>167174.58858400001</v>
      </c>
      <c r="S12">
        <v>386</v>
      </c>
      <c r="T12">
        <v>15000000</v>
      </c>
    </row>
    <row r="13" spans="1:20" x14ac:dyDescent="0.25">
      <c r="A13" s="22">
        <v>396</v>
      </c>
      <c r="B13" s="13">
        <f t="shared" si="0"/>
        <v>122.85000000000002</v>
      </c>
      <c r="C13" s="13">
        <v>15000000</v>
      </c>
      <c r="D13" s="29">
        <f>-651100 + 4121 *A13^1 -12.35 *A13^2 + 0.02771 *A13^3 -0.00002777 *A13^4+ 0.00000001106 *A13^5</f>
        <v>189710.03540627446</v>
      </c>
      <c r="E13" s="30">
        <f t="shared" si="1"/>
        <v>395.9608115238205</v>
      </c>
      <c r="Q13" s="5">
        <v>11</v>
      </c>
      <c r="R13">
        <v>184753.34609000001</v>
      </c>
      <c r="S13">
        <v>396</v>
      </c>
      <c r="T13">
        <v>15000000</v>
      </c>
    </row>
    <row r="14" spans="1:20" x14ac:dyDescent="0.25">
      <c r="A14" s="22">
        <v>406</v>
      </c>
      <c r="B14" s="13">
        <f t="shared" si="0"/>
        <v>132.85000000000002</v>
      </c>
      <c r="C14" s="13">
        <v>15000000</v>
      </c>
      <c r="D14" s="29">
        <f>-651100 + 4121 *A14^1 -12.35 *A14^2 + 0.02771 *A14^3 -0.00002777 *A14^4+ 0.00000001106 *A14^5</f>
        <v>208220.32634760244</v>
      </c>
      <c r="E14" s="30">
        <f t="shared" si="1"/>
        <v>405.96406177294966</v>
      </c>
      <c r="Q14" s="5">
        <v>12</v>
      </c>
      <c r="R14">
        <v>202482.80962499999</v>
      </c>
      <c r="S14">
        <v>406</v>
      </c>
      <c r="T14">
        <v>15000000</v>
      </c>
    </row>
    <row r="15" spans="1:20" x14ac:dyDescent="0.25">
      <c r="A15" s="22">
        <v>416</v>
      </c>
      <c r="B15" s="13">
        <f t="shared" si="0"/>
        <v>142.85000000000002</v>
      </c>
      <c r="C15" s="13">
        <v>15000000</v>
      </c>
      <c r="D15" s="29">
        <f>-651100 + 4121 *A15^1 -12.35 *A15^2 + 0.02771 *A15^3 -0.00002777 *A15^4+ 0.00000001106 *A15^5</f>
        <v>226998.01802285045</v>
      </c>
      <c r="E15" s="30">
        <f t="shared" si="1"/>
        <v>415.97139266352121</v>
      </c>
      <c r="Q15" s="5">
        <v>13</v>
      </c>
      <c r="R15">
        <v>220361.068894</v>
      </c>
      <c r="S15">
        <v>416</v>
      </c>
      <c r="T15">
        <v>15000000</v>
      </c>
    </row>
    <row r="16" spans="1:20" x14ac:dyDescent="0.25">
      <c r="A16" s="22">
        <v>426</v>
      </c>
      <c r="B16" s="13">
        <f t="shared" si="0"/>
        <v>152.85000000000002</v>
      </c>
      <c r="C16" s="13">
        <v>15000000</v>
      </c>
      <c r="D16" s="29">
        <f>-651100 + 4121 *A16^1 -12.35 *A16^2 + 0.02771 *A16^3 -0.00002777 *A16^4+ 0.00000001106 *A16^5</f>
        <v>246047.55971761831</v>
      </c>
      <c r="E16" s="30">
        <f t="shared" si="1"/>
        <v>425.98164956400456</v>
      </c>
      <c r="Q16" s="5">
        <v>14</v>
      </c>
      <c r="R16">
        <v>238386.02673700001</v>
      </c>
      <c r="S16">
        <v>426</v>
      </c>
      <c r="T16">
        <v>15000000</v>
      </c>
    </row>
    <row r="17" spans="1:20" x14ac:dyDescent="0.25">
      <c r="A17" s="22">
        <v>436</v>
      </c>
      <c r="B17" s="13">
        <f t="shared" si="0"/>
        <v>162.85000000000002</v>
      </c>
      <c r="C17" s="13">
        <v>15000000</v>
      </c>
      <c r="D17" s="29">
        <f>-651100 + 4121 *A17^1 -12.35 *A17^2 + 0.02771 *A17^3 -0.00002777 *A17^4+ 0.00000001106 *A17^5</f>
        <v>265372.25706950645</v>
      </c>
      <c r="E17" s="30">
        <f t="shared" si="1"/>
        <v>435.9935157393482</v>
      </c>
      <c r="Q17" s="5">
        <v>15</v>
      </c>
      <c r="R17">
        <v>256555.376609</v>
      </c>
      <c r="S17">
        <v>436</v>
      </c>
      <c r="T17">
        <v>15000000</v>
      </c>
    </row>
    <row r="18" spans="1:20" x14ac:dyDescent="0.25">
      <c r="A18" s="22">
        <v>446</v>
      </c>
      <c r="B18" s="13">
        <f t="shared" si="0"/>
        <v>172.85000000000002</v>
      </c>
      <c r="C18" s="13">
        <v>15000000</v>
      </c>
      <c r="D18" s="29">
        <f>-651100 + 4121 *A18^1 -12.35 *A18^2 + 0.02771 *A18^3 -0.00002777 *A18^4+ 0.00000001106 *A18^5</f>
        <v>284974.40478811436</v>
      </c>
      <c r="E18" s="30">
        <f t="shared" si="1"/>
        <v>446.00563659076488</v>
      </c>
      <c r="Q18" s="5">
        <v>16</v>
      </c>
      <c r="R18">
        <v>274866.57671599998</v>
      </c>
      <c r="S18">
        <v>446</v>
      </c>
      <c r="T18">
        <v>15000000</v>
      </c>
    </row>
    <row r="19" spans="1:20" x14ac:dyDescent="0.25">
      <c r="A19" s="22">
        <v>456</v>
      </c>
      <c r="B19" s="13">
        <f t="shared" si="0"/>
        <v>182.85000000000002</v>
      </c>
      <c r="C19" s="13">
        <v>15000000</v>
      </c>
      <c r="D19" s="29">
        <f>-651100 + 4121 *A19^1 -12.35 *A19^2 + 0.02771 *A19^3 -0.00002777 *A19^4+ 0.00000001106 *A19^5</f>
        <v>304855.4193750422</v>
      </c>
      <c r="E19" s="30">
        <f t="shared" si="1"/>
        <v>456.01673037524097</v>
      </c>
      <c r="Q19" s="5">
        <v>17</v>
      </c>
      <c r="R19">
        <v>293316.82026100002</v>
      </c>
      <c r="S19">
        <v>456</v>
      </c>
      <c r="T19">
        <v>15000000</v>
      </c>
    </row>
    <row r="20" spans="1:20" x14ac:dyDescent="0.25">
      <c r="A20" s="22">
        <v>466</v>
      </c>
      <c r="B20" s="13">
        <f t="shared" si="0"/>
        <v>192.85000000000002</v>
      </c>
      <c r="C20" s="13">
        <v>15000000</v>
      </c>
      <c r="D20" s="29">
        <f>-651100 + 4121 *A20^1 -12.35 *A20^2 + 0.02771 *A20^3 -0.00002777 *A20^4+ 0.00000001106 *A20^5</f>
        <v>325015.97184389044</v>
      </c>
      <c r="E20" s="30">
        <f t="shared" si="1"/>
        <v>466.02568358090377</v>
      </c>
      <c r="Q20" s="5">
        <v>18</v>
      </c>
      <c r="R20">
        <v>311903.00113799999</v>
      </c>
      <c r="S20">
        <v>466</v>
      </c>
      <c r="T20">
        <v>15000000</v>
      </c>
    </row>
    <row r="21" spans="1:20" x14ac:dyDescent="0.25">
      <c r="A21" s="22">
        <v>476</v>
      </c>
      <c r="B21" s="13">
        <f t="shared" si="0"/>
        <v>202.85000000000002</v>
      </c>
      <c r="C21" s="13">
        <v>15000000</v>
      </c>
      <c r="D21" s="29">
        <f>-651100 + 4121 *A21^1 -12.35 *A21^2 + 0.02771 *A21^3 -0.00002777 *A21^4+ 0.00000001106 *A21^5</f>
        <v>345456.12044025847</v>
      </c>
      <c r="E21" s="30">
        <f t="shared" si="1"/>
        <v>476.03162928313657</v>
      </c>
      <c r="Q21" s="5">
        <v>19</v>
      </c>
      <c r="R21">
        <v>330621.67429499998</v>
      </c>
      <c r="S21">
        <v>476</v>
      </c>
      <c r="T21">
        <v>15000000</v>
      </c>
    </row>
    <row r="22" spans="1:20" x14ac:dyDescent="0.25">
      <c r="A22" s="22">
        <v>486</v>
      </c>
      <c r="B22" s="13">
        <f t="shared" si="0"/>
        <v>212.85000000000002</v>
      </c>
      <c r="C22" s="13">
        <v>15000000</v>
      </c>
      <c r="D22" s="29">
        <f>-651100 + 4121 *A22^1 -12.35 *A22^2 + 0.02771 *A22^3 -0.00002777 *A22^4+ 0.00000001106 *A22^5</f>
        <v>366175.44336174638</v>
      </c>
      <c r="E22" s="30">
        <f t="shared" si="1"/>
        <v>486.03400696874149</v>
      </c>
      <c r="Q22" s="5">
        <v>20</v>
      </c>
      <c r="R22">
        <v>349469.00981199997</v>
      </c>
      <c r="S22">
        <v>486</v>
      </c>
      <c r="T22">
        <v>15000000</v>
      </c>
    </row>
    <row r="23" spans="1:20" x14ac:dyDescent="0.25">
      <c r="A23" s="22">
        <v>496</v>
      </c>
      <c r="B23" s="13">
        <f t="shared" si="0"/>
        <v>222.85000000000002</v>
      </c>
      <c r="C23" s="13">
        <v>15000000</v>
      </c>
      <c r="D23" s="29">
        <f>-651100 + 4121 *A23^1 -12.35 *A23^2 + 0.02771 *A23^3 -0.00002777 *A23^4+ 0.00000001106 *A23^5</f>
        <v>387173.17147795443</v>
      </c>
      <c r="E23" s="30">
        <f t="shared" si="1"/>
        <v>496.03260248157142</v>
      </c>
      <c r="Q23" s="5">
        <v>21</v>
      </c>
      <c r="R23">
        <v>368440.73958599998</v>
      </c>
      <c r="S23">
        <v>496</v>
      </c>
      <c r="T23">
        <v>15000000</v>
      </c>
    </row>
    <row r="24" spans="1:20" x14ac:dyDescent="0.25">
      <c r="A24" s="22">
        <v>506</v>
      </c>
      <c r="B24" s="13">
        <f t="shared" si="0"/>
        <v>232.85000000000002</v>
      </c>
      <c r="C24" s="13">
        <v>15000000</v>
      </c>
      <c r="D24" s="29">
        <f>-651100 + 4121 *A24^1 -12.35 *A24^2 + 0.02771 *A24^3 -0.00002777 *A24^4+ 0.00000001106 *A24^5</f>
        <v>408448.3210504821</v>
      </c>
      <c r="E24" s="30">
        <f t="shared" si="1"/>
        <v>506.02756690076978</v>
      </c>
      <c r="Q24" s="5">
        <v>22</v>
      </c>
      <c r="R24">
        <v>387532.09522800002</v>
      </c>
      <c r="S24">
        <v>506</v>
      </c>
      <c r="T24">
        <v>15000000</v>
      </c>
    </row>
    <row r="25" spans="1:20" x14ac:dyDescent="0.25">
      <c r="A25" s="22">
        <v>516</v>
      </c>
      <c r="B25" s="13">
        <f t="shared" si="0"/>
        <v>242.85000000000002</v>
      </c>
      <c r="C25" s="13">
        <v>15000000</v>
      </c>
      <c r="D25" s="29">
        <f>-651100 + 4121 *A25^1 -12.35 *A25^2 + 0.02771 *A25^3 -0.00002777 *A25^4+ 0.00000001106 *A25^5</f>
        <v>429999.82645293052</v>
      </c>
      <c r="E25" s="30">
        <f t="shared" si="1"/>
        <v>516.01941329796557</v>
      </c>
      <c r="Q25" s="5">
        <v>23</v>
      </c>
      <c r="R25">
        <v>406737.73554999998</v>
      </c>
      <c r="S25">
        <v>516</v>
      </c>
      <c r="T25">
        <v>15000000</v>
      </c>
    </row>
    <row r="26" spans="1:20" x14ac:dyDescent="0.25">
      <c r="A26" s="22">
        <v>526</v>
      </c>
      <c r="B26" s="13">
        <f t="shared" si="0"/>
        <v>252.85000000000002</v>
      </c>
      <c r="C26" s="13">
        <v>15000000</v>
      </c>
      <c r="D26" s="29">
        <f>-651100 + 4121 *A26^1 -12.35 *A26^2 + 0.02771 *A26^3 -0.00002777 *A26^4+ 0.00000001106 *A26^5</f>
        <v>451826.67289089819</v>
      </c>
      <c r="E26" s="30">
        <f t="shared" si="1"/>
        <v>526.00899041661091</v>
      </c>
      <c r="Q26" s="5">
        <v>24</v>
      </c>
      <c r="R26">
        <v>426051.661601</v>
      </c>
      <c r="S26">
        <v>526</v>
      </c>
      <c r="T26">
        <v>15000000</v>
      </c>
    </row>
    <row r="27" spans="1:20" x14ac:dyDescent="0.25">
      <c r="A27" s="22">
        <v>536</v>
      </c>
      <c r="B27" s="13">
        <f t="shared" si="0"/>
        <v>262.85000000000002</v>
      </c>
      <c r="C27" s="13">
        <v>15000000</v>
      </c>
      <c r="D27" s="29">
        <f>-651100 + 4121 *A27^1 -12.35 *A27^2 + 0.02771 *A27^3 -0.00002777 *A27^4+ 0.00000001106 *A27^5</f>
        <v>473928.02912198612</v>
      </c>
      <c r="E27" s="30">
        <f t="shared" si="1"/>
        <v>535.9974323576987</v>
      </c>
      <c r="Q27" s="5">
        <v>25</v>
      </c>
      <c r="R27">
        <v>445467.116813</v>
      </c>
      <c r="S27">
        <v>536</v>
      </c>
      <c r="T27">
        <v>15000000</v>
      </c>
    </row>
    <row r="28" spans="1:20" x14ac:dyDescent="0.25">
      <c r="A28" s="22">
        <v>546</v>
      </c>
      <c r="B28" s="13">
        <f t="shared" si="0"/>
        <v>272.85000000000002</v>
      </c>
      <c r="C28" s="13">
        <v>15000000</v>
      </c>
      <c r="D28" s="29">
        <f>-651100 + 4121 *A28^1 -12.35 *A28^2 + 0.02771 *A28^3 -0.00002777 *A28^4+ 0.00000001106 *A28^5</f>
        <v>496303.38017579378</v>
      </c>
      <c r="E28" s="30">
        <f t="shared" si="1"/>
        <v>545.98608332241008</v>
      </c>
      <c r="Q28" s="5">
        <v>26</v>
      </c>
      <c r="R28">
        <v>464976.469216</v>
      </c>
      <c r="S28">
        <v>546</v>
      </c>
      <c r="T28">
        <v>15000000</v>
      </c>
    </row>
    <row r="29" spans="1:20" x14ac:dyDescent="0.25">
      <c r="A29" s="22">
        <v>556</v>
      </c>
      <c r="B29" s="13">
        <f t="shared" si="0"/>
        <v>282.85000000000002</v>
      </c>
      <c r="C29" s="13">
        <v>15000000</v>
      </c>
      <c r="D29" s="29">
        <f>-651100 + 4121 *A29^1 -12.35 *A29^2 + 0.02771 *A29^3 -0.00002777 *A29^4+ 0.00000001106 *A29^5</f>
        <v>518952.66007392236</v>
      </c>
      <c r="E29" s="30">
        <f t="shared" si="1"/>
        <v>555.97639633347717</v>
      </c>
      <c r="Q29" s="5">
        <v>27</v>
      </c>
      <c r="R29">
        <v>484571.07202199998</v>
      </c>
      <c r="S29">
        <v>556</v>
      </c>
      <c r="T29">
        <v>15000000</v>
      </c>
    </row>
    <row r="30" spans="1:20" x14ac:dyDescent="0.25">
      <c r="A30" s="22">
        <v>566</v>
      </c>
      <c r="B30" s="13">
        <f t="shared" si="0"/>
        <v>292.85000000000002</v>
      </c>
      <c r="C30" s="13">
        <v>15000000</v>
      </c>
      <c r="D30" s="29">
        <f>-651100 + 4121 *A30^1 -12.35 *A30^2 + 0.02771 *A30^3 -0.00002777 *A30^4+ 0.00000001106 *A30^5</f>
        <v>541876.38454996992</v>
      </c>
      <c r="E30" s="30">
        <f t="shared" si="1"/>
        <v>565.96980461120256</v>
      </c>
      <c r="Q30" s="5">
        <v>28</v>
      </c>
      <c r="R30">
        <v>504241.097939</v>
      </c>
      <c r="S30">
        <v>566</v>
      </c>
      <c r="T30">
        <v>15000000</v>
      </c>
    </row>
    <row r="31" spans="1:20" x14ac:dyDescent="0.25">
      <c r="A31" s="22">
        <v>576</v>
      </c>
      <c r="B31" s="13">
        <f t="shared" si="0"/>
        <v>302.85000000000002</v>
      </c>
      <c r="C31" s="13">
        <v>15000000</v>
      </c>
      <c r="D31" s="29">
        <f>-651100 + 4121 *A31^1 -12.35 *A31^2 + 0.02771 *A31^3 -0.00002777 *A31^4+ 0.00000001106 *A31^5</f>
        <v>565075.78376953816</v>
      </c>
      <c r="E31" s="30">
        <f t="shared" si="1"/>
        <v>575.96756389336952</v>
      </c>
      <c r="Q31" s="5">
        <v>29</v>
      </c>
      <c r="R31">
        <v>523975.341479</v>
      </c>
      <c r="S31">
        <v>576</v>
      </c>
      <c r="T31">
        <v>15000000</v>
      </c>
    </row>
    <row r="32" spans="1:20" x14ac:dyDescent="0.25">
      <c r="A32" s="22">
        <v>586</v>
      </c>
      <c r="B32" s="13">
        <f t="shared" si="0"/>
        <v>312.85000000000002</v>
      </c>
      <c r="C32" s="13">
        <v>15000000</v>
      </c>
      <c r="D32" s="29">
        <f>-651100 + 4121 *A32^1 -12.35 *A32^2 + 0.02771 *A32^3 -0.00002777 *A32^4+ 0.00000001106 *A32^5</f>
        <v>588552.93505022675</v>
      </c>
      <c r="E32" s="30">
        <f t="shared" si="1"/>
        <v>585.97056343448048</v>
      </c>
      <c r="Q32" s="5">
        <v>30</v>
      </c>
      <c r="R32">
        <v>543760.98205500003</v>
      </c>
      <c r="S32">
        <v>586</v>
      </c>
      <c r="T32">
        <v>15000000</v>
      </c>
    </row>
    <row r="33" spans="1:20" x14ac:dyDescent="0.25">
      <c r="A33" s="22">
        <v>596</v>
      </c>
      <c r="B33" s="13">
        <f t="shared" si="0"/>
        <v>322.85000000000002</v>
      </c>
      <c r="C33" s="13">
        <v>15000000</v>
      </c>
      <c r="D33" s="29">
        <f>-651100 + 4121 *A33^1 -12.35 *A33^2 + 0.02771 *A33^3 -0.00002777 *A33^4+ 0.00000001106 *A33^5</f>
        <v>612310.89558163437</v>
      </c>
      <c r="E33" s="30">
        <f t="shared" si="1"/>
        <v>595.97910266967006</v>
      </c>
      <c r="Q33" s="5">
        <v>31</v>
      </c>
      <c r="R33">
        <v>563583.298801</v>
      </c>
      <c r="S33">
        <v>596</v>
      </c>
      <c r="T33">
        <v>15000000</v>
      </c>
    </row>
    <row r="34" spans="1:20" x14ac:dyDescent="0.25">
      <c r="A34" s="22">
        <v>606</v>
      </c>
      <c r="B34" s="13">
        <f t="shared" si="0"/>
        <v>332.85</v>
      </c>
      <c r="C34" s="13">
        <v>15000000</v>
      </c>
      <c r="D34" s="29">
        <f>-651100 + 4121 *A34^1 -12.35 *A34^2 + 0.02771 *A34^3 -0.00002777 *A34^4+ 0.00000001106 *A34^5</f>
        <v>636353.83514536312</v>
      </c>
      <c r="E34" s="30">
        <f t="shared" si="1"/>
        <v>605.99262954880669</v>
      </c>
      <c r="Q34" s="5">
        <v>32</v>
      </c>
      <c r="R34">
        <v>583425.32562200003</v>
      </c>
      <c r="S34">
        <v>606</v>
      </c>
      <c r="T34">
        <v>15000000</v>
      </c>
    </row>
    <row r="35" spans="1:20" x14ac:dyDescent="0.25">
      <c r="A35" s="22">
        <v>616</v>
      </c>
      <c r="B35" s="13">
        <f t="shared" si="0"/>
        <v>342.85</v>
      </c>
      <c r="C35" s="13">
        <v>15000000</v>
      </c>
      <c r="D35" s="29">
        <f>-651100 + 4121 *A35^1 -12.35 *A35^2 + 0.02771 *A35^3 -0.00002777 *A35^4+ 0.00000001106 *A35^5</f>
        <v>660687.16883501038</v>
      </c>
      <c r="E35" s="30">
        <f t="shared" si="1"/>
        <v>616.00943529784854</v>
      </c>
      <c r="Q35" s="5">
        <v>33</v>
      </c>
      <c r="R35">
        <v>603267.43183599995</v>
      </c>
      <c r="S35">
        <v>616</v>
      </c>
      <c r="T35">
        <v>15000000</v>
      </c>
    </row>
    <row r="36" spans="1:20" x14ac:dyDescent="0.25">
      <c r="A36" s="22">
        <v>626</v>
      </c>
      <c r="B36" s="13">
        <f t="shared" si="0"/>
        <v>352.85</v>
      </c>
      <c r="C36" s="13">
        <v>15000000</v>
      </c>
      <c r="D36" s="29">
        <f>-651100 + 4121 *A36^1 -12.35 *A36^2 + 0.02771 *A36^3 -0.00002777 *A36^4+ 0.00000001106 *A36^5</f>
        <v>685317.68977617868</v>
      </c>
      <c r="E36" s="30">
        <f t="shared" si="1"/>
        <v>626.02629880129143</v>
      </c>
      <c r="Q36" s="5">
        <v>34</v>
      </c>
      <c r="R36">
        <v>623086.80960699997</v>
      </c>
      <c r="S36">
        <v>626</v>
      </c>
      <c r="T36">
        <v>15000000</v>
      </c>
    </row>
    <row r="37" spans="1:20" x14ac:dyDescent="0.25">
      <c r="A37" s="22">
        <v>636</v>
      </c>
      <c r="B37" s="13">
        <f t="shared" si="0"/>
        <v>362.85</v>
      </c>
      <c r="C37" s="13">
        <v>15000000</v>
      </c>
      <c r="D37" s="29">
        <f>-651100 + 4121 *A37^1 -12.35 *A37^2 + 0.02771 *A37^3 -0.00002777 *A37^4+ 0.00000001106 *A37^5</f>
        <v>710253.70184646687</v>
      </c>
      <c r="E37" s="30">
        <f t="shared" si="1"/>
        <v>636.03807186563131</v>
      </c>
      <c r="Q37" s="5">
        <v>35</v>
      </c>
      <c r="R37">
        <v>642856.84390199999</v>
      </c>
      <c r="S37">
        <v>636</v>
      </c>
      <c r="T37">
        <v>15000000</v>
      </c>
    </row>
    <row r="38" spans="1:20" x14ac:dyDescent="0.25">
      <c r="A38" s="22">
        <v>646</v>
      </c>
      <c r="B38" s="13">
        <f t="shared" si="0"/>
        <v>372.85</v>
      </c>
      <c r="C38" s="13">
        <v>15000000</v>
      </c>
      <c r="D38" s="29">
        <f>-651100 + 4121 *A38^1 -12.35 *A38^2 + 0.02771 *A38^3 -0.00002777 *A38^4+ 0.00000001106 *A38^5</f>
        <v>735505.15239547379</v>
      </c>
      <c r="E38" s="30">
        <f t="shared" si="1"/>
        <v>646.03719425099393</v>
      </c>
      <c r="Q38" s="5">
        <v>36</v>
      </c>
      <c r="R38">
        <v>662546.33334300003</v>
      </c>
      <c r="S38">
        <v>646</v>
      </c>
      <c r="T38">
        <v>15000000</v>
      </c>
    </row>
    <row r="39" spans="1:20" x14ac:dyDescent="0.25">
      <c r="A39" s="22">
        <v>656</v>
      </c>
      <c r="B39" s="13">
        <f t="shared" si="0"/>
        <v>382.85</v>
      </c>
      <c r="C39" s="13">
        <v>15000000</v>
      </c>
      <c r="D39" s="29">
        <f>-651100 + 4121 *A39^1 -12.35 *A39^2 + 0.02771 *A39^3 -0.00002777 *A39^4+ 0.00000001106 *A39^5</f>
        <v>761083.76496480312</v>
      </c>
      <c r="E39" s="30">
        <f t="shared" si="1"/>
        <v>656.01312446197221</v>
      </c>
      <c r="Q39" s="5">
        <v>37</v>
      </c>
      <c r="R39">
        <v>682118.52050400001</v>
      </c>
      <c r="S39">
        <v>656</v>
      </c>
      <c r="T39">
        <v>15000000</v>
      </c>
    </row>
    <row r="40" spans="1:20" x14ac:dyDescent="0.25">
      <c r="A40" s="22">
        <v>666</v>
      </c>
      <c r="B40" s="13">
        <f t="shared" si="0"/>
        <v>392.85</v>
      </c>
      <c r="C40" s="13">
        <v>15000000</v>
      </c>
      <c r="D40" s="29">
        <f>-651100 + 4121 *A40^1 -12.35 *A40^2 + 0.02771 *A40^3 -0.00002777 *A40^4+ 0.00000001106 *A40^5</f>
        <v>787003.17200805084</v>
      </c>
      <c r="E40" s="30">
        <f t="shared" si="1"/>
        <v>665.95166876438611</v>
      </c>
      <c r="Q40" s="5">
        <v>38</v>
      </c>
      <c r="R40">
        <v>701529.87678799999</v>
      </c>
      <c r="S40">
        <v>666</v>
      </c>
      <c r="T40">
        <v>15000000</v>
      </c>
    </row>
  </sheetData>
  <pageMargins left="0.7" right="0.7" top="0.75" bottom="0.75" header="0.3" footer="0.3"/>
  <pageSetup paperSize="9" scale="58" orientation="landscape" horizontalDpi="0" verticalDpi="0" r:id="rId1"/>
  <colBreaks count="1" manualBreakCount="1">
    <brk id="16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2"/>
  <sheetViews>
    <sheetView workbookViewId="0">
      <selection activeCell="C2" sqref="C2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4" max="4" width="23.42578125" customWidth="1"/>
    <col min="6" max="6" width="13.42578125" customWidth="1"/>
    <col min="7" max="7" width="16.28515625" customWidth="1"/>
    <col min="10" max="10" width="23.140625" customWidth="1"/>
    <col min="17" max="17" width="12.42578125" bestFit="1" customWidth="1"/>
  </cols>
  <sheetData>
    <row r="1" spans="1:17" x14ac:dyDescent="0.25">
      <c r="B1" s="16" t="s">
        <v>25</v>
      </c>
      <c r="C1" s="16" t="s">
        <v>45</v>
      </c>
      <c r="D1" s="16"/>
      <c r="F1" s="28"/>
      <c r="G1" s="16" t="s">
        <v>24</v>
      </c>
      <c r="I1" s="16" t="s">
        <v>45</v>
      </c>
      <c r="J1" s="16" t="s">
        <v>45</v>
      </c>
    </row>
    <row r="2" spans="1:17" x14ac:dyDescent="0.25">
      <c r="A2" s="12">
        <v>288</v>
      </c>
      <c r="B2" s="15">
        <f t="shared" ref="B2:B40" si="0">A2-273.15</f>
        <v>14.850000000000023</v>
      </c>
      <c r="C2" s="15">
        <f>5.135-(0.08395*A2)+0.0005971*(A2^2)-0.000002409*(A2^3)+0.000000006029*(A2^4)-0.000000000009579*(A2^5)+0.000000000000009433*(A2^6)-5.264E-18*(A2^7)+1.275E-21*(A2^8)</f>
        <v>1.3736319945288941E-2</v>
      </c>
      <c r="D2" s="34" t="s">
        <v>53</v>
      </c>
      <c r="F2" s="24"/>
      <c r="G2" s="33">
        <f>273.15+H2</f>
        <v>288.14999999999998</v>
      </c>
      <c r="H2" s="33">
        <v>15</v>
      </c>
      <c r="I2" s="33">
        <v>5.0000000000000001E-3</v>
      </c>
      <c r="J2" s="32">
        <f t="shared" ref="J2:J42" si="1">-0.0000000000000096475*A2^5+0.0000000000251799*A2^4-0.0000000260139*A2^3+0.0000133042*A2^2-0.00337267*A2^1+0.34013</f>
        <v>5.0031004097331189E-3</v>
      </c>
      <c r="Q2" s="5"/>
    </row>
    <row r="3" spans="1:17" x14ac:dyDescent="0.25">
      <c r="A3" s="12">
        <v>298</v>
      </c>
      <c r="B3" s="15">
        <f t="shared" si="0"/>
        <v>24.850000000000023</v>
      </c>
      <c r="C3" s="15">
        <f t="shared" ref="C3:C42" si="2">5.135-(0.08395*A3)+0.0005971*(A3^2)-0.000002409*(A3^3)+0.000000006029*(A3^4)-0.000000000009579*(A3^5)+0.000000000000009433*(A3^6)-5.264E-18*(A3^7)+1.275E-21*(A3^8)</f>
        <v>1.3082110411881231E-2</v>
      </c>
      <c r="D3" s="34" t="s">
        <v>52</v>
      </c>
      <c r="F3" s="24"/>
      <c r="G3" s="33">
        <f t="shared" ref="G3:G10" si="3">273.15+H3</f>
        <v>338.15</v>
      </c>
      <c r="H3" s="33">
        <v>65</v>
      </c>
      <c r="I3" s="33">
        <v>1.58E-3</v>
      </c>
      <c r="J3" s="32">
        <f t="shared" si="1"/>
        <v>4.0194321618071682E-3</v>
      </c>
      <c r="Q3" s="5"/>
    </row>
    <row r="4" spans="1:17" x14ac:dyDescent="0.25">
      <c r="A4" s="12">
        <v>308</v>
      </c>
      <c r="B4" s="15">
        <f t="shared" si="0"/>
        <v>34.850000000000023</v>
      </c>
      <c r="C4" s="15">
        <f t="shared" si="2"/>
        <v>1.2824561283083527E-2</v>
      </c>
      <c r="D4" s="34" t="s">
        <v>54</v>
      </c>
      <c r="F4" s="24"/>
      <c r="G4" s="33">
        <f t="shared" si="3"/>
        <v>378.15</v>
      </c>
      <c r="H4" s="33">
        <v>105</v>
      </c>
      <c r="I4" s="33">
        <v>9.1E-4</v>
      </c>
      <c r="J4" s="32">
        <f t="shared" si="1"/>
        <v>3.2182106962613255E-3</v>
      </c>
      <c r="Q4" s="5"/>
    </row>
    <row r="5" spans="1:17" x14ac:dyDescent="0.25">
      <c r="A5" s="12">
        <v>318</v>
      </c>
      <c r="B5" s="15">
        <f t="shared" si="0"/>
        <v>44.850000000000023</v>
      </c>
      <c r="C5" s="15">
        <f t="shared" si="2"/>
        <v>1.2850852577466598E-2</v>
      </c>
      <c r="D5" s="15"/>
      <c r="F5" s="24"/>
      <c r="G5" s="33">
        <f t="shared" si="3"/>
        <v>428.15</v>
      </c>
      <c r="H5" s="33">
        <v>155</v>
      </c>
      <c r="I5" s="33">
        <v>5.6000000000000006E-4</v>
      </c>
      <c r="J5" s="32">
        <f t="shared" si="1"/>
        <v>2.5733027349951754E-3</v>
      </c>
      <c r="Q5" s="5"/>
    </row>
    <row r="6" spans="1:17" x14ac:dyDescent="0.25">
      <c r="A6" s="12">
        <v>328</v>
      </c>
      <c r="B6" s="15">
        <f t="shared" si="0"/>
        <v>54.850000000000023</v>
      </c>
      <c r="C6" s="15">
        <f t="shared" si="2"/>
        <v>1.3077177650571842E-2</v>
      </c>
      <c r="D6" s="15"/>
      <c r="F6" s="24"/>
      <c r="G6" s="33">
        <f t="shared" si="3"/>
        <v>478.15</v>
      </c>
      <c r="H6" s="33">
        <v>205</v>
      </c>
      <c r="I6" s="33">
        <v>3.8000000000000002E-4</v>
      </c>
      <c r="J6" s="32">
        <f t="shared" si="1"/>
        <v>2.0610524599095625E-3</v>
      </c>
      <c r="Q6" s="5"/>
    </row>
    <row r="7" spans="1:17" x14ac:dyDescent="0.25">
      <c r="A7" s="12">
        <v>338</v>
      </c>
      <c r="B7" s="15">
        <f t="shared" si="0"/>
        <v>64.850000000000023</v>
      </c>
      <c r="C7" s="15">
        <f t="shared" si="2"/>
        <v>1.3442670081274199E-2</v>
      </c>
      <c r="D7" s="15"/>
      <c r="F7" s="24"/>
      <c r="G7" s="33">
        <f t="shared" si="3"/>
        <v>528.15</v>
      </c>
      <c r="H7" s="33">
        <v>255</v>
      </c>
      <c r="I7" s="33">
        <v>2.7E-4</v>
      </c>
      <c r="J7" s="32">
        <f t="shared" si="1"/>
        <v>1.6601657429031191E-3</v>
      </c>
      <c r="Q7" s="5"/>
    </row>
    <row r="8" spans="1:17" x14ac:dyDescent="0.25">
      <c r="A8" s="12">
        <v>348</v>
      </c>
      <c r="B8" s="15">
        <f t="shared" si="0"/>
        <v>74.850000000000023</v>
      </c>
      <c r="C8" s="15">
        <f t="shared" si="2"/>
        <v>1.3904286176480096E-2</v>
      </c>
      <c r="D8" s="15"/>
      <c r="F8" s="24"/>
      <c r="G8" s="33">
        <f t="shared" si="3"/>
        <v>578.15</v>
      </c>
      <c r="H8" s="33">
        <v>305</v>
      </c>
      <c r="I8" s="33">
        <v>2.0000000000000001E-4</v>
      </c>
      <c r="J8" s="32">
        <f t="shared" si="1"/>
        <v>1.3515943758773408E-3</v>
      </c>
      <c r="Q8" s="5"/>
    </row>
    <row r="9" spans="1:17" x14ac:dyDescent="0.25">
      <c r="A9" s="12">
        <v>358</v>
      </c>
      <c r="B9" s="15">
        <f t="shared" si="0"/>
        <v>84.850000000000023</v>
      </c>
      <c r="C9" s="15">
        <f t="shared" si="2"/>
        <v>1.4432543836584821E-2</v>
      </c>
      <c r="D9" s="15"/>
      <c r="F9" s="24"/>
      <c r="G9" s="33">
        <f t="shared" si="3"/>
        <v>628.15</v>
      </c>
      <c r="H9" s="33">
        <v>355</v>
      </c>
      <c r="I9" s="33">
        <v>1.6000000000000001E-4</v>
      </c>
      <c r="J9" s="32">
        <f t="shared" si="1"/>
        <v>1.1184203007312266E-3</v>
      </c>
      <c r="Q9" s="5"/>
    </row>
    <row r="10" spans="1:17" x14ac:dyDescent="0.25">
      <c r="A10" s="12">
        <v>368</v>
      </c>
      <c r="B10" s="15">
        <f t="shared" si="0"/>
        <v>94.850000000000023</v>
      </c>
      <c r="C10" s="15">
        <f t="shared" si="2"/>
        <v>1.5008023664554337E-2</v>
      </c>
      <c r="D10" s="15"/>
      <c r="F10" s="24"/>
      <c r="G10" s="33">
        <f t="shared" si="3"/>
        <v>678.15</v>
      </c>
      <c r="H10" s="33">
        <v>405</v>
      </c>
      <c r="I10" s="33">
        <v>1.1999999999999999E-4</v>
      </c>
      <c r="J10" s="32">
        <f t="shared" si="1"/>
        <v>9.4573983936524497E-4</v>
      </c>
      <c r="Q10" s="5"/>
    </row>
    <row r="11" spans="1:17" x14ac:dyDescent="0.25">
      <c r="A11" s="12">
        <v>378</v>
      </c>
      <c r="B11" s="15">
        <f t="shared" si="0"/>
        <v>104.85000000000002</v>
      </c>
      <c r="C11" s="15">
        <f t="shared" si="2"/>
        <v>1.5618543342558411E-2</v>
      </c>
      <c r="D11" s="15"/>
      <c r="F11" s="24"/>
      <c r="G11" s="43" t="s">
        <v>51</v>
      </c>
      <c r="H11" s="44"/>
      <c r="I11" s="44"/>
      <c r="J11" s="32">
        <f t="shared" si="1"/>
        <v>8.2054792367941554E-4</v>
      </c>
      <c r="Q11" s="5"/>
    </row>
    <row r="12" spans="1:17" x14ac:dyDescent="0.25">
      <c r="A12" s="12">
        <v>388</v>
      </c>
      <c r="B12" s="15">
        <f t="shared" si="0"/>
        <v>114.85000000000002</v>
      </c>
      <c r="C12" s="15">
        <f t="shared" si="2"/>
        <v>1.6256921440849559E-2</v>
      </c>
      <c r="D12" s="15"/>
      <c r="F12" s="24"/>
      <c r="J12" s="32">
        <f t="shared" si="1"/>
        <v>7.3162232557305584E-4</v>
      </c>
      <c r="Q12" s="5"/>
    </row>
    <row r="13" spans="1:17" x14ac:dyDescent="0.25">
      <c r="A13" s="12">
        <v>398</v>
      </c>
      <c r="B13" s="15">
        <f t="shared" si="0"/>
        <v>124.85000000000002</v>
      </c>
      <c r="C13" s="15">
        <f t="shared" si="2"/>
        <v>1.6919251964069071E-2</v>
      </c>
      <c r="D13" s="15"/>
      <c r="F13" s="24"/>
      <c r="J13" s="32">
        <f t="shared" si="1"/>
        <v>6.6940788694708209E-4</v>
      </c>
      <c r="Q13" s="5"/>
    </row>
    <row r="14" spans="1:17" x14ac:dyDescent="0.25">
      <c r="A14" s="12">
        <v>408</v>
      </c>
      <c r="B14" s="15">
        <f t="shared" si="0"/>
        <v>134.85000000000002</v>
      </c>
      <c r="C14" s="15">
        <f t="shared" si="2"/>
        <v>1.7603616081710349E-2</v>
      </c>
      <c r="D14" s="15"/>
      <c r="F14" s="24"/>
      <c r="J14" s="32">
        <f t="shared" si="1"/>
        <v>6.2590074970109155E-4</v>
      </c>
      <c r="Q14" s="5"/>
    </row>
    <row r="15" spans="1:17" x14ac:dyDescent="0.25">
      <c r="A15" s="12">
        <v>418</v>
      </c>
      <c r="B15" s="15">
        <f t="shared" si="0"/>
        <v>144.85000000000002</v>
      </c>
      <c r="C15" s="15">
        <f t="shared" si="2"/>
        <v>1.8309162629110087E-2</v>
      </c>
      <c r="D15" s="15"/>
      <c r="F15" s="24"/>
      <c r="J15" s="32">
        <f t="shared" si="1"/>
        <v>5.9453258573566314E-4</v>
      </c>
      <c r="Q15" s="5"/>
    </row>
    <row r="16" spans="1:17" x14ac:dyDescent="0.25">
      <c r="A16" s="12">
        <v>428</v>
      </c>
      <c r="B16" s="15">
        <f t="shared" si="0"/>
        <v>154.85000000000002</v>
      </c>
      <c r="C16" s="15">
        <f t="shared" si="2"/>
        <v>1.9035494107488171E-2</v>
      </c>
      <c r="D16" s="15"/>
      <c r="F16" s="24"/>
      <c r="J16" s="32">
        <f t="shared" si="1"/>
        <v>5.7005482694910681E-4</v>
      </c>
      <c r="Q16" s="5"/>
    </row>
    <row r="17" spans="1:17" x14ac:dyDescent="0.25">
      <c r="A17" s="12">
        <v>438</v>
      </c>
      <c r="B17" s="15">
        <f t="shared" si="0"/>
        <v>164.85000000000002</v>
      </c>
      <c r="C17" s="15">
        <f t="shared" si="2"/>
        <v>1.9782300051386814E-2</v>
      </c>
      <c r="D17" s="15"/>
      <c r="F17" s="24"/>
      <c r="J17" s="32">
        <f t="shared" si="1"/>
        <v>5.4842289524320575E-4</v>
      </c>
      <c r="Q17" s="5"/>
    </row>
    <row r="18" spans="1:17" x14ac:dyDescent="0.25">
      <c r="A18" s="12">
        <v>448</v>
      </c>
      <c r="B18" s="15">
        <f t="shared" si="0"/>
        <v>174.85000000000002</v>
      </c>
      <c r="C18" s="15">
        <f t="shared" si="2"/>
        <v>2.0549184772362672E-2</v>
      </c>
      <c r="D18" s="15"/>
      <c r="F18" s="24"/>
      <c r="J18" s="32">
        <f t="shared" si="1"/>
        <v>5.2668043251741237E-4</v>
      </c>
      <c r="Q18" s="5"/>
    </row>
    <row r="19" spans="1:17" x14ac:dyDescent="0.25">
      <c r="A19" s="12">
        <v>458</v>
      </c>
      <c r="B19" s="15">
        <f t="shared" si="0"/>
        <v>184.85000000000002</v>
      </c>
      <c r="C19" s="15">
        <f t="shared" si="2"/>
        <v>2.1335641630611857E-2</v>
      </c>
      <c r="D19" s="15"/>
      <c r="F19" s="24"/>
      <c r="J19" s="32">
        <f t="shared" si="1"/>
        <v>5.0284353067170384E-4</v>
      </c>
      <c r="Q19" s="5"/>
    </row>
    <row r="20" spans="1:17" x14ac:dyDescent="0.25">
      <c r="A20" s="12">
        <v>468</v>
      </c>
      <c r="B20" s="15">
        <f t="shared" si="0"/>
        <v>194.85000000000002</v>
      </c>
      <c r="C20" s="15">
        <f t="shared" si="2"/>
        <v>2.2141131124030267E-2</v>
      </c>
      <c r="D20" s="15"/>
      <c r="F20" s="24"/>
      <c r="J20" s="32">
        <f t="shared" si="1"/>
        <v>4.7578496160566308E-4</v>
      </c>
      <c r="Q20" s="5"/>
    </row>
    <row r="21" spans="1:17" x14ac:dyDescent="0.25">
      <c r="A21" s="12">
        <v>478</v>
      </c>
      <c r="B21" s="15">
        <f t="shared" si="0"/>
        <v>204.85000000000002</v>
      </c>
      <c r="C21" s="15">
        <f t="shared" si="2"/>
        <v>2.2965225227264519E-2</v>
      </c>
      <c r="D21" s="15"/>
      <c r="F21" s="24"/>
      <c r="J21" s="32">
        <f t="shared" si="1"/>
        <v>4.4511840721911389E-4</v>
      </c>
      <c r="Q21" s="5"/>
    </row>
    <row r="22" spans="1:17" x14ac:dyDescent="0.25">
      <c r="A22" s="12">
        <v>488</v>
      </c>
      <c r="B22" s="15">
        <f t="shared" si="0"/>
        <v>214.85000000000002</v>
      </c>
      <c r="C22" s="15">
        <f t="shared" si="2"/>
        <v>2.3807785553821681E-2</v>
      </c>
      <c r="D22" s="15"/>
      <c r="F22" s="24"/>
      <c r="J22" s="32">
        <f t="shared" si="1"/>
        <v>4.1108268941364434E-4</v>
      </c>
      <c r="Q22" s="5"/>
    </row>
    <row r="23" spans="1:17" x14ac:dyDescent="0.25">
      <c r="A23" s="12">
        <v>498</v>
      </c>
      <c r="B23" s="15">
        <f t="shared" si="0"/>
        <v>224.85000000000002</v>
      </c>
      <c r="C23" s="15">
        <f t="shared" si="2"/>
        <v>2.4669148053602541E-2</v>
      </c>
      <c r="D23" s="15"/>
      <c r="F23" s="24"/>
      <c r="J23" s="32">
        <f t="shared" si="1"/>
        <v>3.7442600008746885E-4</v>
      </c>
      <c r="Q23" s="5"/>
    </row>
    <row r="24" spans="1:17" x14ac:dyDescent="0.25">
      <c r="A24" s="12">
        <v>508</v>
      </c>
      <c r="B24" s="15">
        <f t="shared" si="0"/>
        <v>234.85000000000002</v>
      </c>
      <c r="C24" s="15">
        <f t="shared" si="2"/>
        <v>2.5550292101174321E-2</v>
      </c>
      <c r="D24" s="15"/>
      <c r="F24" s="24"/>
      <c r="J24" s="32">
        <f t="shared" si="1"/>
        <v>3.3629013114139239E-4</v>
      </c>
      <c r="Q24" s="5"/>
    </row>
    <row r="25" spans="1:17" x14ac:dyDescent="0.25">
      <c r="A25" s="12">
        <v>518</v>
      </c>
      <c r="B25" s="15">
        <f t="shared" si="0"/>
        <v>244.85000000000002</v>
      </c>
      <c r="C25" s="15">
        <f t="shared" si="2"/>
        <v>2.6452976968921682E-2</v>
      </c>
      <c r="D25" s="15"/>
      <c r="F25" s="24"/>
      <c r="J25" s="32">
        <f t="shared" si="1"/>
        <v>2.9809470447567099E-4</v>
      </c>
      <c r="Q25" s="5"/>
    </row>
    <row r="26" spans="1:17" x14ac:dyDescent="0.25">
      <c r="A26" s="12">
        <v>528</v>
      </c>
      <c r="B26" s="15">
        <f t="shared" si="0"/>
        <v>254.85000000000002</v>
      </c>
      <c r="C26" s="15">
        <f t="shared" si="2"/>
        <v>2.7379833821430388E-2</v>
      </c>
      <c r="D26" s="15"/>
      <c r="F26" s="24"/>
      <c r="J26" s="32">
        <f t="shared" si="1"/>
        <v>2.6142140198931463E-4</v>
      </c>
      <c r="Q26" s="5"/>
    </row>
    <row r="27" spans="1:17" x14ac:dyDescent="0.25">
      <c r="A27" s="12">
        <v>538</v>
      </c>
      <c r="B27" s="15">
        <f t="shared" si="0"/>
        <v>264.85000000000002</v>
      </c>
      <c r="C27" s="15">
        <f t="shared" si="2"/>
        <v>2.8334406507923404E-2</v>
      </c>
      <c r="D27" s="15"/>
      <c r="F27" s="24"/>
      <c r="J27" s="32">
        <f t="shared" si="1"/>
        <v>2.2789819558405311E-4</v>
      </c>
      <c r="Q27" s="5"/>
    </row>
    <row r="28" spans="1:17" x14ac:dyDescent="0.25">
      <c r="A28" s="12">
        <v>548</v>
      </c>
      <c r="B28" s="15">
        <f t="shared" si="0"/>
        <v>274.85000000000002</v>
      </c>
      <c r="C28" s="15">
        <f t="shared" si="2"/>
        <v>2.9321139570042121E-2</v>
      </c>
      <c r="D28" s="15"/>
      <c r="F28" s="24"/>
      <c r="J28" s="32">
        <f t="shared" si="1"/>
        <v>1.9908357715808789E-4</v>
      </c>
      <c r="Q28" s="5"/>
    </row>
    <row r="29" spans="1:17" x14ac:dyDescent="0.25">
      <c r="A29" s="12">
        <v>558</v>
      </c>
      <c r="B29" s="15">
        <f t="shared" si="0"/>
        <v>284.85000000000002</v>
      </c>
      <c r="C29" s="15">
        <f t="shared" si="2"/>
        <v>3.0345317022140605E-2</v>
      </c>
      <c r="D29" s="15"/>
      <c r="F29" s="24"/>
      <c r="J29" s="32">
        <f t="shared" si="1"/>
        <v>1.7635078861205633E-4</v>
      </c>
      <c r="Q29" s="5"/>
    </row>
    <row r="30" spans="1:17" x14ac:dyDescent="0.25">
      <c r="A30" s="12">
        <v>568</v>
      </c>
      <c r="B30" s="15">
        <f t="shared" si="0"/>
        <v>294.85000000000002</v>
      </c>
      <c r="C30" s="15">
        <f t="shared" si="2"/>
        <v>3.1412960605141649E-2</v>
      </c>
      <c r="D30" s="15"/>
      <c r="F30" s="24"/>
      <c r="J30" s="32">
        <f t="shared" si="1"/>
        <v>1.6077205184567012E-4</v>
      </c>
      <c r="Q30" s="5"/>
    </row>
    <row r="31" spans="1:17" x14ac:dyDescent="0.25">
      <c r="A31" s="12">
        <v>578</v>
      </c>
      <c r="B31" s="15">
        <f t="shared" si="0"/>
        <v>304.85000000000002</v>
      </c>
      <c r="C31" s="15">
        <f t="shared" si="2"/>
        <v>3.2530701352149194E-2</v>
      </c>
      <c r="D31" s="15"/>
      <c r="F31" s="24"/>
      <c r="J31" s="32">
        <f t="shared" si="1"/>
        <v>1.530027987596827E-4</v>
      </c>
      <c r="Q31" s="5"/>
    </row>
    <row r="32" spans="1:17" x14ac:dyDescent="0.25">
      <c r="A32" s="12">
        <v>588</v>
      </c>
      <c r="B32" s="15">
        <f t="shared" si="0"/>
        <v>314.85000000000002</v>
      </c>
      <c r="C32" s="15">
        <f t="shared" si="2"/>
        <v>3.3705643447145661E-2</v>
      </c>
      <c r="D32" s="15"/>
      <c r="F32" s="24"/>
      <c r="J32" s="32">
        <f t="shared" si="1"/>
        <v>1.5316590125341589E-4</v>
      </c>
      <c r="Q32" s="5"/>
    </row>
    <row r="33" spans="1:17" x14ac:dyDescent="0.25">
      <c r="A33" s="12">
        <v>598</v>
      </c>
      <c r="B33" s="15">
        <f t="shared" si="0"/>
        <v>324.85000000000002</v>
      </c>
      <c r="C33" s="15">
        <f t="shared" si="2"/>
        <v>3.4945244498295835E-2</v>
      </c>
      <c r="D33" s="15"/>
      <c r="F33" s="24"/>
      <c r="J33" s="32">
        <f t="shared" si="1"/>
        <v>1.6073590122828163E-4</v>
      </c>
      <c r="Q33" s="5"/>
    </row>
    <row r="34" spans="1:17" x14ac:dyDescent="0.25">
      <c r="A34" s="12">
        <v>608</v>
      </c>
      <c r="B34" s="15">
        <f t="shared" si="0"/>
        <v>334.85</v>
      </c>
      <c r="C34" s="15">
        <f t="shared" si="2"/>
        <v>3.6257241487707148E-2</v>
      </c>
      <c r="D34" s="15"/>
      <c r="F34" s="24"/>
      <c r="J34" s="32">
        <f t="shared" si="1"/>
        <v>1.7442324058086767E-4</v>
      </c>
      <c r="Q34" s="5"/>
    </row>
    <row r="35" spans="1:17" x14ac:dyDescent="0.25">
      <c r="A35" s="12">
        <v>618</v>
      </c>
      <c r="B35" s="15">
        <f t="shared" si="0"/>
        <v>344.85</v>
      </c>
      <c r="C35" s="15">
        <f t="shared" si="2"/>
        <v>3.7649656800635256E-2</v>
      </c>
      <c r="D35" s="15"/>
      <c r="F35" s="24"/>
      <c r="J35" s="32">
        <f t="shared" si="1"/>
        <v>1.9205849121489704E-4</v>
      </c>
      <c r="Q35" s="5"/>
    </row>
    <row r="36" spans="1:17" x14ac:dyDescent="0.25">
      <c r="A36" s="12">
        <v>628</v>
      </c>
      <c r="B36" s="15">
        <f t="shared" si="0"/>
        <v>354.85</v>
      </c>
      <c r="C36" s="15">
        <f t="shared" si="2"/>
        <v>3.9130923879575619E-2</v>
      </c>
      <c r="D36" s="15"/>
      <c r="F36" s="24"/>
      <c r="J36" s="32">
        <f t="shared" si="1"/>
        <v>2.1047658502942879E-4</v>
      </c>
      <c r="Q36" s="5"/>
    </row>
    <row r="37" spans="1:17" x14ac:dyDescent="0.25">
      <c r="A37" s="12">
        <v>638</v>
      </c>
      <c r="B37" s="15">
        <f t="shared" si="0"/>
        <v>364.85</v>
      </c>
      <c r="C37" s="15">
        <f t="shared" si="2"/>
        <v>4.0710177183406415E-2</v>
      </c>
      <c r="D37" s="15"/>
      <c r="F37" s="24"/>
      <c r="J37" s="32">
        <f t="shared" si="1"/>
        <v>2.254010439243781E-4</v>
      </c>
      <c r="Q37" s="5"/>
    </row>
    <row r="38" spans="1:17" x14ac:dyDescent="0.25">
      <c r="A38" s="12">
        <v>648</v>
      </c>
      <c r="B38" s="15">
        <f t="shared" si="0"/>
        <v>374.85</v>
      </c>
      <c r="C38" s="15">
        <f t="shared" si="2"/>
        <v>4.2397756284870525E-2</v>
      </c>
      <c r="D38" s="15"/>
      <c r="F38" s="24"/>
      <c r="J38" s="32">
        <f t="shared" si="1"/>
        <v>2.3132820979759883E-4</v>
      </c>
      <c r="Q38" s="5"/>
    </row>
    <row r="39" spans="1:17" x14ac:dyDescent="0.25">
      <c r="A39" s="12">
        <v>658</v>
      </c>
      <c r="B39" s="15">
        <f t="shared" si="0"/>
        <v>384.85</v>
      </c>
      <c r="C39" s="15">
        <f t="shared" si="2"/>
        <v>4.420597906290169E-2</v>
      </c>
      <c r="D39" s="15"/>
      <c r="F39" s="24"/>
      <c r="J39" s="32">
        <f t="shared" si="1"/>
        <v>2.2141147455129184E-4</v>
      </c>
      <c r="Q39" s="5"/>
    </row>
    <row r="40" spans="1:17" x14ac:dyDescent="0.25">
      <c r="A40" s="12">
        <v>668</v>
      </c>
      <c r="B40" s="15">
        <f t="shared" si="0"/>
        <v>394.85</v>
      </c>
      <c r="C40" s="15">
        <f t="shared" si="2"/>
        <v>4.6150244105390925E-2</v>
      </c>
      <c r="D40" s="15"/>
      <c r="F40" s="24"/>
      <c r="J40" s="32">
        <f t="shared" si="1"/>
        <v>1.8734551008597888E-4</v>
      </c>
      <c r="Q40" s="5"/>
    </row>
    <row r="41" spans="1:17" x14ac:dyDescent="0.25">
      <c r="A41">
        <v>658</v>
      </c>
      <c r="C41" s="15">
        <f t="shared" si="2"/>
        <v>4.420597906290169E-2</v>
      </c>
      <c r="D41" s="15"/>
      <c r="F41" s="24"/>
      <c r="J41" s="32">
        <f t="shared" si="1"/>
        <v>2.2141147455129184E-4</v>
      </c>
    </row>
    <row r="42" spans="1:17" x14ac:dyDescent="0.25">
      <c r="A42">
        <v>668</v>
      </c>
      <c r="C42" s="15">
        <f t="shared" si="2"/>
        <v>4.6150244105390925E-2</v>
      </c>
      <c r="D42" s="15"/>
      <c r="F42" s="24"/>
      <c r="J42" s="32">
        <f t="shared" si="1"/>
        <v>1.8734551008597888E-4</v>
      </c>
    </row>
  </sheetData>
  <mergeCells count="1">
    <mergeCell ref="G11:I1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61"/>
  <sheetViews>
    <sheetView workbookViewId="0">
      <selection activeCell="D10" sqref="D10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9" bestFit="1" customWidth="1"/>
    <col min="14" max="14" width="16.42578125" bestFit="1" customWidth="1"/>
    <col min="15" max="15" width="16" bestFit="1" customWidth="1"/>
    <col min="16" max="16" width="15.28515625" bestFit="1" customWidth="1"/>
    <col min="17" max="17" width="16" bestFit="1" customWidth="1"/>
    <col min="18" max="18" width="15.28515625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1550.8458174185475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1580.9688147080676</v>
      </c>
      <c r="D3" s="15">
        <v>20000000</v>
      </c>
      <c r="M3" s="26">
        <v>-2364</v>
      </c>
      <c r="N3" s="26">
        <v>39.46</v>
      </c>
      <c r="O3" s="26">
        <v>-0.17030000000000001</v>
      </c>
      <c r="P3" s="26">
        <v>3.904E-4</v>
      </c>
      <c r="Q3" s="26">
        <v>-4.4219999999999998E-7</v>
      </c>
      <c r="R3" s="26">
        <v>1.9790000000000001E-10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1610.1837205711881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1638.7076935239074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1666.7249079222263</v>
      </c>
      <c r="D6" s="15">
        <v>20000000</v>
      </c>
      <c r="M6" s="26">
        <v>-2364</v>
      </c>
      <c r="N6" s="26">
        <v>39.46</v>
      </c>
      <c r="O6" s="26">
        <v>-0.17030000000000001</v>
      </c>
      <c r="P6" s="26">
        <v>3.904E-4</v>
      </c>
      <c r="Q6" s="26">
        <v>-4.4219999999999998E-7</v>
      </c>
      <c r="R6" s="26">
        <v>1.9790000000000001E-10</v>
      </c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1694.3889287621478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1721.8250864796651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1749.1328517507879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1776.3882102915072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1803.6460376578259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1830.9424740457457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1858.2972990912697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1885.7163066703883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1913.1936796991045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1940.714364933428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1968.2564477693504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1995.7935270428711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2023.2970898299818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2050.7388862467069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2078.0933042490269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2105.3397444329457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2132.4649948344677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2159.4656057295906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2186.3502644343043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2213.1421701046302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2239.8814085365411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2266.6273269660633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2293.4609088691941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2320.4871487619093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2347.8374270002387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2375.6718845801424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2404.1817979376629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2433.5919537487862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2464.163023729514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2496.1939394358415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2530.0242670637417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2566.0365822492713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2604.658844868376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2646.3667738371041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9"/>
  <sheetViews>
    <sheetView zoomScale="85" zoomScaleNormal="85" workbookViewId="0">
      <selection activeCell="C34" sqref="C34"/>
    </sheetView>
  </sheetViews>
  <sheetFormatPr baseColWidth="10" defaultRowHeight="15" x14ac:dyDescent="0.25"/>
  <cols>
    <col min="2" max="2" width="13.42578125" customWidth="1"/>
    <col min="3" max="3" width="13.5703125" bestFit="1" customWidth="1"/>
    <col min="4" max="4" width="16.5703125" bestFit="1" customWidth="1"/>
    <col min="8" max="8" width="22.5703125" customWidth="1"/>
    <col min="10" max="10" width="17.5703125" bestFit="1" customWidth="1"/>
  </cols>
  <sheetData>
    <row r="1" spans="1:19" x14ac:dyDescent="0.25">
      <c r="A1" s="16" t="s">
        <v>25</v>
      </c>
      <c r="B1" s="16" t="s">
        <v>24</v>
      </c>
      <c r="C1" s="17" t="s">
        <v>4</v>
      </c>
      <c r="D1" t="s">
        <v>1</v>
      </c>
      <c r="E1" t="s">
        <v>3</v>
      </c>
      <c r="F1" t="s">
        <v>2</v>
      </c>
    </row>
    <row r="2" spans="1:19" x14ac:dyDescent="0.25">
      <c r="A2" s="13">
        <v>-40</v>
      </c>
      <c r="B2" s="13">
        <f>A2+273.15</f>
        <v>233.14999999999998</v>
      </c>
      <c r="C2" s="14">
        <v>1.506</v>
      </c>
      <c r="D2" s="1">
        <v>990.61</v>
      </c>
      <c r="E2" s="1">
        <v>0.14630000000000001</v>
      </c>
      <c r="F2" s="1">
        <v>51.05</v>
      </c>
      <c r="P2" s="6"/>
      <c r="R2" s="7"/>
    </row>
    <row r="3" spans="1:19" x14ac:dyDescent="0.25">
      <c r="A3" s="15">
        <v>0</v>
      </c>
      <c r="B3" s="13">
        <f t="shared" ref="B3:B13" si="0">A3+273.15</f>
        <v>273.14999999999998</v>
      </c>
      <c r="C3" s="14">
        <v>1.5740000000000001</v>
      </c>
      <c r="D3" s="1">
        <v>953.16</v>
      </c>
      <c r="E3" s="1">
        <v>0.13880000000000001</v>
      </c>
      <c r="F3" s="1">
        <v>15.33</v>
      </c>
      <c r="I3">
        <f>400+273.15</f>
        <v>673.15</v>
      </c>
      <c r="J3" s="4">
        <v>3.3488761149999999</v>
      </c>
      <c r="S3" s="8"/>
    </row>
    <row r="4" spans="1:19" x14ac:dyDescent="0.25">
      <c r="A4" s="15">
        <v>40</v>
      </c>
      <c r="B4" s="13">
        <f t="shared" si="0"/>
        <v>313.14999999999998</v>
      </c>
      <c r="C4" s="14">
        <v>1.643</v>
      </c>
      <c r="D4" s="1">
        <v>917.07</v>
      </c>
      <c r="E4" s="1">
        <v>0.13120000000000001</v>
      </c>
      <c r="F4" s="1">
        <v>7</v>
      </c>
      <c r="S4" s="8"/>
    </row>
    <row r="5" spans="1:19" x14ac:dyDescent="0.25">
      <c r="A5" s="15">
        <v>80</v>
      </c>
      <c r="B5" s="13">
        <f t="shared" si="0"/>
        <v>353.15</v>
      </c>
      <c r="C5" s="14">
        <v>1.7110000000000001</v>
      </c>
      <c r="D5" s="1">
        <v>881.68</v>
      </c>
      <c r="E5" s="1">
        <v>0.1237</v>
      </c>
      <c r="F5" s="1">
        <v>3.86</v>
      </c>
      <c r="S5" s="8"/>
    </row>
    <row r="6" spans="1:19" x14ac:dyDescent="0.25">
      <c r="A6" s="15">
        <v>120</v>
      </c>
      <c r="B6" s="13">
        <f t="shared" si="0"/>
        <v>393.15</v>
      </c>
      <c r="C6" s="14">
        <v>1.7789999999999999</v>
      </c>
      <c r="D6" s="1">
        <v>846.35</v>
      </c>
      <c r="E6" s="1">
        <v>0.1162</v>
      </c>
      <c r="F6" s="1">
        <v>2.36</v>
      </c>
      <c r="S6" s="8"/>
    </row>
    <row r="7" spans="1:19" x14ac:dyDescent="0.25">
      <c r="A7" s="15">
        <v>160</v>
      </c>
      <c r="B7" s="13">
        <f t="shared" si="0"/>
        <v>433.15</v>
      </c>
      <c r="C7" s="14">
        <v>1.847</v>
      </c>
      <c r="D7" s="1">
        <v>810.45</v>
      </c>
      <c r="E7" s="1">
        <v>0.1087</v>
      </c>
      <c r="F7" s="1">
        <v>1.54</v>
      </c>
      <c r="S7" s="8"/>
    </row>
    <row r="8" spans="1:19" x14ac:dyDescent="0.25">
      <c r="A8" s="15">
        <v>200</v>
      </c>
      <c r="B8" s="13">
        <f t="shared" si="0"/>
        <v>473.15</v>
      </c>
      <c r="C8" s="14">
        <v>1.9159999999999999</v>
      </c>
      <c r="D8" s="1">
        <v>773.33</v>
      </c>
      <c r="E8" s="1">
        <v>0.1012</v>
      </c>
      <c r="F8" s="1">
        <v>1.05</v>
      </c>
      <c r="S8" s="8"/>
    </row>
    <row r="9" spans="1:19" x14ac:dyDescent="0.25">
      <c r="A9" s="15">
        <v>240</v>
      </c>
      <c r="B9" s="13">
        <f t="shared" si="0"/>
        <v>513.15</v>
      </c>
      <c r="C9" s="14">
        <v>1.984</v>
      </c>
      <c r="D9" s="1">
        <v>734.35</v>
      </c>
      <c r="E9" s="1">
        <v>9.3600000000000003E-2</v>
      </c>
      <c r="F9" s="1">
        <v>0.74</v>
      </c>
      <c r="S9" s="8"/>
    </row>
    <row r="10" spans="1:19" x14ac:dyDescent="0.25">
      <c r="A10" s="15">
        <v>280</v>
      </c>
      <c r="B10" s="13">
        <f t="shared" si="0"/>
        <v>553.15</v>
      </c>
      <c r="C10" s="14">
        <v>2.052</v>
      </c>
      <c r="D10" s="1">
        <v>692.87</v>
      </c>
      <c r="E10" s="1">
        <v>8.6099999999999996E-2</v>
      </c>
      <c r="F10" s="1">
        <v>0.54</v>
      </c>
      <c r="S10" s="8"/>
    </row>
    <row r="11" spans="1:19" x14ac:dyDescent="0.25">
      <c r="A11" s="15">
        <v>320</v>
      </c>
      <c r="B11" s="13">
        <f t="shared" si="0"/>
        <v>593.15</v>
      </c>
      <c r="C11" s="14">
        <v>2.121</v>
      </c>
      <c r="D11" s="1">
        <v>648.24</v>
      </c>
      <c r="E11" s="1">
        <v>7.8600000000000003E-2</v>
      </c>
      <c r="F11" s="1">
        <v>0.41</v>
      </c>
      <c r="S11" s="8"/>
    </row>
    <row r="12" spans="1:19" x14ac:dyDescent="0.25">
      <c r="A12" s="15">
        <v>360</v>
      </c>
      <c r="B12" s="13">
        <f t="shared" si="0"/>
        <v>633.15</v>
      </c>
      <c r="C12" s="14">
        <v>2.1890000000000001</v>
      </c>
      <c r="D12" s="1">
        <v>599.83000000000004</v>
      </c>
      <c r="E12" s="1">
        <v>7.1099999999999997E-2</v>
      </c>
      <c r="F12" s="1">
        <v>0.31</v>
      </c>
      <c r="S12" s="8"/>
    </row>
    <row r="13" spans="1:19" x14ac:dyDescent="0.25">
      <c r="A13" s="15">
        <v>400</v>
      </c>
      <c r="B13" s="13">
        <f t="shared" si="0"/>
        <v>673.15</v>
      </c>
      <c r="C13" s="14">
        <v>2.2570000000000001</v>
      </c>
      <c r="D13" s="1">
        <v>547</v>
      </c>
      <c r="E13" s="1">
        <v>6.3500000000000001E-2</v>
      </c>
      <c r="F13" s="1">
        <v>0.26</v>
      </c>
      <c r="S13" s="8"/>
    </row>
    <row r="14" spans="1:19" x14ac:dyDescent="0.25">
      <c r="G14" s="5"/>
      <c r="S14" s="8"/>
    </row>
    <row r="15" spans="1:19" x14ac:dyDescent="0.25">
      <c r="G15" s="5"/>
      <c r="S15" s="8"/>
    </row>
    <row r="16" spans="1:19" x14ac:dyDescent="0.25">
      <c r="G16" s="5"/>
      <c r="S16" s="8"/>
    </row>
    <row r="17" spans="1:19" x14ac:dyDescent="0.25">
      <c r="G17" s="5"/>
      <c r="S17" s="8"/>
    </row>
    <row r="18" spans="1:19" x14ac:dyDescent="0.25">
      <c r="G18" s="5"/>
      <c r="S18" s="8"/>
    </row>
    <row r="19" spans="1:19" x14ac:dyDescent="0.25">
      <c r="A19" s="16" t="s">
        <v>25</v>
      </c>
      <c r="B19" s="16" t="s">
        <v>24</v>
      </c>
      <c r="C19" s="19" t="s">
        <v>5</v>
      </c>
      <c r="G19" s="5"/>
      <c r="S19" s="8"/>
    </row>
    <row r="20" spans="1:19" x14ac:dyDescent="0.25">
      <c r="A20" s="12">
        <f>B20-273.15</f>
        <v>15</v>
      </c>
      <c r="B20" s="15">
        <f>15+273.15</f>
        <v>288.14999999999998</v>
      </c>
      <c r="C20" s="14">
        <v>1.556</v>
      </c>
      <c r="G20" s="5"/>
      <c r="S20" s="8"/>
    </row>
    <row r="21" spans="1:19" x14ac:dyDescent="0.25">
      <c r="A21" s="12">
        <f t="shared" ref="A21:A31" si="1">B21-273.15</f>
        <v>400</v>
      </c>
      <c r="B21" s="15">
        <f>400+273.15</f>
        <v>673.15</v>
      </c>
      <c r="C21" s="18">
        <v>2.702</v>
      </c>
      <c r="G21" s="5"/>
      <c r="S21" s="8"/>
    </row>
    <row r="22" spans="1:19" x14ac:dyDescent="0.25">
      <c r="A22" s="12"/>
      <c r="B22" s="15" t="s">
        <v>0</v>
      </c>
      <c r="C22" s="15"/>
      <c r="G22" s="5"/>
      <c r="S22" s="8"/>
    </row>
    <row r="23" spans="1:19" x14ac:dyDescent="0.25">
      <c r="A23" s="12">
        <f t="shared" si="1"/>
        <v>15</v>
      </c>
      <c r="B23" s="15">
        <v>288.14999999999998</v>
      </c>
      <c r="C23" s="15">
        <v>1.5580000000000001</v>
      </c>
      <c r="S23" s="8"/>
    </row>
    <row r="24" spans="1:19" x14ac:dyDescent="0.25">
      <c r="A24" s="12">
        <f t="shared" si="1"/>
        <v>65</v>
      </c>
      <c r="B24" s="15">
        <v>338.15</v>
      </c>
      <c r="C24" s="15">
        <v>1.7010000000000001</v>
      </c>
      <c r="S24" s="8"/>
    </row>
    <row r="25" spans="1:19" x14ac:dyDescent="0.25">
      <c r="A25" s="12">
        <f t="shared" si="1"/>
        <v>105</v>
      </c>
      <c r="B25" s="15">
        <v>378.15</v>
      </c>
      <c r="C25" s="15">
        <v>1.8140000000000001</v>
      </c>
      <c r="S25" s="8"/>
    </row>
    <row r="26" spans="1:19" x14ac:dyDescent="0.25">
      <c r="A26" s="12">
        <f t="shared" si="1"/>
        <v>155</v>
      </c>
      <c r="B26" s="15">
        <v>428.15</v>
      </c>
      <c r="C26" s="15">
        <v>1.954</v>
      </c>
      <c r="S26" s="8"/>
    </row>
    <row r="27" spans="1:19" x14ac:dyDescent="0.25">
      <c r="A27" s="12">
        <f t="shared" si="1"/>
        <v>205</v>
      </c>
      <c r="B27" s="15">
        <v>478.15</v>
      </c>
      <c r="C27" s="15">
        <v>2.093</v>
      </c>
      <c r="S27" s="8"/>
    </row>
    <row r="28" spans="1:19" x14ac:dyDescent="0.25">
      <c r="A28" s="12">
        <f t="shared" si="1"/>
        <v>255</v>
      </c>
      <c r="B28" s="15">
        <v>528.15</v>
      </c>
      <c r="C28" s="15">
        <v>2.2309999999999999</v>
      </c>
      <c r="S28" s="8"/>
    </row>
    <row r="29" spans="1:19" x14ac:dyDescent="0.25">
      <c r="A29" s="12">
        <f t="shared" si="1"/>
        <v>305</v>
      </c>
      <c r="B29" s="15">
        <v>578.15</v>
      </c>
      <c r="C29" s="15">
        <v>2.3730000000000002</v>
      </c>
      <c r="S29" s="8"/>
    </row>
    <row r="30" spans="1:19" x14ac:dyDescent="0.25">
      <c r="A30" s="12">
        <f t="shared" si="1"/>
        <v>355</v>
      </c>
      <c r="B30" s="15">
        <v>628.15</v>
      </c>
      <c r="C30" s="15">
        <v>2.5270000000000001</v>
      </c>
      <c r="S30" s="8"/>
    </row>
    <row r="31" spans="1:19" x14ac:dyDescent="0.25">
      <c r="A31" s="12">
        <f t="shared" si="1"/>
        <v>405</v>
      </c>
      <c r="B31" s="15">
        <v>678.15</v>
      </c>
      <c r="C31" s="15">
        <v>2.7250000000000001</v>
      </c>
      <c r="S31" s="8"/>
    </row>
    <row r="32" spans="1:19" x14ac:dyDescent="0.25">
      <c r="S32" s="8"/>
    </row>
    <row r="33" spans="1:19" x14ac:dyDescent="0.25">
      <c r="S33" s="8"/>
    </row>
    <row r="34" spans="1:19" x14ac:dyDescent="0.25">
      <c r="S34" s="8"/>
    </row>
    <row r="35" spans="1:19" x14ac:dyDescent="0.25">
      <c r="S35" s="8"/>
    </row>
    <row r="36" spans="1:19" x14ac:dyDescent="0.25">
      <c r="S36" s="8"/>
    </row>
    <row r="37" spans="1:19" x14ac:dyDescent="0.25">
      <c r="S37" s="8"/>
    </row>
    <row r="38" spans="1:19" x14ac:dyDescent="0.25">
      <c r="S38" s="8"/>
    </row>
    <row r="39" spans="1:19" x14ac:dyDescent="0.25">
      <c r="A39" s="6">
        <v>1108.492</v>
      </c>
      <c r="B39">
        <v>1.7064999999999999</v>
      </c>
      <c r="C39" s="7">
        <v>-8.1530000000000003E-17</v>
      </c>
      <c r="S39" s="8"/>
    </row>
    <row r="40" spans="1:19" x14ac:dyDescent="0.25">
      <c r="A40" s="16" t="s">
        <v>25</v>
      </c>
      <c r="B40" s="16" t="s">
        <v>24</v>
      </c>
      <c r="C40" s="16" t="s">
        <v>28</v>
      </c>
      <c r="D40" s="21" t="s">
        <v>6</v>
      </c>
      <c r="S40" s="8"/>
    </row>
    <row r="41" spans="1:19" x14ac:dyDescent="0.25">
      <c r="A41" s="12">
        <f>B41-273.15</f>
        <v>14.850000000000023</v>
      </c>
      <c r="B41" s="12">
        <v>288</v>
      </c>
      <c r="C41" s="12">
        <v>1500000</v>
      </c>
      <c r="D41" s="22">
        <f t="shared" ref="D41:D79" si="2">$A$39+$B$39*B41+$C$39*C41</f>
        <v>1599.9639999998776</v>
      </c>
      <c r="S41" s="8"/>
    </row>
    <row r="42" spans="1:19" x14ac:dyDescent="0.25">
      <c r="A42" s="12">
        <f t="shared" ref="A42:A79" si="3">B42-273.15</f>
        <v>24.850000000000023</v>
      </c>
      <c r="B42" s="12">
        <v>298</v>
      </c>
      <c r="C42" s="12">
        <v>1500000</v>
      </c>
      <c r="D42" s="22">
        <f t="shared" si="2"/>
        <v>1617.0289999998777</v>
      </c>
    </row>
    <row r="43" spans="1:19" x14ac:dyDescent="0.25">
      <c r="A43" s="12">
        <f t="shared" si="3"/>
        <v>34.850000000000023</v>
      </c>
      <c r="B43" s="12">
        <v>308</v>
      </c>
      <c r="C43" s="12">
        <v>1500000</v>
      </c>
      <c r="D43" s="22">
        <f t="shared" si="2"/>
        <v>1634.0939999998777</v>
      </c>
    </row>
    <row r="44" spans="1:19" x14ac:dyDescent="0.25">
      <c r="A44" s="12">
        <f t="shared" si="3"/>
        <v>44.850000000000023</v>
      </c>
      <c r="B44" s="12">
        <v>318</v>
      </c>
      <c r="C44" s="12">
        <v>1500000</v>
      </c>
      <c r="D44" s="22">
        <f t="shared" si="2"/>
        <v>1651.1589999998776</v>
      </c>
    </row>
    <row r="45" spans="1:19" x14ac:dyDescent="0.25">
      <c r="A45" s="12">
        <f t="shared" si="3"/>
        <v>54.850000000000023</v>
      </c>
      <c r="B45" s="12">
        <v>328</v>
      </c>
      <c r="C45" s="12">
        <v>1500000</v>
      </c>
      <c r="D45" s="22">
        <f t="shared" si="2"/>
        <v>1668.2239999998776</v>
      </c>
    </row>
    <row r="46" spans="1:19" x14ac:dyDescent="0.25">
      <c r="A46" s="12">
        <f t="shared" si="3"/>
        <v>64.850000000000023</v>
      </c>
      <c r="B46" s="12">
        <v>338</v>
      </c>
      <c r="C46" s="12">
        <v>1500000</v>
      </c>
      <c r="D46" s="22">
        <f t="shared" si="2"/>
        <v>1685.2889999998774</v>
      </c>
    </row>
    <row r="47" spans="1:19" x14ac:dyDescent="0.25">
      <c r="A47" s="12">
        <f t="shared" si="3"/>
        <v>74.850000000000023</v>
      </c>
      <c r="B47" s="12">
        <v>348</v>
      </c>
      <c r="C47" s="12">
        <v>1500000</v>
      </c>
      <c r="D47" s="22">
        <f t="shared" si="2"/>
        <v>1702.3539999998775</v>
      </c>
    </row>
    <row r="48" spans="1:19" x14ac:dyDescent="0.25">
      <c r="A48" s="12">
        <f t="shared" si="3"/>
        <v>84.850000000000023</v>
      </c>
      <c r="B48" s="12">
        <v>358</v>
      </c>
      <c r="C48" s="12">
        <v>1500000</v>
      </c>
      <c r="D48" s="22">
        <f t="shared" si="2"/>
        <v>1719.4189999998775</v>
      </c>
    </row>
    <row r="49" spans="1:4" x14ac:dyDescent="0.25">
      <c r="A49" s="12">
        <f t="shared" si="3"/>
        <v>94.850000000000023</v>
      </c>
      <c r="B49" s="12">
        <v>368</v>
      </c>
      <c r="C49" s="12">
        <v>1500000</v>
      </c>
      <c r="D49" s="22">
        <f t="shared" si="2"/>
        <v>1736.4839999998776</v>
      </c>
    </row>
    <row r="50" spans="1:4" x14ac:dyDescent="0.25">
      <c r="A50" s="12">
        <f t="shared" si="3"/>
        <v>104.85000000000002</v>
      </c>
      <c r="B50" s="12">
        <v>378</v>
      </c>
      <c r="C50" s="12">
        <v>1500000</v>
      </c>
      <c r="D50" s="22">
        <f t="shared" si="2"/>
        <v>1753.5489999998777</v>
      </c>
    </row>
    <row r="51" spans="1:4" x14ac:dyDescent="0.25">
      <c r="A51" s="12">
        <f t="shared" si="3"/>
        <v>114.85000000000002</v>
      </c>
      <c r="B51" s="12">
        <v>388</v>
      </c>
      <c r="C51" s="12">
        <v>1500000</v>
      </c>
      <c r="D51" s="22">
        <f t="shared" si="2"/>
        <v>1770.6139999998777</v>
      </c>
    </row>
    <row r="52" spans="1:4" x14ac:dyDescent="0.25">
      <c r="A52" s="12">
        <f t="shared" si="3"/>
        <v>124.85000000000002</v>
      </c>
      <c r="B52" s="12">
        <v>398</v>
      </c>
      <c r="C52" s="12">
        <v>1500000</v>
      </c>
      <c r="D52" s="22">
        <f t="shared" si="2"/>
        <v>1787.6789999998778</v>
      </c>
    </row>
    <row r="53" spans="1:4" x14ac:dyDescent="0.25">
      <c r="A53" s="12">
        <f t="shared" si="3"/>
        <v>134.85000000000002</v>
      </c>
      <c r="B53" s="12">
        <v>408</v>
      </c>
      <c r="C53" s="12">
        <v>1500000</v>
      </c>
      <c r="D53" s="22">
        <f t="shared" si="2"/>
        <v>1804.7439999998776</v>
      </c>
    </row>
    <row r="54" spans="1:4" x14ac:dyDescent="0.25">
      <c r="A54" s="12">
        <f t="shared" si="3"/>
        <v>144.85000000000002</v>
      </c>
      <c r="B54" s="12">
        <v>418</v>
      </c>
      <c r="C54" s="12">
        <v>1500000</v>
      </c>
      <c r="D54" s="22">
        <f t="shared" si="2"/>
        <v>1821.8089999998776</v>
      </c>
    </row>
    <row r="55" spans="1:4" x14ac:dyDescent="0.25">
      <c r="A55" s="12">
        <f t="shared" si="3"/>
        <v>154.85000000000002</v>
      </c>
      <c r="B55" s="12">
        <v>428</v>
      </c>
      <c r="C55" s="12">
        <v>1500000</v>
      </c>
      <c r="D55" s="22">
        <f t="shared" si="2"/>
        <v>1838.8739999998775</v>
      </c>
    </row>
    <row r="56" spans="1:4" x14ac:dyDescent="0.25">
      <c r="A56" s="12">
        <f t="shared" si="3"/>
        <v>164.85000000000002</v>
      </c>
      <c r="B56" s="12">
        <v>438</v>
      </c>
      <c r="C56" s="12">
        <v>1500000</v>
      </c>
      <c r="D56" s="22">
        <f t="shared" si="2"/>
        <v>1855.9389999998775</v>
      </c>
    </row>
    <row r="57" spans="1:4" x14ac:dyDescent="0.25">
      <c r="A57" s="12">
        <f t="shared" si="3"/>
        <v>174.85000000000002</v>
      </c>
      <c r="B57" s="12">
        <v>448</v>
      </c>
      <c r="C57" s="12">
        <v>1500000</v>
      </c>
      <c r="D57" s="22">
        <f t="shared" si="2"/>
        <v>1873.0039999998776</v>
      </c>
    </row>
    <row r="58" spans="1:4" x14ac:dyDescent="0.25">
      <c r="A58" s="12">
        <f t="shared" si="3"/>
        <v>184.85000000000002</v>
      </c>
      <c r="B58" s="12">
        <v>458</v>
      </c>
      <c r="C58" s="12">
        <v>1500000</v>
      </c>
      <c r="D58" s="22">
        <f t="shared" si="2"/>
        <v>1890.0689999998776</v>
      </c>
    </row>
    <row r="59" spans="1:4" x14ac:dyDescent="0.25">
      <c r="A59" s="12">
        <f t="shared" si="3"/>
        <v>194.85000000000002</v>
      </c>
      <c r="B59" s="12">
        <v>468</v>
      </c>
      <c r="C59" s="12">
        <v>1500000</v>
      </c>
      <c r="D59" s="22">
        <f t="shared" si="2"/>
        <v>1907.1339999998777</v>
      </c>
    </row>
    <row r="60" spans="1:4" x14ac:dyDescent="0.25">
      <c r="A60" s="12">
        <f t="shared" si="3"/>
        <v>204.85000000000002</v>
      </c>
      <c r="B60" s="12">
        <v>478</v>
      </c>
      <c r="C60" s="12">
        <v>1500000</v>
      </c>
      <c r="D60" s="22">
        <f t="shared" si="2"/>
        <v>1924.1989999998777</v>
      </c>
    </row>
    <row r="61" spans="1:4" x14ac:dyDescent="0.25">
      <c r="A61" s="12">
        <f t="shared" si="3"/>
        <v>214.85000000000002</v>
      </c>
      <c r="B61" s="12">
        <v>488</v>
      </c>
      <c r="C61" s="12">
        <v>1500000</v>
      </c>
      <c r="D61" s="22">
        <f t="shared" si="2"/>
        <v>1941.2639999998776</v>
      </c>
    </row>
    <row r="62" spans="1:4" x14ac:dyDescent="0.25">
      <c r="A62" s="12">
        <f t="shared" si="3"/>
        <v>224.85000000000002</v>
      </c>
      <c r="B62" s="12">
        <v>498</v>
      </c>
      <c r="C62" s="12">
        <v>1500000</v>
      </c>
      <c r="D62" s="22">
        <f t="shared" si="2"/>
        <v>1958.3289999998776</v>
      </c>
    </row>
    <row r="63" spans="1:4" x14ac:dyDescent="0.25">
      <c r="A63" s="12">
        <f t="shared" si="3"/>
        <v>234.85000000000002</v>
      </c>
      <c r="B63" s="12">
        <v>508</v>
      </c>
      <c r="C63" s="12">
        <v>1500000</v>
      </c>
      <c r="D63" s="22">
        <f t="shared" si="2"/>
        <v>1975.3939999998775</v>
      </c>
    </row>
    <row r="64" spans="1:4" x14ac:dyDescent="0.25">
      <c r="A64" s="12">
        <f t="shared" si="3"/>
        <v>244.85000000000002</v>
      </c>
      <c r="B64" s="12">
        <v>518</v>
      </c>
      <c r="C64" s="12">
        <v>1500000</v>
      </c>
      <c r="D64" s="22">
        <f t="shared" si="2"/>
        <v>1992.4589999998775</v>
      </c>
    </row>
    <row r="65" spans="1:4" x14ac:dyDescent="0.25">
      <c r="A65" s="12">
        <f t="shared" si="3"/>
        <v>254.85000000000002</v>
      </c>
      <c r="B65" s="12">
        <v>528</v>
      </c>
      <c r="C65" s="12">
        <v>1500000</v>
      </c>
      <c r="D65" s="22">
        <f t="shared" si="2"/>
        <v>2009.5239999998776</v>
      </c>
    </row>
    <row r="66" spans="1:4" x14ac:dyDescent="0.25">
      <c r="A66" s="12">
        <f t="shared" si="3"/>
        <v>264.85000000000002</v>
      </c>
      <c r="B66" s="12">
        <v>538</v>
      </c>
      <c r="C66" s="12">
        <v>1500000</v>
      </c>
      <c r="D66" s="22">
        <f t="shared" si="2"/>
        <v>2026.5889999998776</v>
      </c>
    </row>
    <row r="67" spans="1:4" x14ac:dyDescent="0.25">
      <c r="A67" s="12">
        <f t="shared" si="3"/>
        <v>274.85000000000002</v>
      </c>
      <c r="B67" s="12">
        <v>548</v>
      </c>
      <c r="C67" s="12">
        <v>1500000</v>
      </c>
      <c r="D67" s="22">
        <f t="shared" si="2"/>
        <v>2043.6539999998777</v>
      </c>
    </row>
    <row r="68" spans="1:4" x14ac:dyDescent="0.25">
      <c r="A68" s="12">
        <f t="shared" si="3"/>
        <v>284.85000000000002</v>
      </c>
      <c r="B68" s="12">
        <v>558</v>
      </c>
      <c r="C68" s="12">
        <v>1500000</v>
      </c>
      <c r="D68" s="22">
        <f t="shared" si="2"/>
        <v>2060.7189999998777</v>
      </c>
    </row>
    <row r="69" spans="1:4" x14ac:dyDescent="0.25">
      <c r="A69" s="12">
        <f t="shared" si="3"/>
        <v>294.85000000000002</v>
      </c>
      <c r="B69" s="12">
        <v>568</v>
      </c>
      <c r="C69" s="12">
        <v>1500000</v>
      </c>
      <c r="D69" s="22">
        <f t="shared" si="2"/>
        <v>2077.7839999998773</v>
      </c>
    </row>
    <row r="70" spans="1:4" x14ac:dyDescent="0.25">
      <c r="A70" s="12">
        <f t="shared" si="3"/>
        <v>304.85000000000002</v>
      </c>
      <c r="B70" s="12">
        <v>578</v>
      </c>
      <c r="C70" s="12">
        <v>1500000</v>
      </c>
      <c r="D70" s="22">
        <f t="shared" si="2"/>
        <v>2094.8489999998778</v>
      </c>
    </row>
    <row r="71" spans="1:4" x14ac:dyDescent="0.25">
      <c r="A71" s="12">
        <f t="shared" si="3"/>
        <v>314.85000000000002</v>
      </c>
      <c r="B71" s="12">
        <v>588</v>
      </c>
      <c r="C71" s="12">
        <v>1500000</v>
      </c>
      <c r="D71" s="22">
        <f t="shared" si="2"/>
        <v>2111.9139999998774</v>
      </c>
    </row>
    <row r="72" spans="1:4" x14ac:dyDescent="0.25">
      <c r="A72" s="12">
        <f t="shared" si="3"/>
        <v>324.85000000000002</v>
      </c>
      <c r="B72" s="12">
        <v>598</v>
      </c>
      <c r="C72" s="12">
        <v>1500000</v>
      </c>
      <c r="D72" s="22">
        <f t="shared" si="2"/>
        <v>2128.9789999998775</v>
      </c>
    </row>
    <row r="73" spans="1:4" x14ac:dyDescent="0.25">
      <c r="A73" s="12">
        <f t="shared" si="3"/>
        <v>334.85</v>
      </c>
      <c r="B73" s="12">
        <v>608</v>
      </c>
      <c r="C73" s="12">
        <v>1500000</v>
      </c>
      <c r="D73" s="22">
        <f t="shared" si="2"/>
        <v>2146.0439999998775</v>
      </c>
    </row>
    <row r="74" spans="1:4" x14ac:dyDescent="0.25">
      <c r="A74" s="12">
        <f t="shared" si="3"/>
        <v>344.85</v>
      </c>
      <c r="B74" s="12">
        <v>618</v>
      </c>
      <c r="C74" s="12">
        <v>1500000</v>
      </c>
      <c r="D74" s="22">
        <f t="shared" si="2"/>
        <v>2163.1089999998776</v>
      </c>
    </row>
    <row r="75" spans="1:4" x14ac:dyDescent="0.25">
      <c r="A75" s="12">
        <f t="shared" si="3"/>
        <v>354.85</v>
      </c>
      <c r="B75" s="12">
        <v>628</v>
      </c>
      <c r="C75" s="12">
        <v>1500000</v>
      </c>
      <c r="D75" s="22">
        <f t="shared" si="2"/>
        <v>2180.1739999998777</v>
      </c>
    </row>
    <row r="76" spans="1:4" x14ac:dyDescent="0.25">
      <c r="A76" s="12">
        <f t="shared" si="3"/>
        <v>364.85</v>
      </c>
      <c r="B76" s="12">
        <v>638</v>
      </c>
      <c r="C76" s="12">
        <v>1500000</v>
      </c>
      <c r="D76" s="22">
        <f t="shared" si="2"/>
        <v>2197.2389999998773</v>
      </c>
    </row>
    <row r="77" spans="1:4" x14ac:dyDescent="0.25">
      <c r="A77" s="12">
        <f t="shared" si="3"/>
        <v>374.85</v>
      </c>
      <c r="B77" s="12">
        <v>648</v>
      </c>
      <c r="C77" s="12">
        <v>1500000</v>
      </c>
      <c r="D77" s="22">
        <f t="shared" si="2"/>
        <v>2214.3039999998778</v>
      </c>
    </row>
    <row r="78" spans="1:4" x14ac:dyDescent="0.25">
      <c r="A78" s="12">
        <f t="shared" si="3"/>
        <v>384.85</v>
      </c>
      <c r="B78" s="12">
        <v>658</v>
      </c>
      <c r="C78" s="12">
        <v>1500000</v>
      </c>
      <c r="D78" s="22">
        <f t="shared" si="2"/>
        <v>2231.3689999998774</v>
      </c>
    </row>
    <row r="79" spans="1:4" x14ac:dyDescent="0.25">
      <c r="A79">
        <f t="shared" si="3"/>
        <v>394.85</v>
      </c>
      <c r="B79">
        <v>668</v>
      </c>
      <c r="C79">
        <v>1500000</v>
      </c>
      <c r="D79" s="8">
        <f t="shared" si="2"/>
        <v>2248.4339999998779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2"/>
  <sheetViews>
    <sheetView topLeftCell="A7" workbookViewId="0">
      <selection activeCell="O6" sqref="O6"/>
    </sheetView>
  </sheetViews>
  <sheetFormatPr baseColWidth="10" defaultRowHeight="15" x14ac:dyDescent="0.25"/>
  <cols>
    <col min="1" max="1" width="6.85546875" style="1" bestFit="1" customWidth="1"/>
    <col min="2" max="2" width="18.42578125" style="1" bestFit="1" customWidth="1"/>
    <col min="3" max="3" width="4.5703125" style="1" bestFit="1" customWidth="1"/>
  </cols>
  <sheetData>
    <row r="1" spans="1:15" x14ac:dyDescent="0.25">
      <c r="A1" s="16" t="s">
        <v>25</v>
      </c>
      <c r="B1" s="16" t="s">
        <v>27</v>
      </c>
      <c r="C1" s="16" t="s">
        <v>24</v>
      </c>
      <c r="E1" s="20" t="s">
        <v>26</v>
      </c>
      <c r="G1" s="7">
        <v>5.1349999999999998</v>
      </c>
      <c r="H1" s="7">
        <v>-8.3949999999999997E-2</v>
      </c>
      <c r="I1" s="7">
        <v>5.9710000000000004E-4</v>
      </c>
      <c r="J1" s="7">
        <v>-2.4090000000000001E-6</v>
      </c>
      <c r="K1" s="7">
        <v>6.0289999999999998E-9</v>
      </c>
      <c r="L1" s="7">
        <v>-9.5790000000000003E-12</v>
      </c>
      <c r="M1" s="7">
        <v>9.433E-15</v>
      </c>
      <c r="N1" s="7">
        <v>-5.2639999999999999E-18</v>
      </c>
      <c r="O1" s="7">
        <v>1.275E-21</v>
      </c>
    </row>
    <row r="2" spans="1:15" x14ac:dyDescent="0.25">
      <c r="A2" s="15">
        <f>C2-273.15</f>
        <v>14.850000000000023</v>
      </c>
      <c r="B2" s="27">
        <f>$G$1+$H$1*C2+$I$1*C2^2+$J$1*C2^3+$K$1*C2^4+$L$1*C2^5+$M$1*C2^6+$N$1*C2^7+$O$1*C2^8</f>
        <v>1.3736319945288941E-2</v>
      </c>
      <c r="C2" s="15">
        <v>288</v>
      </c>
      <c r="G2" t="s">
        <v>33</v>
      </c>
      <c r="H2" t="s">
        <v>34</v>
      </c>
      <c r="I2" t="s">
        <v>35</v>
      </c>
      <c r="J2" t="s">
        <v>1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</row>
    <row r="3" spans="1:15" x14ac:dyDescent="0.25">
      <c r="A3" s="15">
        <f t="shared" ref="A3:A42" si="0">C3-273.15</f>
        <v>24.850000000000023</v>
      </c>
      <c r="B3" s="27">
        <f t="shared" ref="B3:B42" si="1">$G$1+$H$1*C3+$I$1*C3^2+$J$1*C3^3+$K$1*C3^4+$L$1*C3^5+$M$1*C3^6+$N$1*C3^7+$O$1*C3^8</f>
        <v>1.3082110411881231E-2</v>
      </c>
      <c r="C3" s="15">
        <v>298</v>
      </c>
    </row>
    <row r="4" spans="1:15" x14ac:dyDescent="0.25">
      <c r="A4" s="15">
        <f t="shared" si="0"/>
        <v>34.850000000000023</v>
      </c>
      <c r="B4" s="27">
        <f t="shared" si="1"/>
        <v>1.2824561283083527E-2</v>
      </c>
      <c r="C4" s="15">
        <v>308</v>
      </c>
    </row>
    <row r="5" spans="1:15" x14ac:dyDescent="0.25">
      <c r="A5" s="15">
        <f t="shared" si="0"/>
        <v>44.850000000000023</v>
      </c>
      <c r="B5" s="27">
        <f t="shared" si="1"/>
        <v>1.2850852577466598E-2</v>
      </c>
      <c r="C5" s="15">
        <v>318</v>
      </c>
    </row>
    <row r="6" spans="1:15" x14ac:dyDescent="0.25">
      <c r="A6" s="15">
        <f t="shared" si="0"/>
        <v>54.850000000000023</v>
      </c>
      <c r="B6" s="27">
        <f t="shared" si="1"/>
        <v>1.3077177650571842E-2</v>
      </c>
      <c r="C6" s="15">
        <v>328</v>
      </c>
    </row>
    <row r="7" spans="1:15" x14ac:dyDescent="0.25">
      <c r="A7" s="15">
        <f t="shared" si="0"/>
        <v>64.850000000000023</v>
      </c>
      <c r="B7" s="27">
        <f t="shared" si="1"/>
        <v>1.3442670081274199E-2</v>
      </c>
      <c r="C7" s="15">
        <v>338</v>
      </c>
    </row>
    <row r="8" spans="1:15" x14ac:dyDescent="0.25">
      <c r="A8" s="15">
        <f t="shared" si="0"/>
        <v>74.850000000000023</v>
      </c>
      <c r="B8" s="27">
        <f t="shared" si="1"/>
        <v>1.3904286176480096E-2</v>
      </c>
      <c r="C8" s="15">
        <v>348</v>
      </c>
    </row>
    <row r="9" spans="1:15" x14ac:dyDescent="0.25">
      <c r="A9" s="15">
        <f t="shared" si="0"/>
        <v>84.850000000000023</v>
      </c>
      <c r="B9" s="27">
        <f t="shared" si="1"/>
        <v>1.4432543836584821E-2</v>
      </c>
      <c r="C9" s="15">
        <v>358</v>
      </c>
    </row>
    <row r="10" spans="1:15" x14ac:dyDescent="0.25">
      <c r="A10" s="15">
        <f t="shared" si="0"/>
        <v>94.850000000000023</v>
      </c>
      <c r="B10" s="27">
        <f t="shared" si="1"/>
        <v>1.5008023664554337E-2</v>
      </c>
      <c r="C10" s="15">
        <v>368</v>
      </c>
    </row>
    <row r="11" spans="1:15" x14ac:dyDescent="0.25">
      <c r="A11" s="15">
        <f t="shared" si="0"/>
        <v>104.85000000000002</v>
      </c>
      <c r="B11" s="27">
        <f t="shared" si="1"/>
        <v>1.5618543342558411E-2</v>
      </c>
      <c r="C11" s="15">
        <v>378</v>
      </c>
    </row>
    <row r="12" spans="1:15" x14ac:dyDescent="0.25">
      <c r="A12" s="15">
        <f t="shared" si="0"/>
        <v>114.85000000000002</v>
      </c>
      <c r="B12" s="27">
        <f t="shared" si="1"/>
        <v>1.6256921440849559E-2</v>
      </c>
      <c r="C12" s="15">
        <v>388</v>
      </c>
    </row>
    <row r="13" spans="1:15" x14ac:dyDescent="0.25">
      <c r="A13" s="15">
        <f t="shared" si="0"/>
        <v>124.85000000000002</v>
      </c>
      <c r="B13" s="27">
        <f t="shared" si="1"/>
        <v>1.6919251964069071E-2</v>
      </c>
      <c r="C13" s="15">
        <v>398</v>
      </c>
    </row>
    <row r="14" spans="1:15" x14ac:dyDescent="0.25">
      <c r="A14" s="15">
        <f t="shared" si="0"/>
        <v>134.85000000000002</v>
      </c>
      <c r="B14" s="27">
        <f t="shared" si="1"/>
        <v>1.7603616081710349E-2</v>
      </c>
      <c r="C14" s="15">
        <v>408</v>
      </c>
    </row>
    <row r="15" spans="1:15" x14ac:dyDescent="0.25">
      <c r="A15" s="15">
        <f t="shared" si="0"/>
        <v>144.85000000000002</v>
      </c>
      <c r="B15" s="27">
        <f t="shared" si="1"/>
        <v>1.8309162629110087E-2</v>
      </c>
      <c r="C15" s="15">
        <v>418</v>
      </c>
    </row>
    <row r="16" spans="1:15" x14ac:dyDescent="0.25">
      <c r="A16" s="15">
        <f t="shared" si="0"/>
        <v>154.85000000000002</v>
      </c>
      <c r="B16" s="27">
        <f t="shared" si="1"/>
        <v>1.9035494107488171E-2</v>
      </c>
      <c r="C16" s="15">
        <v>428</v>
      </c>
    </row>
    <row r="17" spans="1:3" x14ac:dyDescent="0.25">
      <c r="A17" s="15">
        <f t="shared" si="0"/>
        <v>164.85000000000002</v>
      </c>
      <c r="B17" s="27">
        <f t="shared" si="1"/>
        <v>1.9782300051386814E-2</v>
      </c>
      <c r="C17" s="15">
        <v>438</v>
      </c>
    </row>
    <row r="18" spans="1:3" x14ac:dyDescent="0.25">
      <c r="A18" s="15">
        <f t="shared" si="0"/>
        <v>174.85000000000002</v>
      </c>
      <c r="B18" s="27">
        <f t="shared" si="1"/>
        <v>2.0549184772362672E-2</v>
      </c>
      <c r="C18" s="15">
        <v>448</v>
      </c>
    </row>
    <row r="19" spans="1:3" x14ac:dyDescent="0.25">
      <c r="A19" s="15">
        <f t="shared" si="0"/>
        <v>184.85000000000002</v>
      </c>
      <c r="B19" s="27">
        <f t="shared" si="1"/>
        <v>2.1335641630611857E-2</v>
      </c>
      <c r="C19" s="15">
        <v>458</v>
      </c>
    </row>
    <row r="20" spans="1:3" x14ac:dyDescent="0.25">
      <c r="A20" s="15">
        <f t="shared" si="0"/>
        <v>194.85000000000002</v>
      </c>
      <c r="B20" s="27">
        <f t="shared" si="1"/>
        <v>2.2141131124030267E-2</v>
      </c>
      <c r="C20" s="15">
        <v>468</v>
      </c>
    </row>
    <row r="21" spans="1:3" x14ac:dyDescent="0.25">
      <c r="A21" s="15">
        <f t="shared" si="0"/>
        <v>204.85000000000002</v>
      </c>
      <c r="B21" s="27">
        <f t="shared" si="1"/>
        <v>2.2965225227264519E-2</v>
      </c>
      <c r="C21" s="15">
        <v>478</v>
      </c>
    </row>
    <row r="22" spans="1:3" x14ac:dyDescent="0.25">
      <c r="A22" s="15">
        <f t="shared" si="0"/>
        <v>214.85000000000002</v>
      </c>
      <c r="B22" s="27">
        <f t="shared" si="1"/>
        <v>2.3807785553821681E-2</v>
      </c>
      <c r="C22" s="15">
        <v>488</v>
      </c>
    </row>
    <row r="23" spans="1:3" x14ac:dyDescent="0.25">
      <c r="A23" s="15">
        <f t="shared" si="0"/>
        <v>224.85000000000002</v>
      </c>
      <c r="B23" s="27">
        <f t="shared" si="1"/>
        <v>2.4669148053602541E-2</v>
      </c>
      <c r="C23" s="15">
        <v>498</v>
      </c>
    </row>
    <row r="24" spans="1:3" x14ac:dyDescent="0.25">
      <c r="A24" s="15">
        <f t="shared" si="0"/>
        <v>234.85000000000002</v>
      </c>
      <c r="B24" s="27">
        <f t="shared" si="1"/>
        <v>2.5550292101174321E-2</v>
      </c>
      <c r="C24" s="15">
        <v>508</v>
      </c>
    </row>
    <row r="25" spans="1:3" x14ac:dyDescent="0.25">
      <c r="A25" s="15">
        <f t="shared" si="0"/>
        <v>244.85000000000002</v>
      </c>
      <c r="B25" s="27">
        <f t="shared" si="1"/>
        <v>2.6452976968921682E-2</v>
      </c>
      <c r="C25" s="15">
        <v>518</v>
      </c>
    </row>
    <row r="26" spans="1:3" x14ac:dyDescent="0.25">
      <c r="A26" s="15">
        <f t="shared" si="0"/>
        <v>254.85000000000002</v>
      </c>
      <c r="B26" s="27">
        <f t="shared" si="1"/>
        <v>2.7379833821430388E-2</v>
      </c>
      <c r="C26" s="15">
        <v>528</v>
      </c>
    </row>
    <row r="27" spans="1:3" x14ac:dyDescent="0.25">
      <c r="A27" s="15">
        <f t="shared" si="0"/>
        <v>264.85000000000002</v>
      </c>
      <c r="B27" s="27">
        <f t="shared" si="1"/>
        <v>2.8334406507923404E-2</v>
      </c>
      <c r="C27" s="15">
        <v>538</v>
      </c>
    </row>
    <row r="28" spans="1:3" x14ac:dyDescent="0.25">
      <c r="A28" s="15">
        <f t="shared" si="0"/>
        <v>274.85000000000002</v>
      </c>
      <c r="B28" s="27">
        <f t="shared" si="1"/>
        <v>2.9321139570042121E-2</v>
      </c>
      <c r="C28" s="15">
        <v>548</v>
      </c>
    </row>
    <row r="29" spans="1:3" x14ac:dyDescent="0.25">
      <c r="A29" s="15">
        <f t="shared" si="0"/>
        <v>284.85000000000002</v>
      </c>
      <c r="B29" s="27">
        <f t="shared" si="1"/>
        <v>3.0345317022140605E-2</v>
      </c>
      <c r="C29" s="15">
        <v>558</v>
      </c>
    </row>
    <row r="30" spans="1:3" x14ac:dyDescent="0.25">
      <c r="A30" s="15">
        <f t="shared" si="0"/>
        <v>294.85000000000002</v>
      </c>
      <c r="B30" s="27">
        <f t="shared" si="1"/>
        <v>3.1412960605141649E-2</v>
      </c>
      <c r="C30" s="15">
        <v>568</v>
      </c>
    </row>
    <row r="31" spans="1:3" x14ac:dyDescent="0.25">
      <c r="A31" s="15">
        <f t="shared" si="0"/>
        <v>304.85000000000002</v>
      </c>
      <c r="B31" s="27">
        <f t="shared" si="1"/>
        <v>3.2530701352149194E-2</v>
      </c>
      <c r="C31" s="15">
        <v>578</v>
      </c>
    </row>
    <row r="32" spans="1:3" x14ac:dyDescent="0.25">
      <c r="A32" s="15">
        <f t="shared" si="0"/>
        <v>314.85000000000002</v>
      </c>
      <c r="B32" s="27">
        <f t="shared" si="1"/>
        <v>3.3705643447145661E-2</v>
      </c>
      <c r="C32" s="15">
        <v>588</v>
      </c>
    </row>
    <row r="33" spans="1:3" x14ac:dyDescent="0.25">
      <c r="A33" s="15">
        <f t="shared" si="0"/>
        <v>324.85000000000002</v>
      </c>
      <c r="B33" s="27">
        <f t="shared" si="1"/>
        <v>3.4945244498295835E-2</v>
      </c>
      <c r="C33" s="15">
        <v>598</v>
      </c>
    </row>
    <row r="34" spans="1:3" x14ac:dyDescent="0.25">
      <c r="A34" s="15">
        <f t="shared" si="0"/>
        <v>334.85</v>
      </c>
      <c r="B34" s="27">
        <f t="shared" si="1"/>
        <v>3.6257241487707148E-2</v>
      </c>
      <c r="C34" s="15">
        <v>608</v>
      </c>
    </row>
    <row r="35" spans="1:3" x14ac:dyDescent="0.25">
      <c r="A35" s="15">
        <f t="shared" si="0"/>
        <v>344.85</v>
      </c>
      <c r="B35" s="27">
        <f t="shared" si="1"/>
        <v>3.7649656800635256E-2</v>
      </c>
      <c r="C35" s="15">
        <v>618</v>
      </c>
    </row>
    <row r="36" spans="1:3" x14ac:dyDescent="0.25">
      <c r="A36" s="15">
        <f t="shared" si="0"/>
        <v>354.85</v>
      </c>
      <c r="B36" s="27">
        <f t="shared" si="1"/>
        <v>3.9130923879575619E-2</v>
      </c>
      <c r="C36" s="15">
        <v>628</v>
      </c>
    </row>
    <row r="37" spans="1:3" x14ac:dyDescent="0.25">
      <c r="A37" s="15">
        <f t="shared" si="0"/>
        <v>364.85</v>
      </c>
      <c r="B37" s="27">
        <f t="shared" si="1"/>
        <v>4.0710177183406415E-2</v>
      </c>
      <c r="C37" s="15">
        <v>638</v>
      </c>
    </row>
    <row r="38" spans="1:3" x14ac:dyDescent="0.25">
      <c r="A38" s="15">
        <f t="shared" si="0"/>
        <v>374.85</v>
      </c>
      <c r="B38" s="27">
        <f t="shared" si="1"/>
        <v>4.2397756284870525E-2</v>
      </c>
      <c r="C38" s="15">
        <v>648</v>
      </c>
    </row>
    <row r="39" spans="1:3" x14ac:dyDescent="0.25">
      <c r="A39" s="15">
        <f t="shared" si="0"/>
        <v>384.85</v>
      </c>
      <c r="B39" s="27">
        <f t="shared" si="1"/>
        <v>4.420597906290169E-2</v>
      </c>
      <c r="C39" s="15">
        <v>658</v>
      </c>
    </row>
    <row r="40" spans="1:3" x14ac:dyDescent="0.25">
      <c r="A40" s="15">
        <f t="shared" si="0"/>
        <v>394.85</v>
      </c>
      <c r="B40" s="27">
        <f t="shared" si="1"/>
        <v>4.6150244105390925E-2</v>
      </c>
      <c r="C40" s="15">
        <v>668</v>
      </c>
    </row>
    <row r="41" spans="1:3" x14ac:dyDescent="0.25">
      <c r="A41" s="15">
        <f t="shared" si="0"/>
        <v>384.85</v>
      </c>
      <c r="B41" s="27">
        <f t="shared" si="1"/>
        <v>4.420597906290169E-2</v>
      </c>
      <c r="C41" s="15">
        <v>658</v>
      </c>
    </row>
    <row r="42" spans="1:3" x14ac:dyDescent="0.25">
      <c r="A42" s="15">
        <f t="shared" si="0"/>
        <v>394.85</v>
      </c>
      <c r="B42" s="27">
        <f t="shared" si="1"/>
        <v>4.6150244105390925E-2</v>
      </c>
      <c r="C42" s="15">
        <v>668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30"/>
  <sheetViews>
    <sheetView workbookViewId="0">
      <selection activeCell="J9" sqref="J9"/>
    </sheetView>
  </sheetViews>
  <sheetFormatPr baseColWidth="10" defaultRowHeight="15" x14ac:dyDescent="0.25"/>
  <cols>
    <col min="1" max="2" width="11.42578125" style="1"/>
    <col min="3" max="3" width="7" style="1" customWidth="1"/>
    <col min="4" max="4" width="8.7109375" style="1" customWidth="1"/>
    <col min="5" max="5" width="12.28515625" style="1" bestFit="1" customWidth="1"/>
    <col min="6" max="6" width="12.85546875" style="1" bestFit="1" customWidth="1"/>
    <col min="7" max="7" width="10" bestFit="1" customWidth="1"/>
    <col min="10" max="10" width="12" bestFit="1" customWidth="1"/>
  </cols>
  <sheetData>
    <row r="2" spans="1:11" x14ac:dyDescent="0.25">
      <c r="A2" s="1" t="s">
        <v>10</v>
      </c>
      <c r="C2" s="1" t="s">
        <v>11</v>
      </c>
    </row>
    <row r="3" spans="1:11" x14ac:dyDescent="0.25">
      <c r="A3" s="1" t="s">
        <v>12</v>
      </c>
    </row>
    <row r="4" spans="1:11" x14ac:dyDescent="0.25">
      <c r="A4" s="1" t="s">
        <v>13</v>
      </c>
      <c r="I4" t="s">
        <v>30</v>
      </c>
      <c r="J4">
        <v>0.115</v>
      </c>
    </row>
    <row r="5" spans="1:11" x14ac:dyDescent="0.25">
      <c r="A5" s="1" t="s">
        <v>12</v>
      </c>
      <c r="I5" t="s">
        <v>32</v>
      </c>
      <c r="J5">
        <v>5</v>
      </c>
    </row>
    <row r="6" spans="1:11" x14ac:dyDescent="0.25">
      <c r="A6" s="1" t="s">
        <v>14</v>
      </c>
    </row>
    <row r="7" spans="1:11" x14ac:dyDescent="0.25">
      <c r="A7" s="1" t="s">
        <v>15</v>
      </c>
      <c r="B7" s="1" t="s">
        <v>58</v>
      </c>
      <c r="C7" s="1" t="s">
        <v>16</v>
      </c>
      <c r="D7" s="1" t="s">
        <v>22</v>
      </c>
      <c r="E7" s="11" t="s">
        <v>23</v>
      </c>
      <c r="F7" s="1" t="s">
        <v>17</v>
      </c>
    </row>
    <row r="8" spans="1:11" s="9" customFormat="1" x14ac:dyDescent="0.25">
      <c r="A8" s="10" t="s">
        <v>9</v>
      </c>
      <c r="B8" s="10" t="s">
        <v>9</v>
      </c>
      <c r="C8" s="10" t="s">
        <v>18</v>
      </c>
      <c r="D8" s="10" t="s">
        <v>19</v>
      </c>
      <c r="E8" s="10" t="s">
        <v>20</v>
      </c>
      <c r="F8" s="10" t="s">
        <v>21</v>
      </c>
      <c r="G8" s="10" t="s">
        <v>19</v>
      </c>
      <c r="H8" s="10" t="s">
        <v>20</v>
      </c>
      <c r="I8" s="9" t="s">
        <v>31</v>
      </c>
    </row>
    <row r="9" spans="1:11" x14ac:dyDescent="0.25">
      <c r="A9" s="1">
        <v>-30</v>
      </c>
      <c r="B9" s="1">
        <f>A9+273.15</f>
        <v>243.14999999999998</v>
      </c>
      <c r="C9" s="1">
        <v>1.452</v>
      </c>
      <c r="D9" s="1">
        <v>1.56</v>
      </c>
      <c r="E9" s="1">
        <v>1.08</v>
      </c>
      <c r="F9" s="1">
        <v>312</v>
      </c>
      <c r="G9">
        <f>D9/100000</f>
        <v>1.56E-5</v>
      </c>
      <c r="H9">
        <f>E9/100000</f>
        <v>1.08E-5</v>
      </c>
      <c r="I9">
        <f>$J$4*$J$5/H9</f>
        <v>53240.740740740745</v>
      </c>
      <c r="J9" s="37">
        <f>-0.000000288741 + 0.00000004069284 * B9 + 0.00000000008678862* B9^2</f>
        <v>1.4736833111521948E-5</v>
      </c>
      <c r="K9">
        <f>H9/J9</f>
        <v>0.73285759011249529</v>
      </c>
    </row>
    <row r="10" spans="1:11" x14ac:dyDescent="0.25">
      <c r="A10" s="1">
        <v>-20</v>
      </c>
      <c r="B10" s="1">
        <f t="shared" ref="B10:B24" si="0">A10+273.15</f>
        <v>253.14999999999998</v>
      </c>
      <c r="C10" s="1">
        <v>1.3939999999999999</v>
      </c>
      <c r="D10" s="1">
        <v>1.61</v>
      </c>
      <c r="E10" s="1">
        <v>1.1599999999999999</v>
      </c>
      <c r="F10" s="1">
        <v>319</v>
      </c>
      <c r="G10">
        <f t="shared" ref="G10:H24" si="1">D10/100000</f>
        <v>1.6100000000000002E-5</v>
      </c>
      <c r="H10">
        <f t="shared" si="1"/>
        <v>1.1599999999999999E-5</v>
      </c>
      <c r="I10">
        <f t="shared" ref="I10:I24" si="2">$J$4*$J$5/H10</f>
        <v>49568.965517241391</v>
      </c>
      <c r="J10" s="37">
        <f t="shared" ref="J10:J24" si="3">-0.000000288741 + 0.00000004069284 * B10 + 0.00000000008678862* B10^2</f>
        <v>1.5574493432581948E-5</v>
      </c>
      <c r="K10">
        <f t="shared" ref="K10:K24" si="4">H10/J10</f>
        <v>0.74480753099376695</v>
      </c>
    </row>
    <row r="11" spans="1:11" x14ac:dyDescent="0.25">
      <c r="A11" s="1">
        <v>-10</v>
      </c>
      <c r="B11" s="1">
        <f t="shared" si="0"/>
        <v>263.14999999999998</v>
      </c>
      <c r="C11" s="1">
        <v>1.3420000000000001</v>
      </c>
      <c r="D11" s="1">
        <v>1.67</v>
      </c>
      <c r="E11" s="1">
        <v>1.24</v>
      </c>
      <c r="F11" s="1">
        <v>325</v>
      </c>
      <c r="G11">
        <f t="shared" si="1"/>
        <v>1.6699999999999999E-5</v>
      </c>
      <c r="H11">
        <f t="shared" si="1"/>
        <v>1.24E-5</v>
      </c>
      <c r="I11">
        <f t="shared" si="2"/>
        <v>46370.967741935492</v>
      </c>
      <c r="J11" s="37">
        <f t="shared" si="3"/>
        <v>1.6429511477641946E-5</v>
      </c>
      <c r="K11">
        <f t="shared" si="4"/>
        <v>0.75473942222046619</v>
      </c>
    </row>
    <row r="12" spans="1:11" x14ac:dyDescent="0.25">
      <c r="A12" s="1">
        <v>0</v>
      </c>
      <c r="B12" s="1">
        <f t="shared" si="0"/>
        <v>273.14999999999998</v>
      </c>
      <c r="C12" s="1">
        <v>1.292</v>
      </c>
      <c r="D12" s="1">
        <v>1.72</v>
      </c>
      <c r="E12" s="1">
        <v>1.33</v>
      </c>
      <c r="F12" s="1">
        <v>331</v>
      </c>
      <c r="G12">
        <f t="shared" si="1"/>
        <v>1.7200000000000001E-5</v>
      </c>
      <c r="H12">
        <f t="shared" si="1"/>
        <v>1.3300000000000001E-5</v>
      </c>
      <c r="I12">
        <f t="shared" si="2"/>
        <v>43233.082706766916</v>
      </c>
      <c r="J12" s="37">
        <f t="shared" si="3"/>
        <v>1.730188724670195E-5</v>
      </c>
      <c r="K12">
        <f t="shared" si="4"/>
        <v>0.76870226989458734</v>
      </c>
    </row>
    <row r="13" spans="1:11" x14ac:dyDescent="0.25">
      <c r="A13" s="1">
        <v>10</v>
      </c>
      <c r="B13" s="1">
        <f t="shared" si="0"/>
        <v>283.14999999999998</v>
      </c>
      <c r="C13" s="1">
        <v>1.2470000000000001</v>
      </c>
      <c r="D13" s="1">
        <v>1.76</v>
      </c>
      <c r="E13" s="1">
        <v>1.42</v>
      </c>
      <c r="F13" s="1">
        <v>337</v>
      </c>
      <c r="G13">
        <f t="shared" si="1"/>
        <v>1.7600000000000001E-5</v>
      </c>
      <c r="H13">
        <f t="shared" si="1"/>
        <v>1.42E-5</v>
      </c>
      <c r="I13">
        <f t="shared" si="2"/>
        <v>40492.957746478882</v>
      </c>
      <c r="J13" s="37">
        <f t="shared" si="3"/>
        <v>1.8191620739761949E-5</v>
      </c>
      <c r="K13">
        <f t="shared" si="4"/>
        <v>0.78057915801656153</v>
      </c>
    </row>
    <row r="14" spans="1:11" x14ac:dyDescent="0.25">
      <c r="A14" s="1">
        <v>20</v>
      </c>
      <c r="B14" s="1">
        <f t="shared" si="0"/>
        <v>293.14999999999998</v>
      </c>
      <c r="C14" s="1">
        <v>1.204</v>
      </c>
      <c r="D14" s="1">
        <v>1.81</v>
      </c>
      <c r="E14" s="1">
        <v>1.51</v>
      </c>
      <c r="F14" s="1">
        <v>343</v>
      </c>
      <c r="G14">
        <f t="shared" si="1"/>
        <v>1.8099999999999999E-5</v>
      </c>
      <c r="H14">
        <f t="shared" si="1"/>
        <v>1.5099999999999999E-5</v>
      </c>
      <c r="I14">
        <f t="shared" si="2"/>
        <v>38079.470198675503</v>
      </c>
      <c r="J14" s="37">
        <f t="shared" si="3"/>
        <v>1.9098711956821947E-5</v>
      </c>
      <c r="K14">
        <f t="shared" si="4"/>
        <v>0.79062923374821459</v>
      </c>
    </row>
    <row r="15" spans="1:11" x14ac:dyDescent="0.25">
      <c r="A15" s="1">
        <v>30</v>
      </c>
      <c r="B15" s="1">
        <f t="shared" si="0"/>
        <v>303.14999999999998</v>
      </c>
      <c r="C15" s="1">
        <v>1.1639999999999999</v>
      </c>
      <c r="D15" s="1">
        <v>1.86</v>
      </c>
      <c r="E15" s="1">
        <v>1.6</v>
      </c>
      <c r="F15" s="1">
        <v>349</v>
      </c>
      <c r="G15">
        <f t="shared" si="1"/>
        <v>1.8600000000000001E-5</v>
      </c>
      <c r="H15">
        <f t="shared" si="1"/>
        <v>1.5999999999999999E-5</v>
      </c>
      <c r="I15">
        <f t="shared" si="2"/>
        <v>35937.500000000007</v>
      </c>
      <c r="J15" s="37">
        <f t="shared" si="3"/>
        <v>2.0023160897881947E-5</v>
      </c>
      <c r="K15">
        <f t="shared" si="4"/>
        <v>0.79907463569812709</v>
      </c>
    </row>
    <row r="16" spans="1:11" x14ac:dyDescent="0.25">
      <c r="A16" s="1">
        <v>40</v>
      </c>
      <c r="B16" s="1">
        <f t="shared" si="0"/>
        <v>313.14999999999998</v>
      </c>
      <c r="C16" s="1">
        <v>1.127</v>
      </c>
      <c r="D16" s="1">
        <v>1.91</v>
      </c>
      <c r="E16" s="1">
        <v>1.69</v>
      </c>
      <c r="F16" s="1">
        <v>355</v>
      </c>
      <c r="G16">
        <f t="shared" si="1"/>
        <v>1.91E-5</v>
      </c>
      <c r="H16">
        <f t="shared" si="1"/>
        <v>1.6900000000000001E-5</v>
      </c>
      <c r="I16">
        <f t="shared" si="2"/>
        <v>34023.668639053256</v>
      </c>
      <c r="J16" s="37">
        <f t="shared" si="3"/>
        <v>2.0964967562941949E-5</v>
      </c>
      <c r="K16">
        <f t="shared" si="4"/>
        <v>0.80610666099349193</v>
      </c>
    </row>
    <row r="17" spans="1:11" x14ac:dyDescent="0.25">
      <c r="A17" s="1">
        <v>50</v>
      </c>
      <c r="B17" s="1">
        <f t="shared" si="0"/>
        <v>323.14999999999998</v>
      </c>
      <c r="C17" s="1">
        <v>1.0920000000000001</v>
      </c>
      <c r="D17" s="1">
        <v>1.95</v>
      </c>
      <c r="E17" s="1">
        <v>1.79</v>
      </c>
      <c r="F17" s="1">
        <v>360</v>
      </c>
      <c r="G17">
        <f t="shared" si="1"/>
        <v>1.95E-5</v>
      </c>
      <c r="H17">
        <f t="shared" si="1"/>
        <v>1.7900000000000001E-5</v>
      </c>
      <c r="I17">
        <f t="shared" si="2"/>
        <v>32122.90502793296</v>
      </c>
      <c r="J17" s="37">
        <f t="shared" si="3"/>
        <v>2.1924131952001946E-5</v>
      </c>
      <c r="K17">
        <f t="shared" si="4"/>
        <v>0.81645193703395447</v>
      </c>
    </row>
    <row r="18" spans="1:11" x14ac:dyDescent="0.25">
      <c r="A18" s="1">
        <v>60</v>
      </c>
      <c r="B18" s="1">
        <f t="shared" si="0"/>
        <v>333.15</v>
      </c>
      <c r="C18" s="1">
        <v>1.06</v>
      </c>
      <c r="D18" s="1">
        <v>2</v>
      </c>
      <c r="E18" s="1">
        <v>1.89</v>
      </c>
      <c r="F18" s="1">
        <v>366</v>
      </c>
      <c r="G18">
        <f t="shared" si="1"/>
        <v>2.0000000000000002E-5</v>
      </c>
      <c r="H18">
        <f t="shared" si="1"/>
        <v>1.8899999999999999E-5</v>
      </c>
      <c r="I18">
        <f t="shared" si="2"/>
        <v>30423.28042328043</v>
      </c>
      <c r="J18" s="37">
        <f t="shared" si="3"/>
        <v>2.2900654065061949E-5</v>
      </c>
      <c r="K18">
        <f t="shared" si="4"/>
        <v>0.82530393875668862</v>
      </c>
    </row>
    <row r="19" spans="1:11" x14ac:dyDescent="0.25">
      <c r="A19" s="1">
        <v>70</v>
      </c>
      <c r="B19" s="1">
        <f t="shared" si="0"/>
        <v>343.15</v>
      </c>
      <c r="C19" s="1">
        <v>1.03</v>
      </c>
      <c r="D19" s="1">
        <v>2.0499999999999998</v>
      </c>
      <c r="E19" s="1">
        <v>1.99</v>
      </c>
      <c r="F19" s="1">
        <v>371</v>
      </c>
      <c r="G19">
        <f t="shared" si="1"/>
        <v>2.0499999999999997E-5</v>
      </c>
      <c r="H19">
        <f t="shared" si="1"/>
        <v>1.9899999999999999E-5</v>
      </c>
      <c r="I19">
        <f t="shared" si="2"/>
        <v>28894.47236180905</v>
      </c>
      <c r="J19" s="37">
        <f t="shared" si="3"/>
        <v>2.3894533902121947E-5</v>
      </c>
      <c r="K19">
        <f t="shared" si="4"/>
        <v>0.83282645652413356</v>
      </c>
    </row>
    <row r="20" spans="1:11" x14ac:dyDescent="0.25">
      <c r="A20" s="1">
        <v>80</v>
      </c>
      <c r="B20" s="1">
        <f t="shared" si="0"/>
        <v>353.15</v>
      </c>
      <c r="C20" s="1">
        <v>1</v>
      </c>
      <c r="D20" s="1">
        <v>2.09</v>
      </c>
      <c r="E20" s="1">
        <v>2.09</v>
      </c>
      <c r="F20" s="1">
        <v>377</v>
      </c>
      <c r="G20">
        <f t="shared" si="1"/>
        <v>2.09E-5</v>
      </c>
      <c r="H20">
        <f t="shared" si="1"/>
        <v>2.09E-5</v>
      </c>
      <c r="I20">
        <f t="shared" si="2"/>
        <v>27511.961722488042</v>
      </c>
      <c r="J20" s="37">
        <f t="shared" si="3"/>
        <v>2.4905771463181948E-5</v>
      </c>
      <c r="K20">
        <f t="shared" si="4"/>
        <v>0.83916292377838386</v>
      </c>
    </row>
    <row r="21" spans="1:11" x14ac:dyDescent="0.25">
      <c r="A21" s="1">
        <v>90</v>
      </c>
      <c r="B21" s="1">
        <f t="shared" si="0"/>
        <v>363.15</v>
      </c>
      <c r="C21" s="1">
        <v>0.97299999999999998</v>
      </c>
      <c r="D21" s="1">
        <v>2.13</v>
      </c>
      <c r="E21" s="1">
        <v>2.19</v>
      </c>
      <c r="F21" s="1">
        <v>382</v>
      </c>
      <c r="G21">
        <f t="shared" si="1"/>
        <v>2.1299999999999999E-5</v>
      </c>
      <c r="H21">
        <f t="shared" si="1"/>
        <v>2.19E-5</v>
      </c>
      <c r="I21">
        <f t="shared" si="2"/>
        <v>26255.707762557082</v>
      </c>
      <c r="J21" s="37">
        <f t="shared" si="3"/>
        <v>2.5934366748241947E-5</v>
      </c>
      <c r="K21">
        <f t="shared" si="4"/>
        <v>0.8444393577292405</v>
      </c>
    </row>
    <row r="22" spans="1:11" x14ac:dyDescent="0.25">
      <c r="A22" s="1">
        <v>100</v>
      </c>
      <c r="B22" s="1">
        <f t="shared" si="0"/>
        <v>373.15</v>
      </c>
      <c r="C22" s="1">
        <v>0.94599999999999995</v>
      </c>
      <c r="D22" s="1">
        <v>2.17</v>
      </c>
      <c r="E22" s="1">
        <v>2.2999999999999998</v>
      </c>
      <c r="F22" s="1">
        <v>387</v>
      </c>
      <c r="G22">
        <f t="shared" si="1"/>
        <v>2.1699999999999999E-5</v>
      </c>
      <c r="H22">
        <f t="shared" si="1"/>
        <v>2.2999999999999997E-5</v>
      </c>
      <c r="I22">
        <f t="shared" si="2"/>
        <v>25000.000000000007</v>
      </c>
      <c r="J22" s="37">
        <f t="shared" si="3"/>
        <v>2.6980319757301948E-5</v>
      </c>
      <c r="K22">
        <f t="shared" si="4"/>
        <v>0.85247321777108598</v>
      </c>
    </row>
    <row r="23" spans="1:11" x14ac:dyDescent="0.25">
      <c r="A23" s="1">
        <v>200</v>
      </c>
      <c r="B23" s="1">
        <f t="shared" si="0"/>
        <v>473.15</v>
      </c>
      <c r="C23" s="1">
        <v>0.746</v>
      </c>
      <c r="D23" s="1">
        <v>2.57</v>
      </c>
      <c r="E23" s="1">
        <v>3.45</v>
      </c>
      <c r="F23" s="1">
        <v>436</v>
      </c>
      <c r="G23">
        <f t="shared" si="1"/>
        <v>2.5699999999999998E-5</v>
      </c>
      <c r="H23">
        <f t="shared" si="1"/>
        <v>3.4500000000000005E-5</v>
      </c>
      <c r="I23">
        <f t="shared" si="2"/>
        <v>16666.666666666668</v>
      </c>
      <c r="J23" s="37">
        <f t="shared" si="3"/>
        <v>3.8394524667901951E-5</v>
      </c>
      <c r="K23">
        <f t="shared" si="4"/>
        <v>0.89856562357294156</v>
      </c>
    </row>
    <row r="24" spans="1:11" x14ac:dyDescent="0.25">
      <c r="A24" s="1">
        <v>300</v>
      </c>
      <c r="B24" s="1">
        <f t="shared" si="0"/>
        <v>573.15</v>
      </c>
      <c r="C24" s="1">
        <v>0.61599999999999999</v>
      </c>
      <c r="D24" s="1">
        <v>2.93</v>
      </c>
      <c r="E24" s="1">
        <v>4.75</v>
      </c>
      <c r="F24" s="1">
        <v>480</v>
      </c>
      <c r="G24">
        <f t="shared" si="1"/>
        <v>2.9300000000000001E-5</v>
      </c>
      <c r="H24">
        <f t="shared" si="1"/>
        <v>4.7500000000000003E-5</v>
      </c>
      <c r="I24">
        <f t="shared" si="2"/>
        <v>12105.263157894738</v>
      </c>
      <c r="J24" s="37">
        <f t="shared" si="3"/>
        <v>5.1544501978501944E-5</v>
      </c>
      <c r="K24">
        <f t="shared" si="4"/>
        <v>0.92153378491873272</v>
      </c>
    </row>
    <row r="30" spans="1:11" x14ac:dyDescent="0.25">
      <c r="G30" t="s">
        <v>29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61"/>
  <sheetViews>
    <sheetView workbookViewId="0">
      <selection activeCell="C2" sqref="C2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1.28515625" bestFit="1" customWidth="1"/>
    <col min="14" max="18" width="11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1064.332604077015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1056.3793485622791</v>
      </c>
      <c r="D3" s="15">
        <v>20000000</v>
      </c>
      <c r="M3" s="24">
        <v>1493</v>
      </c>
      <c r="N3" s="24">
        <v>-3.3319999999999999</v>
      </c>
      <c r="O3" s="24">
        <v>1.248E-2</v>
      </c>
      <c r="P3" s="25">
        <v>-2.968E-5</v>
      </c>
      <c r="Q3" s="24">
        <v>3.4440000000000003E-8</v>
      </c>
      <c r="R3" s="24">
        <v>-1.622E-11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1048.4271272790631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1040.4589350585668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1032.4600374199911</v>
      </c>
      <c r="D6" s="15">
        <v>20000000</v>
      </c>
      <c r="O6" s="5"/>
      <c r="P6" s="7"/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1024.4177759305351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1016.321373565399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1008.1617400677831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999.93127730888693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991.62368464791098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983.23376429205473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974.75722665651938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966.19049572450319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957.53051440720719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948.77454990383114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939.91999906157525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930.9641937356389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921.904206149223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912.73665425352738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903.45750708775131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894.06189013909534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884.54389070275943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874.89636324194305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865.11073474784678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855.17681009967134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845.08257742461569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834.81401345787924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824.35488890266299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813.68657379016713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802.78784283959067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791.63468081813517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780.20008790099996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768.45388503138315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756.36251928048682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743.88886920751133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730.99205021965554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717.62721993211926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703.74538352810532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689.29319911880748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topLeftCell="A25" workbookViewId="0">
      <selection activeCell="Q4" sqref="Q4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30" bestFit="1" customWidth="1"/>
    <col min="16" max="16" width="12.42578125" bestFit="1" customWidth="1"/>
  </cols>
  <sheetData>
    <row r="1" spans="1:17" x14ac:dyDescent="0.25">
      <c r="A1" s="16" t="s">
        <v>24</v>
      </c>
      <c r="B1" s="16" t="s">
        <v>25</v>
      </c>
      <c r="C1" s="16" t="s">
        <v>41</v>
      </c>
      <c r="D1" s="16" t="s">
        <v>42</v>
      </c>
    </row>
    <row r="2" spans="1:17" x14ac:dyDescent="0.25">
      <c r="A2" s="12">
        <v>286</v>
      </c>
      <c r="B2" s="15">
        <f t="shared" ref="B2:B40" si="0">A2-273.15</f>
        <v>12.850000000000023</v>
      </c>
      <c r="C2" s="12">
        <v>-253.49875399999999</v>
      </c>
      <c r="D2" s="12">
        <v>15000000</v>
      </c>
      <c r="P2" s="35">
        <v>286.15826960426</v>
      </c>
      <c r="Q2" s="12">
        <f>-0.00000000308987*P2^5+0.00000732737*P2^4-0.00729273*P2^3+4.97969*P2^2-123.735*P2^1-244679</f>
        <v>-5.8342295233160257E-5</v>
      </c>
    </row>
    <row r="3" spans="1:17" x14ac:dyDescent="0.25">
      <c r="A3" s="12">
        <v>296</v>
      </c>
      <c r="B3" s="15">
        <f t="shared" si="0"/>
        <v>22.850000000000023</v>
      </c>
      <c r="C3" s="12">
        <v>15092.463094000001</v>
      </c>
      <c r="D3" s="12">
        <v>15000000</v>
      </c>
      <c r="P3" s="5"/>
    </row>
    <row r="4" spans="1:17" x14ac:dyDescent="0.25">
      <c r="A4" s="12">
        <v>306</v>
      </c>
      <c r="B4" s="15">
        <f t="shared" si="0"/>
        <v>32.850000000000023</v>
      </c>
      <c r="C4" s="12">
        <v>30742.394951999999</v>
      </c>
      <c r="D4" s="12">
        <v>15000000</v>
      </c>
      <c r="O4" t="s">
        <v>55</v>
      </c>
      <c r="P4" s="36">
        <v>286.15826960426</v>
      </c>
    </row>
    <row r="5" spans="1:17" x14ac:dyDescent="0.25">
      <c r="A5" s="12">
        <v>316</v>
      </c>
      <c r="B5" s="15">
        <f t="shared" si="0"/>
        <v>42.850000000000023</v>
      </c>
      <c r="C5" s="12">
        <v>46690.751173999997</v>
      </c>
      <c r="D5" s="12">
        <v>15000000</v>
      </c>
      <c r="O5" t="s">
        <v>56</v>
      </c>
      <c r="P5" s="36">
        <v>285.98182658753598</v>
      </c>
    </row>
    <row r="6" spans="1:17" x14ac:dyDescent="0.25">
      <c r="A6" s="12">
        <v>326</v>
      </c>
      <c r="B6" s="15">
        <f t="shared" si="0"/>
        <v>52.850000000000023</v>
      </c>
      <c r="C6" s="12">
        <v>62932.236445000002</v>
      </c>
      <c r="D6" s="12">
        <v>15000000</v>
      </c>
      <c r="O6" t="s">
        <v>57</v>
      </c>
      <c r="P6" s="36">
        <v>285.42898904592198</v>
      </c>
    </row>
    <row r="7" spans="1:17" x14ac:dyDescent="0.25">
      <c r="A7" s="12">
        <v>336</v>
      </c>
      <c r="B7" s="15">
        <f t="shared" si="0"/>
        <v>62.850000000000023</v>
      </c>
      <c r="C7" s="12">
        <v>79461.802796000004</v>
      </c>
      <c r="D7" s="12">
        <v>15000000</v>
      </c>
      <c r="P7" s="6">
        <f>AVERAGE(P4:P6)</f>
        <v>285.85636174590599</v>
      </c>
    </row>
    <row r="8" spans="1:17" x14ac:dyDescent="0.25">
      <c r="A8" s="12">
        <v>346</v>
      </c>
      <c r="B8" s="15">
        <f t="shared" si="0"/>
        <v>72.850000000000023</v>
      </c>
      <c r="C8" s="12">
        <v>96274.646196000002</v>
      </c>
      <c r="D8" s="12">
        <v>15000000</v>
      </c>
      <c r="P8" s="5"/>
    </row>
    <row r="9" spans="1:17" x14ac:dyDescent="0.25">
      <c r="A9" s="12">
        <v>356</v>
      </c>
      <c r="B9" s="15">
        <f t="shared" si="0"/>
        <v>82.850000000000023</v>
      </c>
      <c r="C9" s="12">
        <v>113366.20266</v>
      </c>
      <c r="D9" s="12">
        <v>15000000</v>
      </c>
      <c r="P9" s="5"/>
    </row>
    <row r="10" spans="1:17" x14ac:dyDescent="0.25">
      <c r="A10" s="12">
        <v>366</v>
      </c>
      <c r="B10" s="15">
        <f t="shared" si="0"/>
        <v>92.850000000000023</v>
      </c>
      <c r="C10" s="12">
        <v>130732.143795</v>
      </c>
      <c r="D10" s="12">
        <v>15000000</v>
      </c>
      <c r="P10" s="5"/>
    </row>
    <row r="11" spans="1:17" x14ac:dyDescent="0.25">
      <c r="A11" s="12">
        <v>376</v>
      </c>
      <c r="B11" s="15">
        <f t="shared" si="0"/>
        <v>102.85000000000002</v>
      </c>
      <c r="C11" s="12">
        <v>148368.37172600001</v>
      </c>
      <c r="D11" s="12">
        <v>15000000</v>
      </c>
      <c r="P11" s="5"/>
    </row>
    <row r="12" spans="1:17" x14ac:dyDescent="0.25">
      <c r="A12" s="12">
        <v>386</v>
      </c>
      <c r="B12" s="15">
        <f t="shared" si="0"/>
        <v>112.85000000000002</v>
      </c>
      <c r="C12" s="12">
        <v>166271.01330699999</v>
      </c>
      <c r="D12" s="12">
        <v>15000000</v>
      </c>
      <c r="P12" s="5"/>
    </row>
    <row r="13" spans="1:17" x14ac:dyDescent="0.25">
      <c r="A13" s="12">
        <v>396</v>
      </c>
      <c r="B13" s="15">
        <f t="shared" si="0"/>
        <v>122.85000000000002</v>
      </c>
      <c r="C13" s="12">
        <v>184436.413528</v>
      </c>
      <c r="D13" s="12">
        <v>15000000</v>
      </c>
      <c r="P13" s="5"/>
    </row>
    <row r="14" spans="1:17" x14ac:dyDescent="0.25">
      <c r="A14" s="12">
        <v>406</v>
      </c>
      <c r="B14" s="15">
        <f t="shared" si="0"/>
        <v>132.85000000000002</v>
      </c>
      <c r="C14" s="12">
        <v>202861.128</v>
      </c>
      <c r="D14" s="12">
        <v>15000000</v>
      </c>
      <c r="P14" s="5"/>
    </row>
    <row r="15" spans="1:17" x14ac:dyDescent="0.25">
      <c r="A15" s="12">
        <v>416</v>
      </c>
      <c r="B15" s="15">
        <f t="shared" si="0"/>
        <v>142.85000000000002</v>
      </c>
      <c r="C15" s="12">
        <v>221541.91440099999</v>
      </c>
      <c r="D15" s="12">
        <v>15000000</v>
      </c>
      <c r="P15" s="5"/>
    </row>
    <row r="16" spans="1:17" x14ac:dyDescent="0.25">
      <c r="A16" s="12">
        <v>426</v>
      </c>
      <c r="B16" s="15">
        <f t="shared" si="0"/>
        <v>152.85000000000002</v>
      </c>
      <c r="C16" s="12">
        <v>240475.72272300001</v>
      </c>
      <c r="D16" s="12">
        <v>15000000</v>
      </c>
      <c r="P16" s="5"/>
    </row>
    <row r="17" spans="1:16" x14ac:dyDescent="0.25">
      <c r="A17" s="12">
        <v>436</v>
      </c>
      <c r="B17" s="15">
        <f t="shared" si="0"/>
        <v>162.85000000000002</v>
      </c>
      <c r="C17" s="12">
        <v>259659.68416100001</v>
      </c>
      <c r="D17" s="12">
        <v>15000000</v>
      </c>
      <c r="P17" s="5"/>
    </row>
    <row r="18" spans="1:16" x14ac:dyDescent="0.25">
      <c r="A18" s="12">
        <v>446</v>
      </c>
      <c r="B18" s="15">
        <f t="shared" si="0"/>
        <v>172.85000000000002</v>
      </c>
      <c r="C18" s="12">
        <v>279091.09843999997</v>
      </c>
      <c r="D18" s="12">
        <v>15000000</v>
      </c>
      <c r="P18" s="5"/>
    </row>
    <row r="19" spans="1:16" x14ac:dyDescent="0.25">
      <c r="A19" s="12">
        <v>456</v>
      </c>
      <c r="B19" s="15">
        <f t="shared" si="0"/>
        <v>182.85000000000002</v>
      </c>
      <c r="C19" s="12">
        <v>298767.41934299999</v>
      </c>
      <c r="D19" s="12">
        <v>15000000</v>
      </c>
      <c r="P19" s="5"/>
    </row>
    <row r="20" spans="1:16" x14ac:dyDescent="0.25">
      <c r="A20" s="12">
        <v>466</v>
      </c>
      <c r="B20" s="15">
        <f t="shared" si="0"/>
        <v>192.85000000000002</v>
      </c>
      <c r="C20" s="12">
        <v>318686.23818099999</v>
      </c>
      <c r="D20" s="12">
        <v>15000000</v>
      </c>
      <c r="P20" s="5"/>
    </row>
    <row r="21" spans="1:16" x14ac:dyDescent="0.25">
      <c r="A21" s="12">
        <v>476</v>
      </c>
      <c r="B21" s="15">
        <f t="shared" si="0"/>
        <v>202.85000000000002</v>
      </c>
      <c r="C21" s="12">
        <v>338845.26486499998</v>
      </c>
      <c r="D21" s="12">
        <v>15000000</v>
      </c>
      <c r="P21" s="5"/>
    </row>
    <row r="22" spans="1:16" x14ac:dyDescent="0.25">
      <c r="A22" s="12">
        <v>486</v>
      </c>
      <c r="B22" s="15">
        <f t="shared" si="0"/>
        <v>212.85000000000002</v>
      </c>
      <c r="C22" s="12">
        <v>359242.30622199998</v>
      </c>
      <c r="D22" s="12">
        <v>15000000</v>
      </c>
      <c r="P22" s="5"/>
    </row>
    <row r="23" spans="1:16" x14ac:dyDescent="0.25">
      <c r="A23" s="12">
        <v>496</v>
      </c>
      <c r="B23" s="15">
        <f t="shared" si="0"/>
        <v>222.85000000000002</v>
      </c>
      <c r="C23" s="12">
        <v>379875.24109099997</v>
      </c>
      <c r="D23" s="12">
        <v>15000000</v>
      </c>
      <c r="P23" s="5"/>
    </row>
    <row r="24" spans="1:16" x14ac:dyDescent="0.25">
      <c r="A24" s="12">
        <v>506</v>
      </c>
      <c r="B24" s="15">
        <f t="shared" si="0"/>
        <v>232.85000000000002</v>
      </c>
      <c r="C24" s="12">
        <v>400741.99167399999</v>
      </c>
      <c r="D24" s="12">
        <v>15000000</v>
      </c>
      <c r="P24" s="5"/>
    </row>
    <row r="25" spans="1:16" x14ac:dyDescent="0.25">
      <c r="A25" s="12">
        <v>516</v>
      </c>
      <c r="B25" s="15">
        <f t="shared" si="0"/>
        <v>242.85000000000002</v>
      </c>
      <c r="C25" s="12">
        <v>421840.49050999997</v>
      </c>
      <c r="D25" s="12">
        <v>15000000</v>
      </c>
      <c r="P25" s="5"/>
    </row>
    <row r="26" spans="1:16" x14ac:dyDescent="0.25">
      <c r="A26" s="12">
        <v>526</v>
      </c>
      <c r="B26" s="15">
        <f t="shared" si="0"/>
        <v>252.85000000000002</v>
      </c>
      <c r="C26" s="12">
        <v>443168.64230900002</v>
      </c>
      <c r="D26" s="12">
        <v>15000000</v>
      </c>
      <c r="P26" s="5"/>
    </row>
    <row r="27" spans="1:16" x14ac:dyDescent="0.25">
      <c r="A27" s="12">
        <v>536</v>
      </c>
      <c r="B27" s="15">
        <f t="shared" si="0"/>
        <v>262.85000000000002</v>
      </c>
      <c r="C27" s="12">
        <v>464724.27973200002</v>
      </c>
      <c r="D27" s="12">
        <v>15000000</v>
      </c>
      <c r="P27" s="5"/>
    </row>
    <row r="28" spans="1:16" x14ac:dyDescent="0.25">
      <c r="A28" s="12">
        <v>546</v>
      </c>
      <c r="B28" s="15">
        <f t="shared" si="0"/>
        <v>272.85000000000002</v>
      </c>
      <c r="C28" s="12">
        <v>486505.11203100003</v>
      </c>
      <c r="D28" s="12">
        <v>15000000</v>
      </c>
      <c r="P28" s="5"/>
    </row>
    <row r="29" spans="1:16" x14ac:dyDescent="0.25">
      <c r="A29" s="12">
        <v>556</v>
      </c>
      <c r="B29" s="15">
        <f t="shared" si="0"/>
        <v>282.85000000000002</v>
      </c>
      <c r="C29" s="12">
        <v>508508.66521399998</v>
      </c>
      <c r="D29" s="12">
        <v>15000000</v>
      </c>
      <c r="P29" s="5"/>
    </row>
    <row r="30" spans="1:16" x14ac:dyDescent="0.25">
      <c r="A30" s="12">
        <v>566</v>
      </c>
      <c r="B30" s="15">
        <f t="shared" si="0"/>
        <v>292.85000000000002</v>
      </c>
      <c r="C30" s="12">
        <v>530732.21212599997</v>
      </c>
      <c r="D30" s="12">
        <v>15000000</v>
      </c>
      <c r="P30" s="5"/>
    </row>
    <row r="31" spans="1:16" x14ac:dyDescent="0.25">
      <c r="A31" s="12">
        <v>576</v>
      </c>
      <c r="B31" s="15">
        <f t="shared" si="0"/>
        <v>302.85000000000002</v>
      </c>
      <c r="C31" s="12">
        <v>553172.69048300001</v>
      </c>
      <c r="D31" s="12">
        <v>15000000</v>
      </c>
      <c r="P31" s="5"/>
    </row>
    <row r="32" spans="1:16" x14ac:dyDescent="0.25">
      <c r="A32" s="12">
        <v>586</v>
      </c>
      <c r="B32" s="15">
        <f t="shared" si="0"/>
        <v>312.85000000000002</v>
      </c>
      <c r="C32" s="12">
        <v>575826.60646399995</v>
      </c>
      <c r="D32" s="12">
        <v>15000000</v>
      </c>
      <c r="P32" s="5"/>
    </row>
    <row r="33" spans="1:16" x14ac:dyDescent="0.25">
      <c r="A33" s="12">
        <v>596</v>
      </c>
      <c r="B33" s="15">
        <f t="shared" si="0"/>
        <v>322.85000000000002</v>
      </c>
      <c r="C33" s="12">
        <v>598689.92088400002</v>
      </c>
      <c r="D33" s="12">
        <v>15000000</v>
      </c>
      <c r="P33" s="5"/>
    </row>
    <row r="34" spans="1:16" x14ac:dyDescent="0.25">
      <c r="A34" s="12">
        <v>606</v>
      </c>
      <c r="B34" s="15">
        <f t="shared" si="0"/>
        <v>332.85</v>
      </c>
      <c r="C34" s="12">
        <v>621757.91432400001</v>
      </c>
      <c r="D34" s="12">
        <v>15000000</v>
      </c>
      <c r="P34" s="5"/>
    </row>
    <row r="35" spans="1:16" x14ac:dyDescent="0.25">
      <c r="A35" s="12">
        <v>616</v>
      </c>
      <c r="B35" s="15">
        <f t="shared" si="0"/>
        <v>342.85</v>
      </c>
      <c r="C35" s="12">
        <v>645025.026663</v>
      </c>
      <c r="D35" s="12">
        <v>15000000</v>
      </c>
      <c r="P35" s="5"/>
    </row>
    <row r="36" spans="1:16" x14ac:dyDescent="0.25">
      <c r="A36" s="12">
        <v>626</v>
      </c>
      <c r="B36" s="15">
        <f t="shared" si="0"/>
        <v>352.85</v>
      </c>
      <c r="C36" s="12">
        <v>668484.66535400006</v>
      </c>
      <c r="D36" s="12">
        <v>15000000</v>
      </c>
      <c r="P36" s="5"/>
    </row>
    <row r="37" spans="1:16" x14ac:dyDescent="0.25">
      <c r="A37" s="12">
        <v>636</v>
      </c>
      <c r="B37" s="15">
        <f t="shared" si="0"/>
        <v>362.85</v>
      </c>
      <c r="C37" s="12">
        <v>692128.97535099997</v>
      </c>
      <c r="D37" s="12">
        <v>15000000</v>
      </c>
      <c r="P37" s="5"/>
    </row>
    <row r="38" spans="1:16" x14ac:dyDescent="0.25">
      <c r="A38" s="12">
        <v>646</v>
      </c>
      <c r="B38" s="15">
        <f t="shared" si="0"/>
        <v>372.85</v>
      </c>
      <c r="C38" s="12">
        <v>715948.56171399995</v>
      </c>
      <c r="D38" s="12">
        <v>15000000</v>
      </c>
      <c r="P38" s="5"/>
    </row>
    <row r="39" spans="1:16" x14ac:dyDescent="0.25">
      <c r="A39" s="12">
        <v>656</v>
      </c>
      <c r="B39" s="15">
        <f t="shared" si="0"/>
        <v>382.85</v>
      </c>
      <c r="C39" s="12">
        <v>739932.15349900001</v>
      </c>
      <c r="D39" s="12">
        <v>15000000</v>
      </c>
      <c r="P39" s="5"/>
    </row>
    <row r="40" spans="1:16" x14ac:dyDescent="0.25">
      <c r="A40" s="12">
        <v>666</v>
      </c>
      <c r="B40" s="15">
        <f t="shared" si="0"/>
        <v>392.85</v>
      </c>
      <c r="C40" s="12">
        <v>764066.19440000004</v>
      </c>
      <c r="D40" s="12">
        <v>15000000</v>
      </c>
      <c r="P4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topLeftCell="A13" workbookViewId="0">
      <selection activeCell="P5" sqref="P5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1527.0982080000001</v>
      </c>
      <c r="D2" s="12">
        <v>15000000</v>
      </c>
      <c r="E2">
        <f xml:space="preserve"> -5.19062E-18*A2^5 + 0.0000000000000134662*A2^4 + 0.00000484416*A2^3 - 0.00685657*A2^2 + 5.87494*A2^1 + 288.111</f>
        <v>1527.099134306568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1558.1452710000001</v>
      </c>
      <c r="D3" s="12">
        <v>15000000</v>
      </c>
      <c r="E3">
        <f t="shared" ref="E3:E40" si="1" xml:space="preserve"> -5.19062E-18*A3^5 + 0.0000000000000134662*A3^4 + 0.00000484416*A3^3 - 0.00685657*A3^2 + 5.87494*A3^1 + 288.111</f>
        <v>1558.1462455408637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1588.6871570000001</v>
      </c>
      <c r="D4" s="12">
        <v>15000000</v>
      </c>
      <c r="E4">
        <f t="shared" si="1"/>
        <v>1588.6881797435717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1618.752931</v>
      </c>
      <c r="D5" s="12">
        <v>15000000</v>
      </c>
      <c r="E5">
        <f t="shared" si="1"/>
        <v>1618.7540019440189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1648.371658</v>
      </c>
      <c r="D6" s="12">
        <v>15000000</v>
      </c>
      <c r="E6">
        <f t="shared" si="1"/>
        <v>1648.3727771728431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1677.5724029999999</v>
      </c>
      <c r="D7" s="12">
        <v>15000000</v>
      </c>
      <c r="E7">
        <f t="shared" si="1"/>
        <v>1677.5735704619351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1706.384231</v>
      </c>
      <c r="D8" s="12">
        <v>15000000</v>
      </c>
      <c r="E8">
        <f t="shared" si="1"/>
        <v>1706.3854468443737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1734.8362079999999</v>
      </c>
      <c r="D9" s="12">
        <v>15000000</v>
      </c>
      <c r="E9">
        <f t="shared" si="1"/>
        <v>1734.8374713543649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1762.9573969999999</v>
      </c>
      <c r="D10" s="12">
        <v>15000000</v>
      </c>
      <c r="E10">
        <f t="shared" si="1"/>
        <v>1762.9587090271789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1790.776865</v>
      </c>
      <c r="D11" s="12">
        <v>15000000</v>
      </c>
      <c r="E11">
        <f t="shared" si="1"/>
        <v>1790.7782248990875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1818.323676</v>
      </c>
      <c r="D12" s="12">
        <v>15000000</v>
      </c>
      <c r="E12">
        <f t="shared" si="1"/>
        <v>1818.3250840073015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1845.626896</v>
      </c>
      <c r="D13" s="12">
        <v>15000000</v>
      </c>
      <c r="E13">
        <f t="shared" si="1"/>
        <v>1845.6283513899116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1872.7155889999999</v>
      </c>
      <c r="D14" s="12">
        <v>15000000</v>
      </c>
      <c r="E14">
        <f t="shared" si="1"/>
        <v>1872.7170920858212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1899.618821</v>
      </c>
      <c r="D15" s="12">
        <v>15000000</v>
      </c>
      <c r="E15">
        <f t="shared" si="1"/>
        <v>1899.620371134687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1926.3656559999999</v>
      </c>
      <c r="D16" s="12">
        <v>15000000</v>
      </c>
      <c r="E16">
        <f t="shared" si="1"/>
        <v>1926.3672535768574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1952.98516</v>
      </c>
      <c r="D17" s="12">
        <v>15000000</v>
      </c>
      <c r="E17">
        <f t="shared" si="1"/>
        <v>1952.9868044533082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1979.506398</v>
      </c>
      <c r="D18" s="12">
        <v>15000000</v>
      </c>
      <c r="E18">
        <f t="shared" si="1"/>
        <v>1979.5080888055804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2005.9584339999999</v>
      </c>
      <c r="D19" s="12">
        <v>15000000</v>
      </c>
      <c r="E19">
        <f t="shared" si="1"/>
        <v>2005.9601716757215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2032.370334</v>
      </c>
      <c r="D20" s="12">
        <v>15000000</v>
      </c>
      <c r="E20">
        <f t="shared" si="1"/>
        <v>2032.3721181062169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2058.7711640000002</v>
      </c>
      <c r="D21" s="12">
        <v>15000000</v>
      </c>
      <c r="E21">
        <f t="shared" si="1"/>
        <v>2058.7729931399326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2085.1899870000002</v>
      </c>
      <c r="D22" s="12">
        <v>15000000</v>
      </c>
      <c r="E22">
        <f t="shared" si="1"/>
        <v>2085.191861820053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2111.6558690000002</v>
      </c>
      <c r="D23" s="12">
        <v>15000000</v>
      </c>
      <c r="E23">
        <f t="shared" si="1"/>
        <v>2111.6577891900147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2138.1978749999998</v>
      </c>
      <c r="D24" s="12">
        <v>15000000</v>
      </c>
      <c r="E24">
        <f t="shared" si="1"/>
        <v>2138.1998402934473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2164.8450710000002</v>
      </c>
      <c r="D25" s="12">
        <v>15000000</v>
      </c>
      <c r="E25">
        <f t="shared" si="1"/>
        <v>2164.8470801741114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2191.6265199999998</v>
      </c>
      <c r="D26" s="12">
        <v>15000000</v>
      </c>
      <c r="E26">
        <f t="shared" si="1"/>
        <v>2191.6285738758338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2218.571289</v>
      </c>
      <c r="D27" s="12">
        <v>15000000</v>
      </c>
      <c r="E27">
        <f t="shared" si="1"/>
        <v>2218.5733864424469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2245.7084420000001</v>
      </c>
      <c r="D28" s="12">
        <v>15000000</v>
      </c>
      <c r="E28">
        <f t="shared" si="1"/>
        <v>2245.7105829177285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2273.0670449999998</v>
      </c>
      <c r="D29" s="12">
        <v>15000000</v>
      </c>
      <c r="E29">
        <f t="shared" si="1"/>
        <v>2273.0692283453332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2300.6761620000002</v>
      </c>
      <c r="D30" s="12">
        <v>15000000</v>
      </c>
      <c r="E30">
        <f t="shared" si="1"/>
        <v>2300.6783877687376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2328.5648590000001</v>
      </c>
      <c r="D31" s="12">
        <v>15000000</v>
      </c>
      <c r="E31">
        <f t="shared" si="1"/>
        <v>2328.567126231173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2356.7622000000001</v>
      </c>
      <c r="D32" s="12">
        <v>15000000</v>
      </c>
      <c r="E32">
        <f t="shared" si="1"/>
        <v>2356.764508775565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2385.297251</v>
      </c>
      <c r="D33" s="12">
        <v>15000000</v>
      </c>
      <c r="E33">
        <f t="shared" si="1"/>
        <v>2385.2996004444699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2414.1990770000002</v>
      </c>
      <c r="D34" s="12">
        <v>15000000</v>
      </c>
      <c r="E34">
        <f t="shared" si="1"/>
        <v>2414.2014662800157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2443.4967419999998</v>
      </c>
      <c r="D35" s="12">
        <v>15000000</v>
      </c>
      <c r="E35">
        <f t="shared" si="1"/>
        <v>2443.499171323836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2473.2193120000002</v>
      </c>
      <c r="D36" s="12">
        <v>15000000</v>
      </c>
      <c r="E36">
        <f t="shared" si="1"/>
        <v>2473.2217806170074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2503.395853</v>
      </c>
      <c r="D37" s="12">
        <v>15000000</v>
      </c>
      <c r="E37">
        <f t="shared" si="1"/>
        <v>2503.3983591999936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2534.0554280000001</v>
      </c>
      <c r="D38" s="12">
        <v>15000000</v>
      </c>
      <c r="E38">
        <f t="shared" si="1"/>
        <v>2534.0579721125741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2565.2271030000002</v>
      </c>
      <c r="D39" s="12">
        <v>15000000</v>
      </c>
      <c r="E39">
        <f t="shared" si="1"/>
        <v>2565.2296843937884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2596.9399429999999</v>
      </c>
      <c r="D40" s="12">
        <v>15000000</v>
      </c>
      <c r="E40">
        <f t="shared" si="1"/>
        <v>2596.9425610818716</v>
      </c>
      <c r="P4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5"/>
  <sheetViews>
    <sheetView topLeftCell="A31" workbookViewId="0">
      <selection activeCell="H3" sqref="H3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10.7109375" customWidth="1"/>
    <col min="7" max="7" width="11.28515625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40" si="0">A2-273.15</f>
        <v>14.850000000000023</v>
      </c>
      <c r="C2" s="15">
        <v>4.7169999999999998E-3</v>
      </c>
      <c r="D2" s="12">
        <v>15000000</v>
      </c>
      <c r="E2" s="24">
        <f xml:space="preserve"> -7.91778E-15*A2^5 + 0.0000000000205132*A2^4 - 0.000000021081*A2^3 + 0.000010752*A2^2 - 0.00272677*A2^1 + 0.276215</f>
        <v>4.5757686108190976E-3</v>
      </c>
      <c r="F2" s="38">
        <v>680.56707739527815</v>
      </c>
      <c r="G2" s="39">
        <f xml:space="preserve"> -7.91778E-15*F2^5 + 0.0000000000205132*F2^4 - 0.000000021081*F2^3 + 0.000010752*F2^2 - 0.00272677*F2^1 + 0.276215</f>
        <v>1.9403367801373861E-12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3.6900000000000001E-3</v>
      </c>
      <c r="D3" s="12">
        <v>15000000</v>
      </c>
      <c r="E3" s="24">
        <f t="shared" ref="E3:E66" si="1" xml:space="preserve"> -7.91778E-15*A3^5 + 0.0000000000205132*A3^4 - 0.000000021081*A3^3 + 0.000010752*A3^2 - 0.00272677*A3^1 + 0.276215</f>
        <v>3.7419861573338986E-3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2.9499999999999999E-3</v>
      </c>
      <c r="D4" s="12">
        <v>15000000</v>
      </c>
      <c r="E4" s="24">
        <f t="shared" si="1"/>
        <v>3.0564144744330557E-3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2.4039999999999999E-3</v>
      </c>
      <c r="D5" s="12">
        <v>15000000</v>
      </c>
      <c r="E5" s="24">
        <f t="shared" si="1"/>
        <v>2.498112268005559E-3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1.9919999999999998E-3</v>
      </c>
      <c r="D6" s="12">
        <v>15000000</v>
      </c>
      <c r="E6" s="24">
        <f t="shared" si="1"/>
        <v>2.0481350004522003E-3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1.676E-3</v>
      </c>
      <c r="D7" s="12">
        <v>15000000</v>
      </c>
      <c r="E7" s="24">
        <f t="shared" si="1"/>
        <v>1.6894398773256158E-3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1.428E-3</v>
      </c>
      <c r="D8" s="12">
        <v>15000000</v>
      </c>
      <c r="E8" s="24">
        <f t="shared" si="1"/>
        <v>1.4067908339707724E-3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1.2310000000000001E-3</v>
      </c>
      <c r="D9" s="12">
        <v>15000000</v>
      </c>
      <c r="E9" s="24">
        <f t="shared" si="1"/>
        <v>1.186663522164344E-3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1.073E-3</v>
      </c>
      <c r="D10" s="12">
        <v>15000000</v>
      </c>
      <c r="E10" s="24">
        <f t="shared" si="1"/>
        <v>1.0171502967554202E-3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9.4300000000000004E-4</v>
      </c>
      <c r="D11" s="12">
        <v>15000000</v>
      </c>
      <c r="E11" s="24">
        <f t="shared" si="1"/>
        <v>8.8786520230421662E-4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8.3699999999999996E-4</v>
      </c>
      <c r="D12" s="12">
        <v>15000000</v>
      </c>
      <c r="E12" s="24">
        <f t="shared" si="1"/>
        <v>7.898489597241154E-4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7.4799999999999997E-4</v>
      </c>
      <c r="D13" s="12">
        <v>15000000</v>
      </c>
      <c r="E13" s="24">
        <f t="shared" si="1"/>
        <v>7.1547395291970961E-4</v>
      </c>
      <c r="P13" s="5"/>
    </row>
    <row r="14" spans="1:16" x14ac:dyDescent="0.25">
      <c r="A14" s="12">
        <v>408</v>
      </c>
      <c r="B14" s="15">
        <f t="shared" si="0"/>
        <v>134.85000000000002</v>
      </c>
      <c r="C14" s="15">
        <v>6.7299999999999999E-4</v>
      </c>
      <c r="D14" s="12">
        <v>15000000</v>
      </c>
      <c r="E14" s="24">
        <f t="shared" si="1"/>
        <v>6.5834921542773372E-4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6.0899999999999995E-4</v>
      </c>
      <c r="D15" s="12">
        <v>15000000</v>
      </c>
      <c r="E15" s="24">
        <f t="shared" si="1"/>
        <v>6.1322541705688405E-4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5.5500000000000005E-4</v>
      </c>
      <c r="D16" s="12">
        <v>15000000</v>
      </c>
      <c r="E16" s="24">
        <f t="shared" si="1"/>
        <v>5.758998505284163E-4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5.0799999999999999E-4</v>
      </c>
      <c r="D17" s="12">
        <v>15000000</v>
      </c>
      <c r="E17" s="24">
        <f t="shared" si="1"/>
        <v>5.4312141811474479E-4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4.6799999999999999E-4</v>
      </c>
      <c r="D18" s="12">
        <v>15000000</v>
      </c>
      <c r="E18" s="24">
        <f t="shared" si="1"/>
        <v>5.1249561828081713E-4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4.3199999999999998E-4</v>
      </c>
      <c r="D19" s="12">
        <v>15000000</v>
      </c>
      <c r="E19" s="24">
        <f t="shared" si="1"/>
        <v>4.8238953232282444E-4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4.0099999999999999E-4</v>
      </c>
      <c r="D20" s="12">
        <v>15000000</v>
      </c>
      <c r="E20" s="24">
        <f t="shared" si="1"/>
        <v>4.5183681101079731E-4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3.7399999999999998E-4</v>
      </c>
      <c r="D21" s="12">
        <v>15000000</v>
      </c>
      <c r="E21" s="24">
        <f t="shared" si="1"/>
        <v>4.2044266122431839E-4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3.4900000000000003E-4</v>
      </c>
      <c r="D22" s="12">
        <v>15000000</v>
      </c>
      <c r="E22" s="24">
        <f t="shared" si="1"/>
        <v>3.8828883259689473E-4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3.28E-4</v>
      </c>
      <c r="D23" s="12">
        <v>15000000</v>
      </c>
      <c r="E23" s="24">
        <f t="shared" si="1"/>
        <v>3.558386041534467E-4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3.0800000000000001E-4</v>
      </c>
      <c r="D24" s="12">
        <v>15000000</v>
      </c>
      <c r="E24" s="24">
        <f t="shared" si="1"/>
        <v>3.2384177095023947E-4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2.9100000000000003E-4</v>
      </c>
      <c r="D25" s="12">
        <v>15000000</v>
      </c>
      <c r="E25" s="24">
        <f t="shared" si="1"/>
        <v>2.9323963071659076E-4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2.7500000000000002E-4</v>
      </c>
      <c r="D26" s="12">
        <v>15000000</v>
      </c>
      <c r="E26" s="24">
        <f t="shared" si="1"/>
        <v>2.650699704928039E-4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2.61E-4</v>
      </c>
      <c r="D27" s="12">
        <v>15000000</v>
      </c>
      <c r="E27" s="24">
        <f t="shared" si="1"/>
        <v>2.4037205327165356E-4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2.4800000000000001E-4</v>
      </c>
      <c r="D28" s="12">
        <v>15000000</v>
      </c>
      <c r="E28" s="24">
        <f t="shared" si="1"/>
        <v>2.2009160463853927E-4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2.3599999999999999E-4</v>
      </c>
      <c r="D29" s="12">
        <v>15000000</v>
      </c>
      <c r="E29" s="24">
        <f t="shared" si="1"/>
        <v>2.0498579940964046E-4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2.2499999999999999E-4</v>
      </c>
      <c r="D30" s="12">
        <v>15000000</v>
      </c>
      <c r="E30" s="24">
        <f t="shared" si="1"/>
        <v>1.9552824827429038E-4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2.1499999999999999E-4</v>
      </c>
      <c r="D31" s="12">
        <v>15000000</v>
      </c>
      <c r="E31" s="24">
        <f t="shared" si="1"/>
        <v>1.9181398443335329E-4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2.0599999999999999E-4</v>
      </c>
      <c r="D32" s="12">
        <v>15000000</v>
      </c>
      <c r="E32" s="24">
        <f t="shared" si="1"/>
        <v>1.9346445023848968E-4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1.9799999999999999E-4</v>
      </c>
      <c r="D33" s="12">
        <v>15000000</v>
      </c>
      <c r="E33" s="24">
        <f t="shared" si="1"/>
        <v>1.9953248383541844E-4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1.9000000000000001E-4</v>
      </c>
      <c r="D34" s="12">
        <v>15000000</v>
      </c>
      <c r="E34" s="24">
        <f t="shared" si="1"/>
        <v>2.0840730580118372E-4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1.83E-4</v>
      </c>
      <c r="D35" s="12">
        <v>15000000</v>
      </c>
      <c r="E35" s="24">
        <f t="shared" si="1"/>
        <v>2.1771950578453048E-4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1.76E-4</v>
      </c>
      <c r="D36" s="12">
        <v>15000000</v>
      </c>
      <c r="E36" s="24">
        <f t="shared" si="1"/>
        <v>2.2424602914494773E-4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1.7000000000000001E-4</v>
      </c>
      <c r="D37" s="12">
        <v>15000000</v>
      </c>
      <c r="E37" s="24">
        <f t="shared" si="1"/>
        <v>2.238151635970409E-4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1.64E-4</v>
      </c>
      <c r="D38" s="12">
        <v>15000000</v>
      </c>
      <c r="E38" s="24">
        <f t="shared" si="1"/>
        <v>2.112115258449121E-4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1.5899999999999999E-4</v>
      </c>
      <c r="D39" s="12">
        <v>15000000</v>
      </c>
      <c r="E39" s="24">
        <f t="shared" si="1"/>
        <v>1.8008104822408999E-4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1.54E-4</v>
      </c>
      <c r="D40" s="12">
        <v>15000000</v>
      </c>
      <c r="E40" s="24">
        <f t="shared" si="1"/>
        <v>1.2283596534612418E-4</v>
      </c>
      <c r="P40" s="5"/>
    </row>
    <row r="41" spans="1:16" x14ac:dyDescent="0.25">
      <c r="A41">
        <v>658</v>
      </c>
      <c r="C41" s="15">
        <v>1.5899999999999999E-4</v>
      </c>
      <c r="D41" s="12">
        <v>15000000</v>
      </c>
      <c r="E41" s="24">
        <f t="shared" si="1"/>
        <v>1.8008104822408999E-4</v>
      </c>
    </row>
    <row r="42" spans="1:16" x14ac:dyDescent="0.25">
      <c r="A42">
        <v>668</v>
      </c>
      <c r="C42" s="15">
        <v>1.54E-4</v>
      </c>
      <c r="D42" s="12">
        <v>15000000</v>
      </c>
      <c r="E42" s="24">
        <f t="shared" si="1"/>
        <v>1.2283596534612418E-4</v>
      </c>
    </row>
    <row r="43" spans="1:16" x14ac:dyDescent="0.25">
      <c r="A43">
        <v>680</v>
      </c>
      <c r="E43" s="24">
        <f t="shared" si="1"/>
        <v>7.0170280962456033E-6</v>
      </c>
    </row>
    <row r="44" spans="1:16" x14ac:dyDescent="0.25">
      <c r="A44">
        <v>681</v>
      </c>
      <c r="E44" s="24">
        <f t="shared" si="1"/>
        <v>-5.4610808229993424E-6</v>
      </c>
    </row>
    <row r="45" spans="1:16" x14ac:dyDescent="0.25">
      <c r="A45">
        <v>698</v>
      </c>
      <c r="E45" s="24">
        <f t="shared" si="1"/>
        <v>-3.0196531523418724E-4</v>
      </c>
    </row>
    <row r="46" spans="1:16" x14ac:dyDescent="0.25">
      <c r="A46">
        <v>708</v>
      </c>
      <c r="E46" s="24">
        <f t="shared" si="1"/>
        <v>-5.6754589521978982E-4</v>
      </c>
    </row>
    <row r="47" spans="1:16" x14ac:dyDescent="0.25">
      <c r="A47">
        <v>718</v>
      </c>
      <c r="E47" s="24">
        <f t="shared" si="1"/>
        <v>-9.1901084093992669E-4</v>
      </c>
    </row>
    <row r="48" spans="1:16" x14ac:dyDescent="0.25">
      <c r="A48">
        <v>728</v>
      </c>
      <c r="E48" s="24">
        <f t="shared" si="1"/>
        <v>-1.3733453847138977E-3</v>
      </c>
    </row>
    <row r="49" spans="1:5" x14ac:dyDescent="0.25">
      <c r="A49">
        <v>738</v>
      </c>
      <c r="E49" s="24">
        <f t="shared" si="1"/>
        <v>-1.9494335501099025E-3</v>
      </c>
    </row>
    <row r="50" spans="1:5" x14ac:dyDescent="0.25">
      <c r="A50">
        <v>748</v>
      </c>
      <c r="E50" s="24">
        <f t="shared" si="1"/>
        <v>-2.6681531652995583E-3</v>
      </c>
    </row>
    <row r="51" spans="1:5" x14ac:dyDescent="0.25">
      <c r="A51">
        <v>758</v>
      </c>
      <c r="E51" s="24">
        <f t="shared" si="1"/>
        <v>-3.552470876433067E-3</v>
      </c>
    </row>
    <row r="52" spans="1:5" x14ac:dyDescent="0.25">
      <c r="A52">
        <v>768</v>
      </c>
      <c r="E52" s="24">
        <f t="shared" si="1"/>
        <v>-4.6275371609750815E-3</v>
      </c>
    </row>
    <row r="53" spans="1:5" x14ac:dyDescent="0.25">
      <c r="A53">
        <v>778</v>
      </c>
      <c r="E53" s="24">
        <f t="shared" si="1"/>
        <v>-5.9207813410858678E-3</v>
      </c>
    </row>
    <row r="54" spans="1:5" x14ac:dyDescent="0.25">
      <c r="A54">
        <v>788</v>
      </c>
      <c r="E54" s="24">
        <f t="shared" si="1"/>
        <v>-7.4620065969744909E-3</v>
      </c>
    </row>
    <row r="55" spans="1:5" x14ac:dyDescent="0.25">
      <c r="A55">
        <v>798</v>
      </c>
      <c r="E55" s="24">
        <f t="shared" si="1"/>
        <v>-9.2834849802555519E-3</v>
      </c>
    </row>
    <row r="56" spans="1:5" x14ac:dyDescent="0.25">
      <c r="A56">
        <v>808</v>
      </c>
      <c r="E56" s="24">
        <f t="shared" si="1"/>
        <v>-1.1420052427312588E-2</v>
      </c>
    </row>
    <row r="57" spans="1:5" x14ac:dyDescent="0.25">
      <c r="A57">
        <v>818</v>
      </c>
      <c r="E57" s="24">
        <f t="shared" si="1"/>
        <v>-1.3909203772656142E-2</v>
      </c>
    </row>
    <row r="58" spans="1:5" x14ac:dyDescent="0.25">
      <c r="A58">
        <v>828</v>
      </c>
      <c r="E58" s="24">
        <f t="shared" si="1"/>
        <v>-1.6791187762286275E-2</v>
      </c>
    </row>
    <row r="59" spans="1:5" x14ac:dyDescent="0.25">
      <c r="A59">
        <v>838</v>
      </c>
      <c r="E59" s="24">
        <f t="shared" si="1"/>
        <v>-2.0109102067047968E-2</v>
      </c>
    </row>
    <row r="60" spans="1:5" x14ac:dyDescent="0.25">
      <c r="A60">
        <v>848</v>
      </c>
      <c r="E60" s="24">
        <f t="shared" si="1"/>
        <v>-2.3908988295998967E-2</v>
      </c>
    </row>
    <row r="61" spans="1:5" x14ac:dyDescent="0.25">
      <c r="A61">
        <v>858</v>
      </c>
      <c r="E61" s="24">
        <f t="shared" si="1"/>
        <v>-2.8239927009761634E-2</v>
      </c>
    </row>
    <row r="62" spans="1:5" x14ac:dyDescent="0.25">
      <c r="A62">
        <v>868</v>
      </c>
      <c r="E62" s="24">
        <f t="shared" si="1"/>
        <v>-3.3154132733885455E-2</v>
      </c>
    </row>
    <row r="63" spans="1:5" x14ac:dyDescent="0.25">
      <c r="A63">
        <v>878</v>
      </c>
      <c r="E63" s="24">
        <f t="shared" si="1"/>
        <v>-3.8707048972213998E-2</v>
      </c>
    </row>
    <row r="64" spans="1:5" x14ac:dyDescent="0.25">
      <c r="A64">
        <v>888</v>
      </c>
      <c r="E64" s="24">
        <f t="shared" si="1"/>
        <v>-4.495744322023143E-2</v>
      </c>
    </row>
    <row r="65" spans="1:5" x14ac:dyDescent="0.25">
      <c r="A65">
        <v>898</v>
      </c>
      <c r="E65" s="24">
        <f t="shared" si="1"/>
        <v>-5.1967501978429476E-2</v>
      </c>
    </row>
    <row r="66" spans="1:5" x14ac:dyDescent="0.25">
      <c r="A66">
        <v>908</v>
      </c>
      <c r="E66" s="24">
        <f t="shared" si="1"/>
        <v>-5.9802925765678805E-2</v>
      </c>
    </row>
    <row r="67" spans="1:5" x14ac:dyDescent="0.25">
      <c r="A67">
        <v>918</v>
      </c>
      <c r="E67" s="24">
        <f t="shared" ref="E67:E75" si="2" xml:space="preserve"> -7.91778E-15*A67^5 + 0.0000000000205132*A67^4 - 0.000000021081*A67^3 + 0.000010752*A67^2 - 0.00272677*A67^1 + 0.276215</f>
        <v>-6.853302413256579E-2</v>
      </c>
    </row>
    <row r="68" spans="1:5" x14ac:dyDescent="0.25">
      <c r="A68">
        <v>928</v>
      </c>
      <c r="E68" s="24">
        <f t="shared" si="2"/>
        <v>-7.8230810674767448E-2</v>
      </c>
    </row>
    <row r="69" spans="1:5" x14ac:dyDescent="0.25">
      <c r="A69">
        <v>938</v>
      </c>
      <c r="E69" s="24">
        <f t="shared" si="2"/>
        <v>-8.8973098046420174E-2</v>
      </c>
    </row>
    <row r="70" spans="1:5" x14ac:dyDescent="0.25">
      <c r="A70">
        <v>948</v>
      </c>
      <c r="E70" s="24">
        <f t="shared" si="2"/>
        <v>-0.10084059297344672</v>
      </c>
    </row>
    <row r="71" spans="1:5" x14ac:dyDescent="0.25">
      <c r="A71">
        <v>958</v>
      </c>
      <c r="E71" s="24">
        <f t="shared" si="2"/>
        <v>-0.11391799126696001</v>
      </c>
    </row>
    <row r="72" spans="1:5" x14ac:dyDescent="0.25">
      <c r="A72">
        <v>968</v>
      </c>
      <c r="E72" s="24">
        <f t="shared" si="2"/>
        <v>-0.12829407283659056</v>
      </c>
    </row>
    <row r="73" spans="1:5" x14ac:dyDescent="0.25">
      <c r="A73">
        <v>978</v>
      </c>
      <c r="E73" s="24">
        <f t="shared" si="2"/>
        <v>-0.14406179670385433</v>
      </c>
    </row>
    <row r="74" spans="1:5" x14ac:dyDescent="0.25">
      <c r="A74">
        <v>988</v>
      </c>
      <c r="E74" s="24">
        <f t="shared" si="2"/>
        <v>-0.16131839601551434</v>
      </c>
    </row>
    <row r="75" spans="1:5" x14ac:dyDescent="0.25">
      <c r="A75">
        <v>998</v>
      </c>
      <c r="E75" s="24">
        <f t="shared" si="2"/>
        <v>-0.1801654730569574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topLeftCell="A38" workbookViewId="0">
      <selection activeCell="A59" sqref="A59"/>
    </sheetView>
  </sheetViews>
  <sheetFormatPr baseColWidth="10" defaultRowHeight="15" x14ac:dyDescent="0.25"/>
  <cols>
    <col min="2" max="2" width="7" bestFit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58" si="0">A2-273.15</f>
        <v>14.850000000000023</v>
      </c>
      <c r="C2" s="15">
        <v>0.136769</v>
      </c>
      <c r="D2" s="12">
        <v>15000000</v>
      </c>
      <c r="E2" s="24">
        <f xml:space="preserve"> 1.80339E-18*A2^5 - 3.82962E-15*A2^4 + 0.00000000000671676*A2^3 - 0.000000179349*A2^2 + 0.0000100259*A2^1 + 0.14862</f>
        <v>0.13676921134006753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0.13583300000000001</v>
      </c>
      <c r="D3" s="12">
        <v>15000000</v>
      </c>
      <c r="E3" s="24">
        <f t="shared" ref="E3:E58" si="1" xml:space="preserve"> 1.80339E-18*A3^5 - 3.82962E-15*A3^4 + 0.00000000000671676*A3^3 - 0.000000179349*A3^2 + 0.0000100259*A3^1 + 0.14862</f>
        <v>0.13583259633867581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0.13486100000000001</v>
      </c>
      <c r="D4" s="12">
        <v>15000000</v>
      </c>
      <c r="E4" s="24">
        <f t="shared" si="1"/>
        <v>0.1348609998167857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0.133855</v>
      </c>
      <c r="D5" s="12">
        <v>15000000</v>
      </c>
      <c r="E5" s="24">
        <f t="shared" si="1"/>
        <v>0.13385444416271158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0.13281299999999999</v>
      </c>
      <c r="D6" s="12">
        <v>15000000</v>
      </c>
      <c r="E6" s="24">
        <f t="shared" si="1"/>
        <v>0.13281295151219202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0.13173699999999999</v>
      </c>
      <c r="D7" s="12">
        <v>15000000</v>
      </c>
      <c r="E7" s="24">
        <f t="shared" si="1"/>
        <v>0.13173654377003033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0.13062499999999999</v>
      </c>
      <c r="D8" s="12">
        <v>15000000</v>
      </c>
      <c r="E8" s="24">
        <f t="shared" si="1"/>
        <v>0.13062524263173542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0.12947900000000001</v>
      </c>
      <c r="D9" s="12">
        <v>15000000</v>
      </c>
      <c r="E9" s="24">
        <f t="shared" si="1"/>
        <v>0.12947906960516231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0.128298</v>
      </c>
      <c r="D10" s="12">
        <v>15000000</v>
      </c>
      <c r="E10" s="24">
        <f t="shared" si="1"/>
        <v>0.12829804603215295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0.127082</v>
      </c>
      <c r="D11" s="12">
        <v>15000000</v>
      </c>
      <c r="E11" s="24">
        <f t="shared" si="1"/>
        <v>0.12708219311017677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0.125832</v>
      </c>
      <c r="D12" s="12">
        <v>15000000</v>
      </c>
      <c r="E12" s="24">
        <f t="shared" si="1"/>
        <v>0.12583153191397148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0.124546</v>
      </c>
      <c r="D13" s="12">
        <v>15000000</v>
      </c>
      <c r="E13" s="24">
        <f t="shared" si="1"/>
        <v>0.12454608341718365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5">
        <v>0.123226</v>
      </c>
      <c r="D14" s="12">
        <v>15000000</v>
      </c>
      <c r="E14" s="24">
        <f t="shared" si="1"/>
        <v>0.12322586851400945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0.12187099999999999</v>
      </c>
      <c r="D15" s="12">
        <v>15000000</v>
      </c>
      <c r="E15" s="24">
        <f t="shared" si="1"/>
        <v>0.12187090804083532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0.120481</v>
      </c>
      <c r="D16" s="12">
        <v>15000000</v>
      </c>
      <c r="E16" s="24">
        <f t="shared" si="1"/>
        <v>0.12048122279787865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0.119057</v>
      </c>
      <c r="D17" s="12">
        <v>15000000</v>
      </c>
      <c r="E17" s="24">
        <f t="shared" si="1"/>
        <v>0.11905683357082843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0.11759799999999999</v>
      </c>
      <c r="D18" s="12">
        <v>15000000</v>
      </c>
      <c r="E18" s="24">
        <f t="shared" si="1"/>
        <v>0.11759776115248596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0.116104</v>
      </c>
      <c r="D19" s="12">
        <v>15000000</v>
      </c>
      <c r="E19" s="24">
        <f t="shared" si="1"/>
        <v>0.11610402636440556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0.114576</v>
      </c>
      <c r="D20" s="12">
        <v>15000000</v>
      </c>
      <c r="E20" s="24">
        <f t="shared" si="1"/>
        <v>0.11457565007853518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0.113013</v>
      </c>
      <c r="D21" s="12">
        <v>15000000</v>
      </c>
      <c r="E21" s="24">
        <f t="shared" si="1"/>
        <v>0.11301265323885709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0.111415</v>
      </c>
      <c r="D22" s="12">
        <v>15000000</v>
      </c>
      <c r="E22" s="24">
        <f t="shared" si="1"/>
        <v>0.11141505688302863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0.10978300000000001</v>
      </c>
      <c r="D23" s="12">
        <v>15000000</v>
      </c>
      <c r="E23" s="24">
        <f t="shared" si="1"/>
        <v>0.10978288216402285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0.108116</v>
      </c>
      <c r="D24" s="12">
        <v>15000000</v>
      </c>
      <c r="E24" s="24">
        <f t="shared" si="1"/>
        <v>0.10811615037176912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0.106415</v>
      </c>
      <c r="D25" s="12">
        <v>15000000</v>
      </c>
      <c r="E25" s="24">
        <f t="shared" si="1"/>
        <v>0.10641488295479395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0.10467899999999999</v>
      </c>
      <c r="D26" s="12">
        <v>15000000</v>
      </c>
      <c r="E26" s="24">
        <f t="shared" si="1"/>
        <v>0.10467910154186155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0.102909</v>
      </c>
      <c r="D27" s="12">
        <v>15000000</v>
      </c>
      <c r="E27" s="24">
        <f t="shared" si="1"/>
        <v>0.10290882796361456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0.101104</v>
      </c>
      <c r="D28" s="12">
        <v>15000000</v>
      </c>
      <c r="E28" s="24">
        <f t="shared" si="1"/>
        <v>0.10110408427421472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9.9265000000000006E-2</v>
      </c>
      <c r="D29" s="12">
        <v>15000000</v>
      </c>
      <c r="E29" s="24">
        <f t="shared" si="1"/>
        <v>9.926489277298356E-2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9.7391000000000005E-2</v>
      </c>
      <c r="D30" s="12">
        <v>15000000</v>
      </c>
      <c r="E30" s="24">
        <f t="shared" si="1"/>
        <v>9.7391276026043111E-2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9.5482999999999998E-2</v>
      </c>
      <c r="D31" s="12">
        <v>15000000</v>
      </c>
      <c r="E31" s="24">
        <f t="shared" si="1"/>
        <v>9.5483256887956461E-2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9.3540999999999999E-2</v>
      </c>
      <c r="D32" s="12">
        <v>15000000</v>
      </c>
      <c r="E32" s="24">
        <f t="shared" si="1"/>
        <v>9.3540858523368617E-2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9.1564000000000006E-2</v>
      </c>
      <c r="D33" s="12">
        <v>15000000</v>
      </c>
      <c r="E33" s="24">
        <f t="shared" si="1"/>
        <v>9.1564104428647014E-2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8.9552999999999994E-2</v>
      </c>
      <c r="D34" s="12">
        <v>15000000</v>
      </c>
      <c r="E34" s="24">
        <f t="shared" si="1"/>
        <v>8.9553018453522343E-2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8.7508000000000002E-2</v>
      </c>
      <c r="D35" s="12">
        <v>15000000</v>
      </c>
      <c r="E35" s="24">
        <f t="shared" si="1"/>
        <v>8.7507624822729085E-2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8.5428000000000004E-2</v>
      </c>
      <c r="D36" s="12">
        <v>15000000</v>
      </c>
      <c r="E36" s="24">
        <f t="shared" si="1"/>
        <v>8.5427948157646288E-2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8.3313999999999999E-2</v>
      </c>
      <c r="D37" s="12">
        <v>15000000</v>
      </c>
      <c r="E37" s="24">
        <f t="shared" si="1"/>
        <v>8.3314013497938294E-2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8.1166000000000002E-2</v>
      </c>
      <c r="D38" s="12">
        <v>15000000</v>
      </c>
      <c r="E38" s="24">
        <f t="shared" si="1"/>
        <v>8.1165846323195234E-2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7.8982999999999998E-2</v>
      </c>
      <c r="D39" s="12">
        <v>15000000</v>
      </c>
      <c r="E39" s="24">
        <f t="shared" si="1"/>
        <v>7.8983472574573901E-2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7.6767000000000002E-2</v>
      </c>
      <c r="D40" s="12">
        <v>15000000</v>
      </c>
      <c r="E40" s="24">
        <f t="shared" si="1"/>
        <v>7.6766918676438325E-2</v>
      </c>
      <c r="P40" s="5"/>
    </row>
    <row r="41" spans="1:16" x14ac:dyDescent="0.25">
      <c r="A41" s="40">
        <v>678</v>
      </c>
      <c r="B41" s="41">
        <f t="shared" si="0"/>
        <v>404.85</v>
      </c>
      <c r="C41" s="15"/>
      <c r="D41" s="12"/>
      <c r="E41" s="24">
        <f t="shared" si="1"/>
        <v>7.4516211558000492E-2</v>
      </c>
    </row>
    <row r="42" spans="1:16" x14ac:dyDescent="0.25">
      <c r="A42" s="40">
        <v>688</v>
      </c>
      <c r="B42" s="41">
        <f t="shared" si="0"/>
        <v>414.85</v>
      </c>
      <c r="C42" s="15"/>
      <c r="D42" s="12"/>
      <c r="E42" s="24">
        <f t="shared" si="1"/>
        <v>7.2231378674961016E-2</v>
      </c>
    </row>
    <row r="43" spans="1:16" x14ac:dyDescent="0.25">
      <c r="A43" s="40">
        <v>698</v>
      </c>
      <c r="B43" s="41">
        <f t="shared" si="0"/>
        <v>424.85</v>
      </c>
      <c r="E43" s="24">
        <f t="shared" si="1"/>
        <v>6.9912448031149779E-2</v>
      </c>
    </row>
    <row r="44" spans="1:16" x14ac:dyDescent="0.25">
      <c r="A44" s="40">
        <v>708</v>
      </c>
      <c r="B44" s="41">
        <f t="shared" si="0"/>
        <v>434.85</v>
      </c>
      <c r="E44" s="42">
        <f t="shared" si="1"/>
        <v>6.7559448200166683E-2</v>
      </c>
    </row>
    <row r="45" spans="1:16" x14ac:dyDescent="0.25">
      <c r="A45" s="40">
        <v>718</v>
      </c>
      <c r="B45" s="41">
        <f t="shared" si="0"/>
        <v>444.85</v>
      </c>
      <c r="E45" s="42">
        <f t="shared" si="1"/>
        <v>6.5172408347022301E-2</v>
      </c>
    </row>
    <row r="46" spans="1:16" x14ac:dyDescent="0.25">
      <c r="A46" s="40">
        <v>728</v>
      </c>
      <c r="B46" s="41">
        <f t="shared" si="0"/>
        <v>454.85</v>
      </c>
      <c r="E46" s="42">
        <f t="shared" si="1"/>
        <v>6.2751358249778511E-2</v>
      </c>
    </row>
    <row r="47" spans="1:16" x14ac:dyDescent="0.25">
      <c r="A47" s="40">
        <v>738</v>
      </c>
      <c r="B47" s="41">
        <f t="shared" si="0"/>
        <v>464.85</v>
      </c>
      <c r="E47" s="42">
        <f t="shared" si="1"/>
        <v>6.0296328321189252E-2</v>
      </c>
    </row>
    <row r="48" spans="1:16" x14ac:dyDescent="0.25">
      <c r="A48" s="40">
        <v>748</v>
      </c>
      <c r="B48" s="41">
        <f t="shared" si="0"/>
        <v>474.85</v>
      </c>
      <c r="E48" s="42">
        <f t="shared" si="1"/>
        <v>5.7807349630341134E-2</v>
      </c>
    </row>
    <row r="49" spans="1:5" x14ac:dyDescent="0.25">
      <c r="A49" s="40">
        <v>758</v>
      </c>
      <c r="B49" s="41">
        <f t="shared" si="0"/>
        <v>484.85</v>
      </c>
      <c r="E49" s="42">
        <f t="shared" si="1"/>
        <v>5.5284453924294166E-2</v>
      </c>
    </row>
    <row r="50" spans="1:5" x14ac:dyDescent="0.25">
      <c r="A50" s="40">
        <v>768</v>
      </c>
      <c r="B50" s="41">
        <f t="shared" si="0"/>
        <v>494.85</v>
      </c>
      <c r="E50" s="42">
        <f t="shared" si="1"/>
        <v>5.2727673649722445E-2</v>
      </c>
    </row>
    <row r="51" spans="1:5" x14ac:dyDescent="0.25">
      <c r="A51" s="40">
        <v>778</v>
      </c>
      <c r="B51" s="41">
        <f t="shared" si="0"/>
        <v>504.85</v>
      </c>
      <c r="E51" s="42">
        <f t="shared" si="1"/>
        <v>5.0137041974554777E-2</v>
      </c>
    </row>
    <row r="52" spans="1:5" x14ac:dyDescent="0.25">
      <c r="A52" s="40">
        <v>788</v>
      </c>
      <c r="B52" s="41">
        <f t="shared" si="0"/>
        <v>514.85</v>
      </c>
      <c r="E52" s="42">
        <f t="shared" si="1"/>
        <v>4.7512592809615437E-2</v>
      </c>
    </row>
    <row r="53" spans="1:5" x14ac:dyDescent="0.25">
      <c r="A53" s="40">
        <v>798</v>
      </c>
      <c r="B53" s="41">
        <f t="shared" si="0"/>
        <v>524.85</v>
      </c>
      <c r="E53" s="42">
        <f t="shared" si="1"/>
        <v>4.4854360830264714E-2</v>
      </c>
    </row>
    <row r="54" spans="1:5" x14ac:dyDescent="0.25">
      <c r="A54" s="40">
        <v>808</v>
      </c>
      <c r="B54" s="41">
        <f t="shared" si="0"/>
        <v>534.85</v>
      </c>
      <c r="E54" s="42">
        <f t="shared" si="1"/>
        <v>4.2162381498039775E-2</v>
      </c>
    </row>
    <row r="55" spans="1:5" x14ac:dyDescent="0.25">
      <c r="A55" s="40">
        <v>818</v>
      </c>
      <c r="B55" s="41">
        <f t="shared" si="0"/>
        <v>544.85</v>
      </c>
      <c r="E55" s="42">
        <f t="shared" si="1"/>
        <v>3.9436691082295222E-2</v>
      </c>
    </row>
    <row r="56" spans="1:5" x14ac:dyDescent="0.25">
      <c r="A56" s="40">
        <v>828</v>
      </c>
      <c r="B56" s="41">
        <f t="shared" si="0"/>
        <v>554.85</v>
      </c>
      <c r="E56" s="42">
        <f t="shared" si="1"/>
        <v>3.6677326681843786E-2</v>
      </c>
    </row>
    <row r="57" spans="1:5" x14ac:dyDescent="0.25">
      <c r="A57" s="40">
        <v>838</v>
      </c>
      <c r="B57" s="41">
        <f t="shared" si="0"/>
        <v>564.85</v>
      </c>
      <c r="E57" s="42">
        <f t="shared" si="1"/>
        <v>3.3884326246596999E-2</v>
      </c>
    </row>
    <row r="58" spans="1:5" x14ac:dyDescent="0.25">
      <c r="A58" s="40">
        <v>900</v>
      </c>
      <c r="B58" s="41">
        <f t="shared" si="0"/>
        <v>626.85</v>
      </c>
      <c r="E58" s="42">
        <f t="shared" si="1"/>
        <v>1.5819408119099987E-2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"/>
  <sheetViews>
    <sheetView topLeftCell="A16"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1069.287617</v>
      </c>
      <c r="D2" s="12">
        <v>15000000</v>
      </c>
      <c r="E2" s="24">
        <f xml:space="preserve"> 4.91279E-19*A2^5 - 1.00061E-15*A2^4 - 0.00000193107*A2^3 + 0.00213784*A2^2 - 1.61326*A2^1 + 1402.71</f>
        <v>1069.2829620664547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1060.708901</v>
      </c>
      <c r="D3" s="12">
        <v>15000000</v>
      </c>
      <c r="E3" s="24">
        <f t="shared" ref="E3:E40" si="1" xml:space="preserve"> 4.91279E-19*A3^5 - 1.00061E-15*A3^4 - 0.00000193107*A3^3 + 0.00213784*A3^2 - 1.61326*A3^1 + 1402.71</f>
        <v>1060.7042080201404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1052.212477</v>
      </c>
      <c r="D4" s="12">
        <v>15000000</v>
      </c>
      <c r="E4" s="24">
        <f t="shared" si="1"/>
        <v>1052.2077465771931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1043.7867590000001</v>
      </c>
      <c r="D5" s="12">
        <v>15000000</v>
      </c>
      <c r="E5" s="24">
        <f t="shared" si="1"/>
        <v>1043.7819913130431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1035.420161</v>
      </c>
      <c r="D6" s="12">
        <v>15000000</v>
      </c>
      <c r="E6" s="24">
        <f t="shared" si="1"/>
        <v>1035.4153558030625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1027.1010960000001</v>
      </c>
      <c r="D7" s="12">
        <v>15000000</v>
      </c>
      <c r="E7" s="24">
        <f t="shared" si="1"/>
        <v>1027.0962536225704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1018.817977</v>
      </c>
      <c r="D8" s="12">
        <v>15000000</v>
      </c>
      <c r="E8" s="24">
        <f t="shared" si="1"/>
        <v>1018.8130983468394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1010.559219</v>
      </c>
      <c r="D9" s="12">
        <v>15000000</v>
      </c>
      <c r="E9" s="24">
        <f t="shared" si="1"/>
        <v>1010.5543035511014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1002.313235</v>
      </c>
      <c r="D10" s="12">
        <v>15000000</v>
      </c>
      <c r="E10" s="24">
        <f t="shared" si="1"/>
        <v>1002.3082828105526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994.06843900000001</v>
      </c>
      <c r="D11" s="12">
        <v>15000000</v>
      </c>
      <c r="E11" s="24">
        <f t="shared" si="1"/>
        <v>994.06344970036059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985.81324400000005</v>
      </c>
      <c r="D12" s="12">
        <v>15000000</v>
      </c>
      <c r="E12" s="24">
        <f t="shared" si="1"/>
        <v>985.80821779566998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977.53606300000001</v>
      </c>
      <c r="D13" s="12">
        <v>15000000</v>
      </c>
      <c r="E13" s="24">
        <f t="shared" si="1"/>
        <v>977.53100067160779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969.22531100000003</v>
      </c>
      <c r="D14" s="12">
        <v>15000000</v>
      </c>
      <c r="E14" s="24">
        <f t="shared" si="1"/>
        <v>969.22021190328951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960.86940100000004</v>
      </c>
      <c r="D15" s="12">
        <v>15000000</v>
      </c>
      <c r="E15" s="24">
        <f t="shared" si="1"/>
        <v>960.86426506582507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952.45674599999995</v>
      </c>
      <c r="D16" s="12">
        <v>15000000</v>
      </c>
      <c r="E16" s="24">
        <f t="shared" si="1"/>
        <v>952.45157373432539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943.97576000000004</v>
      </c>
      <c r="D17" s="12">
        <v>15000000</v>
      </c>
      <c r="E17" s="24">
        <f t="shared" si="1"/>
        <v>943.97055148390723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935.41485699999998</v>
      </c>
      <c r="D18" s="12">
        <v>15000000</v>
      </c>
      <c r="E18" s="24">
        <f t="shared" si="1"/>
        <v>935.40961188969936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926.76244999999994</v>
      </c>
      <c r="D19" s="12">
        <v>15000000</v>
      </c>
      <c r="E19" s="24">
        <f t="shared" si="1"/>
        <v>926.75716852684877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918.00695299999995</v>
      </c>
      <c r="D20" s="12">
        <v>15000000</v>
      </c>
      <c r="E20" s="24">
        <f t="shared" si="1"/>
        <v>918.00163497052654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909.13677900000005</v>
      </c>
      <c r="D21" s="12">
        <v>15000000</v>
      </c>
      <c r="E21" s="24">
        <f t="shared" si="1"/>
        <v>909.13142479593341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900.14034200000003</v>
      </c>
      <c r="D22" s="12">
        <v>15000000</v>
      </c>
      <c r="E22" s="24">
        <f t="shared" si="1"/>
        <v>900.13495157830641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891.00605599999994</v>
      </c>
      <c r="D23" s="12">
        <v>15000000</v>
      </c>
      <c r="E23" s="24">
        <f t="shared" si="1"/>
        <v>891.00062889292326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881.72233400000005</v>
      </c>
      <c r="D24" s="12">
        <v>15000000</v>
      </c>
      <c r="E24" s="24">
        <f t="shared" si="1"/>
        <v>881.71687031511021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872.27759000000003</v>
      </c>
      <c r="D25" s="12">
        <v>15000000</v>
      </c>
      <c r="E25" s="24">
        <f t="shared" si="1"/>
        <v>872.27208942024617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862.66023700000005</v>
      </c>
      <c r="D26" s="12">
        <v>15000000</v>
      </c>
      <c r="E26" s="24">
        <f t="shared" si="1"/>
        <v>862.65469978377018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852.85869000000002</v>
      </c>
      <c r="D27" s="12">
        <v>15000000</v>
      </c>
      <c r="E27" s="24">
        <f t="shared" si="1"/>
        <v>852.8531149811854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842.86135999999999</v>
      </c>
      <c r="D28" s="12">
        <v>15000000</v>
      </c>
      <c r="E28" s="24">
        <f t="shared" si="1"/>
        <v>842.85574858806729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832.65666299999998</v>
      </c>
      <c r="D29" s="12">
        <v>15000000</v>
      </c>
      <c r="E29" s="24">
        <f t="shared" si="1"/>
        <v>832.6510141800677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822.23301100000003</v>
      </c>
      <c r="D30" s="12">
        <v>15000000</v>
      </c>
      <c r="E30" s="24">
        <f t="shared" si="1"/>
        <v>822.22732533292162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811.57881899999995</v>
      </c>
      <c r="D31" s="12">
        <v>15000000</v>
      </c>
      <c r="E31" s="24">
        <f t="shared" si="1"/>
        <v>811.57309562245257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800.68249900000001</v>
      </c>
      <c r="D32" s="12">
        <v>15000000</v>
      </c>
      <c r="E32" s="24">
        <f t="shared" si="1"/>
        <v>800.676738624579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789.532466</v>
      </c>
      <c r="D33" s="12">
        <v>15000000</v>
      </c>
      <c r="E33" s="24">
        <f t="shared" si="1"/>
        <v>789.52666791531999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778.11713299999997</v>
      </c>
      <c r="D34" s="12">
        <v>15000000</v>
      </c>
      <c r="E34" s="24">
        <f t="shared" si="1"/>
        <v>778.11129707080102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766.42491399999994</v>
      </c>
      <c r="D35" s="12">
        <v>15000000</v>
      </c>
      <c r="E35" s="24">
        <f t="shared" si="1"/>
        <v>766.41903966726022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754.44422199999997</v>
      </c>
      <c r="D36" s="12">
        <v>15000000</v>
      </c>
      <c r="E36" s="24">
        <f t="shared" si="1"/>
        <v>754.43830928105342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742.16346999999996</v>
      </c>
      <c r="D37" s="12">
        <v>15000000</v>
      </c>
      <c r="E37" s="24">
        <f t="shared" si="1"/>
        <v>742.15751948866136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729.57107299999996</v>
      </c>
      <c r="D38" s="12">
        <v>15000000</v>
      </c>
      <c r="E38" s="24">
        <f t="shared" si="1"/>
        <v>729.56508386669407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716.65544399999999</v>
      </c>
      <c r="D39" s="12">
        <v>15000000</v>
      </c>
      <c r="E39" s="24">
        <f t="shared" si="1"/>
        <v>716.64941599189865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703.40499699999998</v>
      </c>
      <c r="D40" s="12">
        <v>15000000</v>
      </c>
      <c r="E40" s="24">
        <f t="shared" si="1"/>
        <v>703.39892944116275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0"/>
  <sheetViews>
    <sheetView workbookViewId="0">
      <selection activeCell="T2" sqref="T2"/>
    </sheetView>
  </sheetViews>
  <sheetFormatPr baseColWidth="10" defaultRowHeight="15" x14ac:dyDescent="0.25"/>
  <cols>
    <col min="1" max="1" width="11" bestFit="1" customWidth="1"/>
    <col min="2" max="2" width="17.85546875" hidden="1" customWidth="1"/>
    <col min="3" max="3" width="19.5703125" style="1" customWidth="1"/>
    <col min="4" max="4" width="11.28515625" style="1" bestFit="1" customWidth="1"/>
    <col min="5" max="5" width="10.28515625" style="1" bestFit="1" customWidth="1"/>
    <col min="6" max="6" width="11.5703125" style="1" customWidth="1"/>
    <col min="16" max="16" width="12.42578125" bestFit="1" customWidth="1"/>
  </cols>
  <sheetData>
    <row r="1" spans="1:21" x14ac:dyDescent="0.25">
      <c r="A1" s="16" t="s">
        <v>24</v>
      </c>
      <c r="B1" s="16" t="s">
        <v>25</v>
      </c>
      <c r="C1" s="16" t="s">
        <v>41</v>
      </c>
      <c r="D1" s="16" t="s">
        <v>42</v>
      </c>
      <c r="E1" s="31" t="s">
        <v>44</v>
      </c>
      <c r="F1" s="31" t="s">
        <v>44</v>
      </c>
      <c r="Q1" t="s">
        <v>47</v>
      </c>
      <c r="R1" t="s">
        <v>9</v>
      </c>
      <c r="S1" t="s">
        <v>48</v>
      </c>
    </row>
    <row r="2" spans="1:21" x14ac:dyDescent="0.25">
      <c r="A2" s="22">
        <v>286</v>
      </c>
      <c r="B2" s="13">
        <f t="shared" ref="B2:B40" si="0">A2-273.15</f>
        <v>12.850000000000023</v>
      </c>
      <c r="C2" s="13">
        <v>-4.5895210000000004</v>
      </c>
      <c r="D2" s="13">
        <v>15000000</v>
      </c>
      <c r="E2" s="29">
        <f>-0.00000000714179*A2^5 + 0.0000143699*A2^4 - 0.0118068*A2^3 + 5.68185*A2^2 + 128.473*A2^1 - 307740</f>
        <v>28.840552861511242</v>
      </c>
      <c r="F2" s="30">
        <f xml:space="preserve"> 1.52001E-28*C2^5 - 2.18643E-22*C2^4 + 2.06928E-16*C2^3- 0.000000000214891*C2^2 + 0.00062924*C2 + 285.99</f>
        <v>285.98711208527953</v>
      </c>
      <c r="P2" s="5">
        <v>0</v>
      </c>
      <c r="Q2">
        <v>-4.5895210000000004</v>
      </c>
      <c r="R2">
        <v>286</v>
      </c>
      <c r="S2">
        <v>15000000</v>
      </c>
      <c r="T2">
        <v>285.98182658753598</v>
      </c>
      <c r="U2">
        <f>-0.00000000714179*T2^5 + 0.0000143699*T2^4 - 0.0118068*T2^3 + 5.68185*T2^2 + 128.473*T2^1 - 307740</f>
        <v>-1.3300083810463548E-4</v>
      </c>
    </row>
    <row r="3" spans="1:21" x14ac:dyDescent="0.25">
      <c r="A3" s="22">
        <v>296</v>
      </c>
      <c r="B3" s="13">
        <f t="shared" si="0"/>
        <v>22.850000000000023</v>
      </c>
      <c r="C3" s="13">
        <v>15991.793769</v>
      </c>
      <c r="D3" s="13">
        <v>15000000</v>
      </c>
      <c r="E3" s="29">
        <f t="shared" ref="E3:E40" si="1">-0.00000000714179*A3^5 + 0.0000143699*A3^4 - 0.0118068*A3^3 + 5.68185*A3^2 + 128.473*A3^1 - 307740</f>
        <v>15990.884900744306</v>
      </c>
      <c r="F3" s="30">
        <f t="shared" ref="F3:F40" si="2" xml:space="preserve"> 1.52001E-28*C3^5 - 2.18643E-22*C3^4 + 2.06928E-16*C3^3- 0.000000000214891*C3^2 + 0.00062924*C3 + 285.99</f>
        <v>295.99855276395982</v>
      </c>
      <c r="P3" s="5">
        <v>1</v>
      </c>
      <c r="Q3">
        <v>15991.793769</v>
      </c>
      <c r="R3">
        <v>296</v>
      </c>
      <c r="S3">
        <v>15000000</v>
      </c>
      <c r="T3">
        <f>T2-273.15</f>
        <v>12.831826587536</v>
      </c>
    </row>
    <row r="4" spans="1:21" x14ac:dyDescent="0.25">
      <c r="A4" s="22">
        <v>306</v>
      </c>
      <c r="B4" s="13">
        <f t="shared" si="0"/>
        <v>32.850000000000023</v>
      </c>
      <c r="C4" s="13">
        <v>32151.029508</v>
      </c>
      <c r="D4" s="13">
        <v>15000000</v>
      </c>
      <c r="E4" s="29">
        <f t="shared" si="1"/>
        <v>32132.892196720117</v>
      </c>
      <c r="F4" s="30">
        <f t="shared" si="2"/>
        <v>306.00523208598884</v>
      </c>
      <c r="P4" s="5">
        <v>2</v>
      </c>
      <c r="Q4">
        <v>32151.029508</v>
      </c>
      <c r="R4">
        <v>306</v>
      </c>
      <c r="S4">
        <v>15000000</v>
      </c>
    </row>
    <row r="5" spans="1:21" x14ac:dyDescent="0.25">
      <c r="A5" s="22">
        <v>316</v>
      </c>
      <c r="B5" s="13">
        <f t="shared" si="0"/>
        <v>42.850000000000023</v>
      </c>
      <c r="C5" s="13">
        <v>48472.313383000001</v>
      </c>
      <c r="D5" s="13">
        <v>15000000</v>
      </c>
      <c r="E5" s="29">
        <f t="shared" si="1"/>
        <v>48448.995886756689</v>
      </c>
      <c r="F5" s="30">
        <f t="shared" si="2"/>
        <v>316.00821852379988</v>
      </c>
      <c r="P5" s="5">
        <v>3</v>
      </c>
      <c r="Q5">
        <v>48472.313383000001</v>
      </c>
      <c r="R5">
        <v>316</v>
      </c>
      <c r="S5">
        <v>15000000</v>
      </c>
    </row>
    <row r="6" spans="1:21" x14ac:dyDescent="0.25">
      <c r="A6" s="22">
        <v>326</v>
      </c>
      <c r="B6" s="13">
        <f t="shared" si="0"/>
        <v>52.850000000000023</v>
      </c>
      <c r="C6" s="13">
        <v>64954.770734999998</v>
      </c>
      <c r="D6" s="13">
        <v>15000000</v>
      </c>
      <c r="E6" s="29">
        <f t="shared" si="1"/>
        <v>64934.155727533507</v>
      </c>
      <c r="F6" s="30">
        <f t="shared" si="2"/>
        <v>326.00848128658174</v>
      </c>
      <c r="P6" s="5">
        <v>4</v>
      </c>
      <c r="Q6">
        <v>64954.770734999998</v>
      </c>
      <c r="R6">
        <v>326</v>
      </c>
      <c r="S6">
        <v>15000000</v>
      </c>
    </row>
    <row r="7" spans="1:21" x14ac:dyDescent="0.25">
      <c r="A7" s="22">
        <v>336</v>
      </c>
      <c r="B7" s="13">
        <f t="shared" si="0"/>
        <v>62.850000000000023</v>
      </c>
      <c r="C7" s="13">
        <v>81597.450452999998</v>
      </c>
      <c r="D7" s="13">
        <v>15000000</v>
      </c>
      <c r="E7" s="29">
        <f t="shared" si="1"/>
        <v>81584.072084962449</v>
      </c>
      <c r="F7" s="30">
        <f t="shared" si="2"/>
        <v>336.00688312236429</v>
      </c>
      <c r="P7" s="5">
        <v>5</v>
      </c>
      <c r="Q7">
        <v>81597.450452999998</v>
      </c>
      <c r="R7">
        <v>336</v>
      </c>
      <c r="S7">
        <v>15000000</v>
      </c>
    </row>
    <row r="8" spans="1:21" x14ac:dyDescent="0.25">
      <c r="A8" s="22">
        <v>346</v>
      </c>
      <c r="B8" s="13">
        <f t="shared" si="0"/>
        <v>72.850000000000023</v>
      </c>
      <c r="C8" s="13">
        <v>98399.318056999997</v>
      </c>
      <c r="D8" s="13">
        <v>15000000</v>
      </c>
      <c r="E8" s="29">
        <f t="shared" si="1"/>
        <v>98395.100232706696</v>
      </c>
      <c r="F8" s="30">
        <f t="shared" si="2"/>
        <v>346.00417470974833</v>
      </c>
      <c r="P8" s="5">
        <v>6</v>
      </c>
      <c r="Q8">
        <v>98399.318056999997</v>
      </c>
      <c r="R8">
        <v>346</v>
      </c>
      <c r="S8">
        <v>15000000</v>
      </c>
    </row>
    <row r="9" spans="1:21" x14ac:dyDescent="0.25">
      <c r="A9" s="22">
        <v>356</v>
      </c>
      <c r="B9" s="13">
        <f t="shared" si="0"/>
        <v>82.850000000000023</v>
      </c>
      <c r="C9" s="13">
        <v>115359.247837</v>
      </c>
      <c r="D9" s="13">
        <v>15000000</v>
      </c>
      <c r="E9" s="29">
        <f t="shared" si="1"/>
        <v>115364.16465070215</v>
      </c>
      <c r="F9" s="30">
        <f t="shared" si="2"/>
        <v>356.00099077727759</v>
      </c>
      <c r="P9" s="5">
        <v>7</v>
      </c>
      <c r="Q9">
        <v>115359.247837</v>
      </c>
      <c r="R9">
        <v>356</v>
      </c>
      <c r="S9">
        <v>15000000</v>
      </c>
    </row>
    <row r="10" spans="1:21" x14ac:dyDescent="0.25">
      <c r="A10" s="22">
        <v>366</v>
      </c>
      <c r="B10" s="13">
        <f t="shared" si="0"/>
        <v>92.850000000000023</v>
      </c>
      <c r="C10" s="13">
        <v>132476.01393399999</v>
      </c>
      <c r="D10" s="13">
        <v>15000000</v>
      </c>
      <c r="E10" s="29">
        <f t="shared" si="1"/>
        <v>132488.67332367628</v>
      </c>
      <c r="F10" s="30">
        <f t="shared" si="2"/>
        <v>365.99784810511267</v>
      </c>
      <c r="P10" s="5">
        <v>8</v>
      </c>
      <c r="Q10">
        <v>132476.01393399999</v>
      </c>
      <c r="R10">
        <v>366</v>
      </c>
      <c r="S10">
        <v>15000000</v>
      </c>
    </row>
    <row r="11" spans="1:21" x14ac:dyDescent="0.25">
      <c r="A11" s="22">
        <v>376</v>
      </c>
      <c r="B11" s="13">
        <f t="shared" si="0"/>
        <v>102.85000000000002</v>
      </c>
      <c r="C11" s="13">
        <v>149748.280187</v>
      </c>
      <c r="D11" s="13">
        <v>15000000</v>
      </c>
      <c r="E11" s="29">
        <f t="shared" si="1"/>
        <v>149766.43203966878</v>
      </c>
      <c r="F11" s="30">
        <f t="shared" si="2"/>
        <v>375.99514553077438</v>
      </c>
      <c r="P11" s="5">
        <v>9</v>
      </c>
      <c r="Q11">
        <v>149748.280187</v>
      </c>
      <c r="R11">
        <v>376</v>
      </c>
      <c r="S11">
        <v>15000000</v>
      </c>
    </row>
    <row r="12" spans="1:21" x14ac:dyDescent="0.25">
      <c r="A12" s="22">
        <v>386</v>
      </c>
      <c r="B12" s="13">
        <f t="shared" si="0"/>
        <v>112.85000000000002</v>
      </c>
      <c r="C12" s="13">
        <v>167174.58858400001</v>
      </c>
      <c r="D12" s="13">
        <v>15000000</v>
      </c>
      <c r="E12" s="29">
        <f t="shared" si="1"/>
        <v>167195.55868855119</v>
      </c>
      <c r="F12" s="30">
        <f t="shared" si="2"/>
        <v>385.99316609186542</v>
      </c>
      <c r="P12" s="5">
        <v>10</v>
      </c>
      <c r="Q12">
        <v>167174.58858400001</v>
      </c>
      <c r="R12">
        <v>386</v>
      </c>
      <c r="S12">
        <v>15000000</v>
      </c>
    </row>
    <row r="13" spans="1:21" x14ac:dyDescent="0.25">
      <c r="A13" s="22">
        <v>396</v>
      </c>
      <c r="B13" s="13">
        <f t="shared" si="0"/>
        <v>122.85000000000002</v>
      </c>
      <c r="C13" s="13">
        <v>184753.34609000001</v>
      </c>
      <c r="D13" s="13">
        <v>15000000</v>
      </c>
      <c r="E13" s="29">
        <f t="shared" si="1"/>
        <v>184774.39756054716</v>
      </c>
      <c r="F13" s="30">
        <f t="shared" si="2"/>
        <v>395.99208140153974</v>
      </c>
      <c r="P13" s="5">
        <v>11</v>
      </c>
      <c r="Q13">
        <v>184753.34609000001</v>
      </c>
      <c r="R13">
        <v>396</v>
      </c>
      <c r="S13">
        <v>15000000</v>
      </c>
    </row>
    <row r="14" spans="1:21" x14ac:dyDescent="0.25">
      <c r="A14" s="22">
        <v>406</v>
      </c>
      <c r="B14" s="13">
        <f t="shared" si="0"/>
        <v>132.85000000000002</v>
      </c>
      <c r="C14" s="13">
        <v>202482.80962499999</v>
      </c>
      <c r="D14" s="13">
        <v>15000000</v>
      </c>
      <c r="E14" s="29">
        <f t="shared" si="1"/>
        <v>202501.43364475225</v>
      </c>
      <c r="F14" s="30">
        <f t="shared" si="2"/>
        <v>405.9919583512995</v>
      </c>
      <c r="P14" s="5">
        <v>12</v>
      </c>
      <c r="Q14">
        <v>202482.80962499999</v>
      </c>
      <c r="R14">
        <v>406</v>
      </c>
      <c r="S14">
        <v>15000000</v>
      </c>
    </row>
    <row r="15" spans="1:21" x14ac:dyDescent="0.25">
      <c r="A15" s="22">
        <v>416</v>
      </c>
      <c r="B15" s="13">
        <f t="shared" si="0"/>
        <v>142.85000000000002</v>
      </c>
      <c r="C15" s="13">
        <v>220361.068894</v>
      </c>
      <c r="D15" s="13">
        <v>15000000</v>
      </c>
      <c r="E15" s="29">
        <f t="shared" si="1"/>
        <v>220375.20692765387</v>
      </c>
      <c r="F15" s="30">
        <f t="shared" si="2"/>
        <v>415.99276819066853</v>
      </c>
      <c r="P15" s="5">
        <v>13</v>
      </c>
      <c r="Q15">
        <v>220361.068894</v>
      </c>
      <c r="R15">
        <v>416</v>
      </c>
      <c r="S15">
        <v>15000000</v>
      </c>
    </row>
    <row r="16" spans="1:21" x14ac:dyDescent="0.25">
      <c r="A16" s="22">
        <v>426</v>
      </c>
      <c r="B16" s="13">
        <f t="shared" si="0"/>
        <v>152.85000000000002</v>
      </c>
      <c r="C16" s="13">
        <v>238386.02673700001</v>
      </c>
      <c r="D16" s="13">
        <v>15000000</v>
      </c>
      <c r="E16" s="29">
        <f t="shared" si="1"/>
        <v>238394.22669165209</v>
      </c>
      <c r="F16" s="30">
        <f t="shared" si="2"/>
        <v>425.99439800649367</v>
      </c>
      <c r="P16" s="5">
        <v>14</v>
      </c>
      <c r="Q16">
        <v>238386.02673700001</v>
      </c>
      <c r="R16">
        <v>426</v>
      </c>
      <c r="S16">
        <v>15000000</v>
      </c>
    </row>
    <row r="17" spans="1:19" x14ac:dyDescent="0.25">
      <c r="A17" s="22">
        <v>436</v>
      </c>
      <c r="B17" s="13">
        <f t="shared" si="0"/>
        <v>162.85000000000002</v>
      </c>
      <c r="C17" s="13">
        <v>256555.376609</v>
      </c>
      <c r="D17" s="13">
        <v>15000000</v>
      </c>
      <c r="E17" s="29">
        <f t="shared" si="1"/>
        <v>256556.88581357815</v>
      </c>
      <c r="F17" s="30">
        <f t="shared" si="2"/>
        <v>435.99666457959455</v>
      </c>
      <c r="P17" s="5">
        <v>15</v>
      </c>
      <c r="Q17">
        <v>256555.376609</v>
      </c>
      <c r="R17">
        <v>436</v>
      </c>
      <c r="S17">
        <v>15000000</v>
      </c>
    </row>
    <row r="18" spans="1:19" x14ac:dyDescent="0.25">
      <c r="A18" s="22">
        <v>446</v>
      </c>
      <c r="B18" s="13">
        <f t="shared" si="0"/>
        <v>172.85000000000002</v>
      </c>
      <c r="C18" s="13">
        <v>274866.57671599998</v>
      </c>
      <c r="D18" s="13">
        <v>15000000</v>
      </c>
      <c r="E18" s="29">
        <f t="shared" si="1"/>
        <v>274861.37506321562</v>
      </c>
      <c r="F18" s="30">
        <f t="shared" si="2"/>
        <v>445.9993305317073</v>
      </c>
      <c r="P18" s="5">
        <v>16</v>
      </c>
      <c r="Q18">
        <v>274866.57671599998</v>
      </c>
      <c r="R18">
        <v>446</v>
      </c>
      <c r="S18">
        <v>15000000</v>
      </c>
    </row>
    <row r="19" spans="1:19" x14ac:dyDescent="0.25">
      <c r="A19" s="22">
        <v>456</v>
      </c>
      <c r="B19" s="13">
        <f t="shared" si="0"/>
        <v>182.85000000000002</v>
      </c>
      <c r="C19" s="13">
        <v>293316.82026100002</v>
      </c>
      <c r="D19" s="13">
        <v>15000000</v>
      </c>
      <c r="E19" s="29">
        <f t="shared" si="1"/>
        <v>293305.59740182012</v>
      </c>
      <c r="F19" s="30">
        <f t="shared" si="2"/>
        <v>456.00212261082635</v>
      </c>
      <c r="P19" s="5">
        <v>17</v>
      </c>
      <c r="Q19">
        <v>293316.82026100002</v>
      </c>
      <c r="R19">
        <v>456</v>
      </c>
      <c r="S19">
        <v>15000000</v>
      </c>
    </row>
    <row r="20" spans="1:19" x14ac:dyDescent="0.25">
      <c r="A20" s="22">
        <v>466</v>
      </c>
      <c r="B20" s="13">
        <f t="shared" si="0"/>
        <v>192.85000000000002</v>
      </c>
      <c r="C20" s="13">
        <v>311903.00113799999</v>
      </c>
      <c r="D20" s="13">
        <v>15000000</v>
      </c>
      <c r="E20" s="29">
        <f t="shared" si="1"/>
        <v>311887.08228063956</v>
      </c>
      <c r="F20" s="30">
        <f t="shared" si="2"/>
        <v>466.00475186520964</v>
      </c>
      <c r="P20" s="5">
        <v>18</v>
      </c>
      <c r="Q20">
        <v>311903.00113799999</v>
      </c>
      <c r="R20">
        <v>466</v>
      </c>
      <c r="S20">
        <v>15000000</v>
      </c>
    </row>
    <row r="21" spans="1:19" x14ac:dyDescent="0.25">
      <c r="A21" s="22">
        <v>476</v>
      </c>
      <c r="B21" s="13">
        <f t="shared" si="0"/>
        <v>202.85000000000002</v>
      </c>
      <c r="C21" s="13">
        <v>330621.67429499998</v>
      </c>
      <c r="D21" s="13">
        <v>15000000</v>
      </c>
      <c r="E21" s="29">
        <f t="shared" si="1"/>
        <v>330602.89993943321</v>
      </c>
      <c r="F21" s="30">
        <f t="shared" si="2"/>
        <v>476.00693534717141</v>
      </c>
      <c r="P21" s="5">
        <v>19</v>
      </c>
      <c r="Q21">
        <v>330621.67429499998</v>
      </c>
      <c r="R21">
        <v>476</v>
      </c>
      <c r="S21">
        <v>15000000</v>
      </c>
    </row>
    <row r="22" spans="1:19" x14ac:dyDescent="0.25">
      <c r="A22" s="22">
        <v>486</v>
      </c>
      <c r="B22" s="13">
        <f t="shared" si="0"/>
        <v>212.85000000000002</v>
      </c>
      <c r="C22" s="13">
        <v>349469.00981199997</v>
      </c>
      <c r="D22" s="13">
        <v>15000000</v>
      </c>
      <c r="E22" s="29">
        <f t="shared" si="1"/>
        <v>349449.57570499298</v>
      </c>
      <c r="F22" s="30">
        <f t="shared" si="2"/>
        <v>486.00841883347846</v>
      </c>
      <c r="P22" s="5">
        <v>20</v>
      </c>
      <c r="Q22">
        <v>349469.00981199997</v>
      </c>
      <c r="R22">
        <v>486</v>
      </c>
      <c r="S22">
        <v>15000000</v>
      </c>
    </row>
    <row r="23" spans="1:19" x14ac:dyDescent="0.25">
      <c r="A23" s="22">
        <v>496</v>
      </c>
      <c r="B23" s="13">
        <f t="shared" si="0"/>
        <v>222.85000000000002</v>
      </c>
      <c r="C23" s="13">
        <v>368440.73958599998</v>
      </c>
      <c r="D23" s="13">
        <v>15000000</v>
      </c>
      <c r="E23" s="29">
        <f t="shared" si="1"/>
        <v>368423.00428966212</v>
      </c>
      <c r="F23" s="30">
        <f t="shared" si="2"/>
        <v>496.00899988868252</v>
      </c>
      <c r="P23" s="5">
        <v>21</v>
      </c>
      <c r="Q23">
        <v>368440.73958599998</v>
      </c>
      <c r="R23">
        <v>496</v>
      </c>
      <c r="S23">
        <v>15000000</v>
      </c>
    </row>
    <row r="24" spans="1:19" x14ac:dyDescent="0.25">
      <c r="A24" s="22">
        <v>506</v>
      </c>
      <c r="B24" s="13">
        <f t="shared" si="0"/>
        <v>232.85000000000002</v>
      </c>
      <c r="C24" s="13">
        <v>387532.09522800002</v>
      </c>
      <c r="D24" s="13">
        <v>15000000</v>
      </c>
      <c r="E24" s="29">
        <f t="shared" si="1"/>
        <v>387518.36408985627</v>
      </c>
      <c r="F24" s="30">
        <f t="shared" si="2"/>
        <v>506.00855034404992</v>
      </c>
      <c r="P24" s="5">
        <v>22</v>
      </c>
      <c r="Q24">
        <v>387532.09522800002</v>
      </c>
      <c r="R24">
        <v>506</v>
      </c>
      <c r="S24">
        <v>15000000</v>
      </c>
    </row>
    <row r="25" spans="1:19" x14ac:dyDescent="0.25">
      <c r="A25" s="22">
        <v>516</v>
      </c>
      <c r="B25" s="13">
        <f t="shared" si="0"/>
        <v>242.85000000000002</v>
      </c>
      <c r="C25" s="13">
        <v>406737.73554999998</v>
      </c>
      <c r="D25" s="13">
        <v>15000000</v>
      </c>
      <c r="E25" s="29">
        <f t="shared" si="1"/>
        <v>406730.03148458304</v>
      </c>
      <c r="F25" s="30">
        <f t="shared" si="2"/>
        <v>516.00703701526163</v>
      </c>
      <c r="P25" s="5">
        <v>23</v>
      </c>
      <c r="Q25">
        <v>406737.73554999998</v>
      </c>
      <c r="R25">
        <v>516</v>
      </c>
      <c r="S25">
        <v>15000000</v>
      </c>
    </row>
    <row r="26" spans="1:19" x14ac:dyDescent="0.25">
      <c r="A26" s="22">
        <v>526</v>
      </c>
      <c r="B26" s="13">
        <f t="shared" si="0"/>
        <v>252.85000000000002</v>
      </c>
      <c r="C26" s="13">
        <v>426051.661601</v>
      </c>
      <c r="D26" s="13">
        <v>15000000</v>
      </c>
      <c r="E26" s="29">
        <f t="shared" si="1"/>
        <v>426051.49513396248</v>
      </c>
      <c r="F26" s="30">
        <f t="shared" si="2"/>
        <v>526.00453909543637</v>
      </c>
      <c r="P26" s="5">
        <v>24</v>
      </c>
      <c r="Q26">
        <v>426051.661601</v>
      </c>
      <c r="R26">
        <v>526</v>
      </c>
      <c r="S26">
        <v>15000000</v>
      </c>
    </row>
    <row r="27" spans="1:19" x14ac:dyDescent="0.25">
      <c r="A27" s="22">
        <v>536</v>
      </c>
      <c r="B27" s="13">
        <f t="shared" si="0"/>
        <v>262.85000000000002</v>
      </c>
      <c r="C27" s="13">
        <v>445467.116813</v>
      </c>
      <c r="D27" s="13">
        <v>15000000</v>
      </c>
      <c r="E27" s="29">
        <f t="shared" si="1"/>
        <v>445475.27027774567</v>
      </c>
      <c r="F27" s="30">
        <f t="shared" si="2"/>
        <v>536.00126023997791</v>
      </c>
      <c r="P27" s="5">
        <v>25</v>
      </c>
      <c r="Q27">
        <v>445467.116813</v>
      </c>
      <c r="R27">
        <v>536</v>
      </c>
      <c r="S27">
        <v>15000000</v>
      </c>
    </row>
    <row r="28" spans="1:19" x14ac:dyDescent="0.25">
      <c r="A28" s="22">
        <v>546</v>
      </c>
      <c r="B28" s="13">
        <f t="shared" si="0"/>
        <v>272.85000000000002</v>
      </c>
      <c r="C28" s="13">
        <v>464976.469216</v>
      </c>
      <c r="D28" s="13">
        <v>15000000</v>
      </c>
      <c r="E28" s="29">
        <f t="shared" si="1"/>
        <v>464992.81303383654</v>
      </c>
      <c r="F28" s="30">
        <f t="shared" si="2"/>
        <v>545.99753277590833</v>
      </c>
      <c r="P28" s="5">
        <v>26</v>
      </c>
      <c r="Q28">
        <v>464976.469216</v>
      </c>
      <c r="R28">
        <v>546</v>
      </c>
      <c r="S28">
        <v>15000000</v>
      </c>
    </row>
    <row r="29" spans="1:19" x14ac:dyDescent="0.25">
      <c r="A29" s="22">
        <v>556</v>
      </c>
      <c r="B29" s="13">
        <f t="shared" si="0"/>
        <v>282.85000000000002</v>
      </c>
      <c r="C29" s="13">
        <v>484571.07202199998</v>
      </c>
      <c r="D29" s="13">
        <v>15000000</v>
      </c>
      <c r="E29" s="29">
        <f t="shared" si="1"/>
        <v>484594.43469681044</v>
      </c>
      <c r="F29" s="30">
        <f t="shared" si="2"/>
        <v>555.99381078257352</v>
      </c>
      <c r="P29" s="5">
        <v>27</v>
      </c>
      <c r="Q29">
        <v>484571.07202199998</v>
      </c>
      <c r="R29">
        <v>556</v>
      </c>
      <c r="S29">
        <v>15000000</v>
      </c>
    </row>
    <row r="30" spans="1:19" x14ac:dyDescent="0.25">
      <c r="A30" s="22">
        <v>566</v>
      </c>
      <c r="B30" s="13">
        <f t="shared" si="0"/>
        <v>292.85000000000002</v>
      </c>
      <c r="C30" s="13">
        <v>504241.097939</v>
      </c>
      <c r="D30" s="13">
        <v>15000000</v>
      </c>
      <c r="E30" s="29">
        <f t="shared" si="1"/>
        <v>504269.2160364351</v>
      </c>
      <c r="F30" s="30">
        <f t="shared" si="2"/>
        <v>565.99064786796453</v>
      </c>
      <c r="P30" s="5">
        <v>28</v>
      </c>
      <c r="Q30">
        <v>504241.097939</v>
      </c>
      <c r="R30">
        <v>566</v>
      </c>
      <c r="S30">
        <v>15000000</v>
      </c>
    </row>
    <row r="31" spans="1:19" x14ac:dyDescent="0.25">
      <c r="A31" s="22">
        <v>576</v>
      </c>
      <c r="B31" s="13">
        <f t="shared" si="0"/>
        <v>302.85000000000002</v>
      </c>
      <c r="C31" s="13">
        <v>523975.341479</v>
      </c>
      <c r="D31" s="13">
        <v>15000000</v>
      </c>
      <c r="E31" s="29">
        <f t="shared" si="1"/>
        <v>524004.92159618984</v>
      </c>
      <c r="F31" s="30">
        <f t="shared" si="2"/>
        <v>575.98865434402001</v>
      </c>
      <c r="P31" s="5">
        <v>29</v>
      </c>
      <c r="Q31">
        <v>523975.341479</v>
      </c>
      <c r="R31">
        <v>576</v>
      </c>
      <c r="S31">
        <v>15000000</v>
      </c>
    </row>
    <row r="32" spans="1:19" x14ac:dyDescent="0.25">
      <c r="A32" s="22">
        <v>586</v>
      </c>
      <c r="B32" s="13">
        <f t="shared" si="0"/>
        <v>312.85000000000002</v>
      </c>
      <c r="C32" s="13">
        <v>543760.98205500003</v>
      </c>
      <c r="D32" s="13">
        <v>15000000</v>
      </c>
      <c r="E32" s="29">
        <f t="shared" si="1"/>
        <v>543787.91399178677</v>
      </c>
      <c r="F32" s="30">
        <f t="shared" si="2"/>
        <v>585.98842704363665</v>
      </c>
      <c r="P32" s="5">
        <v>30</v>
      </c>
      <c r="Q32">
        <v>543760.98205500003</v>
      </c>
      <c r="R32">
        <v>586</v>
      </c>
      <c r="S32">
        <v>15000000</v>
      </c>
    </row>
    <row r="33" spans="1:19" x14ac:dyDescent="0.25">
      <c r="A33" s="22">
        <v>596</v>
      </c>
      <c r="B33" s="13">
        <f t="shared" si="0"/>
        <v>322.85000000000002</v>
      </c>
      <c r="C33" s="13">
        <v>563583.298801</v>
      </c>
      <c r="D33" s="13">
        <v>15000000</v>
      </c>
      <c r="E33" s="29">
        <f t="shared" si="1"/>
        <v>563603.06820968934</v>
      </c>
      <c r="F33" s="30">
        <f t="shared" si="2"/>
        <v>595.99044317227924</v>
      </c>
      <c r="P33" s="5">
        <v>31</v>
      </c>
      <c r="Q33">
        <v>563583.298801</v>
      </c>
      <c r="R33">
        <v>596</v>
      </c>
      <c r="S33">
        <v>15000000</v>
      </c>
    </row>
    <row r="34" spans="1:19" x14ac:dyDescent="0.25">
      <c r="A34" s="22">
        <v>606</v>
      </c>
      <c r="B34" s="13">
        <f t="shared" si="0"/>
        <v>332.85</v>
      </c>
      <c r="C34" s="13">
        <v>583425.32562200003</v>
      </c>
      <c r="D34" s="13">
        <v>15000000</v>
      </c>
      <c r="E34" s="29">
        <f t="shared" si="1"/>
        <v>583433.68590563233</v>
      </c>
      <c r="F34" s="30">
        <f t="shared" si="2"/>
        <v>605.99490720920755</v>
      </c>
      <c r="P34" s="5">
        <v>32</v>
      </c>
      <c r="Q34">
        <v>583425.32562200003</v>
      </c>
      <c r="R34">
        <v>606</v>
      </c>
      <c r="S34">
        <v>15000000</v>
      </c>
    </row>
    <row r="35" spans="1:19" x14ac:dyDescent="0.25">
      <c r="A35" s="22">
        <v>616</v>
      </c>
      <c r="B35" s="13">
        <f t="shared" si="0"/>
        <v>342.85</v>
      </c>
      <c r="C35" s="13">
        <v>603267.43183599995</v>
      </c>
      <c r="D35" s="13">
        <v>15000000</v>
      </c>
      <c r="E35" s="29">
        <f t="shared" si="1"/>
        <v>603261.40970314457</v>
      </c>
      <c r="F35" s="30">
        <f t="shared" si="2"/>
        <v>616.00153682756127</v>
      </c>
      <c r="P35" s="5">
        <v>33</v>
      </c>
      <c r="Q35">
        <v>603267.43183599995</v>
      </c>
      <c r="R35">
        <v>616</v>
      </c>
      <c r="S35">
        <v>15000000</v>
      </c>
    </row>
    <row r="36" spans="1:19" x14ac:dyDescent="0.25">
      <c r="A36" s="22">
        <v>626</v>
      </c>
      <c r="B36" s="13">
        <f t="shared" si="0"/>
        <v>352.85</v>
      </c>
      <c r="C36" s="13">
        <v>623086.80960699997</v>
      </c>
      <c r="D36" s="13">
        <v>15000000</v>
      </c>
      <c r="E36" s="29">
        <f t="shared" si="1"/>
        <v>623066.13749206509</v>
      </c>
      <c r="F36" s="30">
        <f t="shared" si="2"/>
        <v>626.00926985932551</v>
      </c>
      <c r="P36" s="5">
        <v>34</v>
      </c>
      <c r="Q36">
        <v>623086.80960699997</v>
      </c>
      <c r="R36">
        <v>626</v>
      </c>
      <c r="S36">
        <v>15000000</v>
      </c>
    </row>
    <row r="37" spans="1:19" x14ac:dyDescent="0.25">
      <c r="A37" s="22">
        <v>636</v>
      </c>
      <c r="B37" s="13">
        <f t="shared" si="0"/>
        <v>362.85</v>
      </c>
      <c r="C37" s="13">
        <v>642856.84390199999</v>
      </c>
      <c r="D37" s="13">
        <v>15000000</v>
      </c>
      <c r="E37" s="29">
        <f t="shared" si="1"/>
        <v>642825.93672706559</v>
      </c>
      <c r="F37" s="30">
        <f t="shared" si="2"/>
        <v>636.01586925203992</v>
      </c>
      <c r="P37" s="5">
        <v>35</v>
      </c>
      <c r="Q37">
        <v>642856.84390199999</v>
      </c>
      <c r="R37">
        <v>636</v>
      </c>
      <c r="S37">
        <v>15000000</v>
      </c>
    </row>
    <row r="38" spans="1:19" x14ac:dyDescent="0.25">
      <c r="A38" s="22">
        <v>646</v>
      </c>
      <c r="B38" s="13">
        <f t="shared" si="0"/>
        <v>372.85</v>
      </c>
      <c r="C38" s="13">
        <v>662546.33334300003</v>
      </c>
      <c r="D38" s="13">
        <v>15000000</v>
      </c>
      <c r="E38" s="29">
        <f t="shared" si="1"/>
        <v>662516.95872616954</v>
      </c>
      <c r="F38" s="30">
        <f t="shared" si="2"/>
        <v>646.01739633804937</v>
      </c>
      <c r="P38" s="5">
        <v>36</v>
      </c>
      <c r="Q38">
        <v>662546.33334300003</v>
      </c>
      <c r="R38">
        <v>646</v>
      </c>
      <c r="S38">
        <v>15000000</v>
      </c>
    </row>
    <row r="39" spans="1:19" x14ac:dyDescent="0.25">
      <c r="A39" s="22">
        <v>656</v>
      </c>
      <c r="B39" s="13">
        <f t="shared" si="0"/>
        <v>382.85</v>
      </c>
      <c r="C39" s="13">
        <v>682118.52050400001</v>
      </c>
      <c r="D39" s="13">
        <v>15000000</v>
      </c>
      <c r="E39" s="29">
        <f t="shared" si="1"/>
        <v>682113.35296927241</v>
      </c>
      <c r="F39" s="30">
        <f t="shared" si="2"/>
        <v>656.00751415426362</v>
      </c>
      <c r="P39" s="5">
        <v>37</v>
      </c>
      <c r="Q39">
        <v>682118.52050400001</v>
      </c>
      <c r="R39">
        <v>656</v>
      </c>
      <c r="S39">
        <v>15000000</v>
      </c>
    </row>
    <row r="40" spans="1:19" x14ac:dyDescent="0.25">
      <c r="A40" s="22">
        <v>666</v>
      </c>
      <c r="B40" s="13">
        <f t="shared" si="0"/>
        <v>392.85</v>
      </c>
      <c r="C40" s="13">
        <v>701529.87678799999</v>
      </c>
      <c r="D40" s="13">
        <v>15000000</v>
      </c>
      <c r="E40" s="29">
        <f t="shared" si="1"/>
        <v>701587.18139666214</v>
      </c>
      <c r="F40" s="30">
        <f t="shared" si="2"/>
        <v>665.97657130831408</v>
      </c>
      <c r="P40" s="5">
        <v>38</v>
      </c>
      <c r="Q40">
        <v>701529.87678799999</v>
      </c>
      <c r="R40">
        <v>666</v>
      </c>
      <c r="S40">
        <v>15000000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topLeftCell="A22" workbookViewId="0">
      <selection activeCell="F9" sqref="F9"/>
    </sheetView>
  </sheetViews>
  <sheetFormatPr baseColWidth="10" defaultRowHeight="15" x14ac:dyDescent="0.25"/>
  <cols>
    <col min="2" max="2" width="17.85546875" hidden="1" customWidth="1"/>
    <col min="3" max="3" width="14" style="1" customWidth="1"/>
    <col min="5" max="5" width="11.140625" bestFit="1" customWidth="1"/>
    <col min="6" max="6" width="13.85546875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30">
        <v>1599.868438</v>
      </c>
      <c r="D2" s="12">
        <v>15000000</v>
      </c>
      <c r="E2">
        <f xml:space="preserve"> 3.24922E-18*A2^5 - 8.43282E-15*A2^4 - 0.000000041455*A2^3 + 0.0000505279*A2^2 + 1.68759*A2^1 + 1110.64</f>
        <v>1599.8665828263686</v>
      </c>
      <c r="P2" s="5"/>
    </row>
    <row r="3" spans="1:16" x14ac:dyDescent="0.25">
      <c r="A3" s="15">
        <v>298</v>
      </c>
      <c r="B3" s="15">
        <f t="shared" si="0"/>
        <v>24.850000000000023</v>
      </c>
      <c r="C3" s="30">
        <v>1616.93363</v>
      </c>
      <c r="D3" s="12">
        <v>15000000</v>
      </c>
      <c r="E3">
        <f t="shared" ref="E3:E40" si="1" xml:space="preserve"> 3.24922E-18*A3^5 - 8.43282E-15*A3^4 - 0.000000041455*A3^3 + 0.0000505279*A3^2 + 1.68759*A3^1 + 1110.64</f>
        <v>1616.9317925586568</v>
      </c>
      <c r="P3" s="5"/>
    </row>
    <row r="4" spans="1:16" x14ac:dyDescent="0.25">
      <c r="A4" s="15">
        <v>308</v>
      </c>
      <c r="B4" s="15">
        <f t="shared" si="0"/>
        <v>34.850000000000023</v>
      </c>
      <c r="C4" s="30">
        <v>1634.001514</v>
      </c>
      <c r="D4" s="12">
        <v>15000000</v>
      </c>
      <c r="E4">
        <f t="shared" si="1"/>
        <v>1633.9996949902034</v>
      </c>
      <c r="P4" s="5"/>
    </row>
    <row r="5" spans="1:16" x14ac:dyDescent="0.25">
      <c r="A5" s="15">
        <v>318</v>
      </c>
      <c r="B5" s="15">
        <f t="shared" si="0"/>
        <v>44.850000000000023</v>
      </c>
      <c r="C5" s="30">
        <v>1651.0718429999999</v>
      </c>
      <c r="D5" s="12">
        <v>15000000</v>
      </c>
      <c r="E5">
        <f t="shared" si="1"/>
        <v>1651.0700413475884</v>
      </c>
      <c r="P5" s="5"/>
    </row>
    <row r="6" spans="1:16" x14ac:dyDescent="0.25">
      <c r="A6" s="15">
        <v>328</v>
      </c>
      <c r="B6" s="15">
        <f t="shared" si="0"/>
        <v>54.850000000000023</v>
      </c>
      <c r="C6" s="30">
        <v>1668.144366</v>
      </c>
      <c r="D6" s="12">
        <v>15000000</v>
      </c>
      <c r="E6">
        <f t="shared" si="1"/>
        <v>1668.1425828565684</v>
      </c>
      <c r="P6" s="5"/>
    </row>
    <row r="7" spans="1:16" x14ac:dyDescent="0.25">
      <c r="A7" s="15">
        <v>338</v>
      </c>
      <c r="B7" s="15">
        <f t="shared" si="0"/>
        <v>64.850000000000023</v>
      </c>
      <c r="C7" s="30">
        <v>1685.218836</v>
      </c>
      <c r="D7" s="12">
        <v>15000000</v>
      </c>
      <c r="E7">
        <f t="shared" si="1"/>
        <v>1685.2170707421169</v>
      </c>
      <c r="P7" s="5"/>
    </row>
    <row r="8" spans="1:16" x14ac:dyDescent="0.25">
      <c r="A8" s="15">
        <v>348</v>
      </c>
      <c r="B8" s="15">
        <f t="shared" si="0"/>
        <v>74.850000000000023</v>
      </c>
      <c r="C8" s="30">
        <v>1702.295003</v>
      </c>
      <c r="D8" s="12">
        <v>15000000</v>
      </c>
      <c r="E8">
        <f t="shared" si="1"/>
        <v>1702.2932562284614</v>
      </c>
      <c r="P8" s="5"/>
    </row>
    <row r="9" spans="1:16" x14ac:dyDescent="0.25">
      <c r="A9" s="15">
        <v>358</v>
      </c>
      <c r="B9" s="15">
        <f t="shared" si="0"/>
        <v>84.850000000000023</v>
      </c>
      <c r="C9" s="30">
        <v>1719.3726200000001</v>
      </c>
      <c r="D9" s="12">
        <v>15000000</v>
      </c>
      <c r="E9">
        <f t="shared" si="1"/>
        <v>1719.3708905391236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30">
        <v>1736.4514360000001</v>
      </c>
      <c r="D10" s="12">
        <v>15000000</v>
      </c>
      <c r="E10">
        <f t="shared" si="1"/>
        <v>1736.4497248969592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30">
        <v>1753.531203</v>
      </c>
      <c r="D11" s="12">
        <v>15000000</v>
      </c>
      <c r="E11">
        <f t="shared" si="1"/>
        <v>1753.5295105241944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30">
        <v>1770.611674</v>
      </c>
      <c r="D12" s="12">
        <v>15000000</v>
      </c>
      <c r="E12">
        <f t="shared" si="1"/>
        <v>1770.6099986424679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30">
        <v>1787.692597</v>
      </c>
      <c r="D13" s="12">
        <v>15000000</v>
      </c>
      <c r="E13">
        <f t="shared" si="1"/>
        <v>1787.6909404728667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30">
        <v>1804.7737259999999</v>
      </c>
      <c r="D14" s="12">
        <v>15000000</v>
      </c>
      <c r="E14">
        <f t="shared" si="1"/>
        <v>1804.7720872359682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30">
        <v>1821.8548109999999</v>
      </c>
      <c r="D15" s="12">
        <v>15000000</v>
      </c>
      <c r="E15">
        <f t="shared" si="1"/>
        <v>1821.853190151877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30">
        <v>1838.9356029999999</v>
      </c>
      <c r="D16" s="12">
        <v>15000000</v>
      </c>
      <c r="E16">
        <f t="shared" si="1"/>
        <v>1838.9340004402648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30">
        <v>1856.015854</v>
      </c>
      <c r="D17" s="12">
        <v>15000000</v>
      </c>
      <c r="E17">
        <f t="shared" si="1"/>
        <v>1856.0142693204095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30">
        <v>1873.095315</v>
      </c>
      <c r="D18" s="12">
        <v>15000000</v>
      </c>
      <c r="E18">
        <f t="shared" si="1"/>
        <v>1873.0937480112334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30">
        <v>1890.173736</v>
      </c>
      <c r="D19" s="12">
        <v>15000000</v>
      </c>
      <c r="E19">
        <f t="shared" si="1"/>
        <v>1890.1721877313435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30">
        <v>1907.2508700000001</v>
      </c>
      <c r="D20" s="12">
        <v>15000000</v>
      </c>
      <c r="E20">
        <f t="shared" si="1"/>
        <v>1907.2493396990685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30">
        <v>1924.326468</v>
      </c>
      <c r="D21" s="12">
        <v>15000000</v>
      </c>
      <c r="E21">
        <f t="shared" si="1"/>
        <v>1924.3249551325002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30">
        <v>1941.4002800000001</v>
      </c>
      <c r="D22" s="12">
        <v>15000000</v>
      </c>
      <c r="E22">
        <f t="shared" si="1"/>
        <v>1941.3987852495306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30">
        <v>1958.4720569999999</v>
      </c>
      <c r="D23" s="12">
        <v>15000000</v>
      </c>
      <c r="E23">
        <f t="shared" si="1"/>
        <v>1958.4705812678917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30">
        <v>1975.5415519999999</v>
      </c>
      <c r="D24" s="12">
        <v>15000000</v>
      </c>
      <c r="E24">
        <f t="shared" si="1"/>
        <v>1975.5400944051946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30">
        <v>1992.608516</v>
      </c>
      <c r="D25" s="12">
        <v>15000000</v>
      </c>
      <c r="E25">
        <f t="shared" si="1"/>
        <v>1992.6070758789679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30">
        <v>2009.672699</v>
      </c>
      <c r="D26" s="12">
        <v>15000000</v>
      </c>
      <c r="E26">
        <f t="shared" si="1"/>
        <v>2009.6712769066976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30">
        <v>2026.7338520000001</v>
      </c>
      <c r="D27" s="12">
        <v>15000000</v>
      </c>
      <c r="E27">
        <f t="shared" si="1"/>
        <v>2026.7324487058647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30">
        <v>2043.7917279999999</v>
      </c>
      <c r="D28" s="12">
        <v>15000000</v>
      </c>
      <c r="E28">
        <f t="shared" si="1"/>
        <v>2043.7903424939859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30">
        <v>2060.8460770000002</v>
      </c>
      <c r="D29" s="12">
        <v>15000000</v>
      </c>
      <c r="E29">
        <f t="shared" si="1"/>
        <v>2060.844709488651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30">
        <v>2077.8966500000001</v>
      </c>
      <c r="D30" s="12">
        <v>15000000</v>
      </c>
      <c r="E30">
        <f t="shared" si="1"/>
        <v>2077.8953009075631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30">
        <v>2094.9431989999998</v>
      </c>
      <c r="D31" s="12">
        <v>15000000</v>
      </c>
      <c r="E31">
        <f t="shared" si="1"/>
        <v>2094.9418679685768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30">
        <v>2111.985475</v>
      </c>
      <c r="D32" s="12">
        <v>15000000</v>
      </c>
      <c r="E32">
        <f t="shared" si="1"/>
        <v>2111.9841618897376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30">
        <v>2129.0232289999999</v>
      </c>
      <c r="D33" s="12">
        <v>15000000</v>
      </c>
      <c r="E33">
        <f t="shared" si="1"/>
        <v>2129.0219338893212</v>
      </c>
      <c r="P33" s="5"/>
    </row>
    <row r="34" spans="1:16" x14ac:dyDescent="0.25">
      <c r="A34" s="15">
        <v>608</v>
      </c>
      <c r="B34" s="15">
        <f t="shared" si="0"/>
        <v>334.85</v>
      </c>
      <c r="C34" s="30">
        <v>2146.056212</v>
      </c>
      <c r="D34" s="12">
        <v>15000000</v>
      </c>
      <c r="E34">
        <f t="shared" si="1"/>
        <v>2146.0549351858708</v>
      </c>
      <c r="P34" s="5"/>
    </row>
    <row r="35" spans="1:16" x14ac:dyDescent="0.25">
      <c r="A35" s="15">
        <v>618</v>
      </c>
      <c r="B35" s="15">
        <f t="shared" si="0"/>
        <v>344.85</v>
      </c>
      <c r="C35" s="30">
        <v>2163.084175</v>
      </c>
      <c r="D35" s="12">
        <v>15000000</v>
      </c>
      <c r="E35">
        <f t="shared" si="1"/>
        <v>2163.0829169982399</v>
      </c>
      <c r="P35" s="5"/>
    </row>
    <row r="36" spans="1:16" x14ac:dyDescent="0.25">
      <c r="A36" s="15">
        <v>628</v>
      </c>
      <c r="B36" s="15">
        <f t="shared" si="0"/>
        <v>354.85</v>
      </c>
      <c r="C36" s="30">
        <v>2180.106871</v>
      </c>
      <c r="D36" s="12">
        <v>15000000</v>
      </c>
      <c r="E36">
        <f t="shared" si="1"/>
        <v>2180.105630545625</v>
      </c>
      <c r="P36" s="5"/>
    </row>
    <row r="37" spans="1:16" x14ac:dyDescent="0.25">
      <c r="A37" s="15">
        <v>638</v>
      </c>
      <c r="B37" s="15">
        <f t="shared" si="0"/>
        <v>364.85</v>
      </c>
      <c r="C37" s="30">
        <v>2197.124049</v>
      </c>
      <c r="D37" s="12">
        <v>15000000</v>
      </c>
      <c r="E37">
        <f t="shared" si="1"/>
        <v>2197.1228270476122</v>
      </c>
      <c r="P37" s="5"/>
    </row>
    <row r="38" spans="1:16" x14ac:dyDescent="0.25">
      <c r="A38" s="15">
        <v>648</v>
      </c>
      <c r="B38" s="15">
        <f t="shared" si="0"/>
        <v>374.85</v>
      </c>
      <c r="C38" s="30">
        <v>2214.1354620000002</v>
      </c>
      <c r="D38" s="12">
        <v>15000000</v>
      </c>
      <c r="E38">
        <f t="shared" si="1"/>
        <v>2214.1342577242094</v>
      </c>
      <c r="P38" s="5"/>
    </row>
    <row r="39" spans="1:16" x14ac:dyDescent="0.25">
      <c r="A39" s="15">
        <v>658</v>
      </c>
      <c r="B39" s="15">
        <f t="shared" si="0"/>
        <v>384.85</v>
      </c>
      <c r="C39" s="30">
        <v>2231.1408590000001</v>
      </c>
      <c r="D39" s="12">
        <v>15000000</v>
      </c>
      <c r="E39">
        <f t="shared" si="1"/>
        <v>2231.1396737958903</v>
      </c>
      <c r="P39" s="5"/>
    </row>
    <row r="40" spans="1:16" x14ac:dyDescent="0.25">
      <c r="A40" s="15">
        <v>668</v>
      </c>
      <c r="B40" s="15">
        <f t="shared" si="0"/>
        <v>394.85</v>
      </c>
      <c r="C40" s="30">
        <v>2248.1399940000001</v>
      </c>
      <c r="D40" s="12">
        <v>15000000</v>
      </c>
      <c r="E40">
        <f t="shared" si="1"/>
        <v>2248.1388264836296</v>
      </c>
      <c r="P40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2"/>
  <sheetViews>
    <sheetView topLeftCell="A31" workbookViewId="0">
      <selection activeCell="E2" sqref="E2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1.1925E-2</v>
      </c>
      <c r="D2" s="12">
        <v>15000000</v>
      </c>
      <c r="E2" s="24">
        <f xml:space="preserve"> -0.0000000000000139647*A2^5 + 0.0000000000366201*A2^4 - 0.0000000382072*A2^3 + 0.0000198567*A2^2 - 0.00515545*A2^1 + 0.537949</f>
        <v>1.1751347694909153E-2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9.8040000000000002E-3</v>
      </c>
      <c r="D3" s="12">
        <v>15000000</v>
      </c>
      <c r="E3" s="24">
        <f t="shared" ref="E3:E42" si="1" xml:space="preserve"> -0.0000000000000139647*A3^5 + 0.0000000000366201*A3^4 - 0.0000000382072*A3^3 + 0.0000198567*A3^2 - 0.00515545*A3^1 + 0.537949</f>
        <v>9.8530894216957154E-3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8.1329999999999996E-3</v>
      </c>
      <c r="D4" s="12">
        <v>15000000</v>
      </c>
      <c r="E4" s="24">
        <f t="shared" si="1"/>
        <v>8.2583414284975731E-3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6.8069999999999997E-3</v>
      </c>
      <c r="D5" s="12">
        <v>15000000</v>
      </c>
      <c r="E5" s="24">
        <f t="shared" si="1"/>
        <v>6.9272158269264583E-3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5.7450000000000001E-3</v>
      </c>
      <c r="D6" s="12">
        <v>15000000</v>
      </c>
      <c r="E6" s="24">
        <f t="shared" si="1"/>
        <v>5.8234521994746657E-3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4.888E-3</v>
      </c>
      <c r="D7" s="12">
        <v>15000000</v>
      </c>
      <c r="E7" s="24">
        <f t="shared" si="1"/>
        <v>4.9142500231142972E-3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4.1910000000000003E-3</v>
      </c>
      <c r="D8" s="12">
        <v>15000000</v>
      </c>
      <c r="E8" s="24">
        <f t="shared" si="1"/>
        <v>4.1701010928969495E-3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3.62E-3</v>
      </c>
      <c r="D9" s="12">
        <v>15000000</v>
      </c>
      <c r="E9" s="24">
        <f t="shared" si="1"/>
        <v>3.5646219455547357E-3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3.1489999999999999E-3</v>
      </c>
      <c r="D10" s="12">
        <v>15000000</v>
      </c>
      <c r="E10" s="24">
        <f t="shared" si="1"/>
        <v>3.0743862830999724E-3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2.7569999999999999E-3</v>
      </c>
      <c r="D11" s="12">
        <v>15000000</v>
      </c>
      <c r="E11" s="24">
        <f t="shared" si="1"/>
        <v>2.6787573964239808E-3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2.4299999999999999E-3</v>
      </c>
      <c r="D12" s="12">
        <v>15000000</v>
      </c>
      <c r="E12" s="24">
        <f t="shared" si="1"/>
        <v>2.3597205888996609E-3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2.1549999999999998E-3</v>
      </c>
      <c r="D13" s="12">
        <v>15000000</v>
      </c>
      <c r="E13" s="24">
        <f t="shared" si="1"/>
        <v>2.1017155999778492E-3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1.921E-3</v>
      </c>
      <c r="D14" s="12">
        <v>15000000</v>
      </c>
      <c r="E14" s="24">
        <f t="shared" si="1"/>
        <v>1.8914690287921143E-3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1.7229999999999999E-3</v>
      </c>
      <c r="D15" s="12">
        <v>15000000</v>
      </c>
      <c r="E15" s="24">
        <f t="shared" si="1"/>
        <v>1.7178267577524498E-3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1.552E-3</v>
      </c>
      <c r="D16" s="12">
        <v>15000000</v>
      </c>
      <c r="E16" s="24">
        <f t="shared" si="1"/>
        <v>1.5715863761529558E-3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1.405E-3</v>
      </c>
      <c r="D17" s="12">
        <v>15000000</v>
      </c>
      <c r="E17" s="24">
        <f t="shared" si="1"/>
        <v>1.4453296037653107E-3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1.2769999999999999E-3</v>
      </c>
      <c r="D18" s="12">
        <v>15000000</v>
      </c>
      <c r="E18" s="24">
        <f t="shared" si="1"/>
        <v>1.333254714439347E-3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1.1659999999999999E-3</v>
      </c>
      <c r="D19" s="12">
        <v>15000000</v>
      </c>
      <c r="E19" s="24">
        <f t="shared" si="1"/>
        <v>1.231008959709845E-3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1.0679999999999999E-3</v>
      </c>
      <c r="D20" s="12">
        <v>15000000</v>
      </c>
      <c r="E20" s="24">
        <f t="shared" si="1"/>
        <v>1.1355209923864518E-3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9.8200000000000002E-4</v>
      </c>
      <c r="D21" s="12">
        <v>15000000</v>
      </c>
      <c r="E21" s="24">
        <f t="shared" si="1"/>
        <v>1.0448332901622503E-3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9.0499999999999999E-4</v>
      </c>
      <c r="D22" s="12">
        <v>15000000</v>
      </c>
      <c r="E22" s="24">
        <f t="shared" si="1"/>
        <v>9.5793457921078407E-4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8.3699999999999996E-4</v>
      </c>
      <c r="D23" s="12">
        <v>15000000</v>
      </c>
      <c r="E23" s="24">
        <f t="shared" si="1"/>
        <v>8.7459225778130367E-4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7.7499999999999997E-4</v>
      </c>
      <c r="D24" s="12">
        <v>15000000</v>
      </c>
      <c r="E24" s="24">
        <f t="shared" si="1"/>
        <v>7.9518481980600519E-4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7.1900000000000002E-4</v>
      </c>
      <c r="D25" s="12">
        <v>15000000</v>
      </c>
      <c r="E25" s="24">
        <f t="shared" si="1"/>
        <v>7.2053427849971818E-4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6.69E-4</v>
      </c>
      <c r="D26" s="12">
        <v>15000000</v>
      </c>
      <c r="E26" s="24">
        <f t="shared" si="1"/>
        <v>6.5173858995204448E-4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6.2299999999999996E-4</v>
      </c>
      <c r="D27" s="12">
        <v>15000000</v>
      </c>
      <c r="E27" s="24">
        <f t="shared" si="1"/>
        <v>5.9000407673504007E-4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5.8E-4</v>
      </c>
      <c r="D28" s="12">
        <v>15000000</v>
      </c>
      <c r="E28" s="24">
        <f t="shared" si="1"/>
        <v>5.3647785150201521E-4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5.4100000000000003E-4</v>
      </c>
      <c r="D29" s="12">
        <v>15000000</v>
      </c>
      <c r="E29" s="24">
        <f t="shared" si="1"/>
        <v>4.9208024058411404E-4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5.0500000000000002E-4</v>
      </c>
      <c r="D30" s="12">
        <v>15000000</v>
      </c>
      <c r="E30" s="24">
        <f t="shared" si="1"/>
        <v>4.5733720759266738E-4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4.7100000000000001E-4</v>
      </c>
      <c r="D31" s="12">
        <v>15000000</v>
      </c>
      <c r="E31" s="24">
        <f t="shared" si="1"/>
        <v>4.3221277702021332E-4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4.3899999999999999E-4</v>
      </c>
      <c r="D32" s="12">
        <v>15000000</v>
      </c>
      <c r="E32" s="24">
        <f t="shared" si="1"/>
        <v>4.1594145784107361E-4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4.0900000000000002E-4</v>
      </c>
      <c r="D33" s="12">
        <v>15000000</v>
      </c>
      <c r="E33" s="24">
        <f t="shared" si="1"/>
        <v>4.0686066710260427E-4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3.8000000000000002E-4</v>
      </c>
      <c r="D34" s="12">
        <v>15000000</v>
      </c>
      <c r="E34" s="24">
        <f t="shared" si="1"/>
        <v>4.0224315354087103E-4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3.5300000000000002E-4</v>
      </c>
      <c r="D35" s="12">
        <v>15000000</v>
      </c>
      <c r="E35" s="24">
        <f t="shared" si="1"/>
        <v>3.9812942116568273E-4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3.28E-4</v>
      </c>
      <c r="D36" s="12">
        <v>15000000</v>
      </c>
      <c r="E36" s="24">
        <f t="shared" si="1"/>
        <v>3.8916015286960537E-4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3.0299999999999999E-4</v>
      </c>
      <c r="D37" s="12">
        <v>15000000</v>
      </c>
      <c r="E37" s="24">
        <f t="shared" si="1"/>
        <v>3.6840863402587409E-4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2.7999999999999998E-4</v>
      </c>
      <c r="D38" s="12">
        <v>15000000</v>
      </c>
      <c r="E38" s="24">
        <f t="shared" si="1"/>
        <v>3.272131760849728E-4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2.5799999999999998E-4</v>
      </c>
      <c r="D39" s="12">
        <v>15000000</v>
      </c>
      <c r="E39" s="24">
        <f t="shared" si="1"/>
        <v>2.5500954017743105E-4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2.3599999999999999E-4</v>
      </c>
      <c r="D40" s="12">
        <v>15000000</v>
      </c>
      <c r="E40" s="24">
        <f t="shared" si="1"/>
        <v>1.391633607183973E-4</v>
      </c>
      <c r="P40" s="5"/>
    </row>
    <row r="41" spans="1:16" x14ac:dyDescent="0.25">
      <c r="A41" s="15">
        <v>658</v>
      </c>
      <c r="C41" s="15">
        <v>1.5899999999999999E-4</v>
      </c>
      <c r="D41" s="12">
        <v>15000000</v>
      </c>
      <c r="E41" s="24">
        <f t="shared" si="1"/>
        <v>2.5500954017743105E-4</v>
      </c>
    </row>
    <row r="42" spans="1:16" x14ac:dyDescent="0.25">
      <c r="A42" s="15">
        <v>668</v>
      </c>
      <c r="C42" s="15">
        <v>1.54E-4</v>
      </c>
      <c r="D42" s="12">
        <v>15000000</v>
      </c>
      <c r="E42" s="24">
        <f t="shared" si="1"/>
        <v>1.391633607183973E-4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IAM</vt:lpstr>
      <vt:lpstr>H_T_VP1</vt:lpstr>
      <vt:lpstr>Cp_VP1</vt:lpstr>
      <vt:lpstr>mu_VP1</vt:lpstr>
      <vt:lpstr>kt_VP1</vt:lpstr>
      <vt:lpstr>rho_VP1</vt:lpstr>
      <vt:lpstr>H_T_S800</vt:lpstr>
      <vt:lpstr>Cp_S800</vt:lpstr>
      <vt:lpstr>mu_S800</vt:lpstr>
      <vt:lpstr>rho_S800</vt:lpstr>
      <vt:lpstr>kt_S800</vt:lpstr>
      <vt:lpstr>H_T_DOWA</vt:lpstr>
      <vt:lpstr>mu_DOWA</vt:lpstr>
      <vt:lpstr>CpDowthermA</vt:lpstr>
      <vt:lpstr>Cp</vt:lpstr>
      <vt:lpstr>visco_DowtherA</vt:lpstr>
      <vt:lpstr>aire</vt:lpstr>
      <vt:lpstr>densidadDowthermA)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paco</cp:lastModifiedBy>
  <cp:lastPrinted>2020-05-17T18:58:19Z</cp:lastPrinted>
  <dcterms:created xsi:type="dcterms:W3CDTF">2020-01-28T07:25:09Z</dcterms:created>
  <dcterms:modified xsi:type="dcterms:W3CDTF">2020-05-17T23:51:28Z</dcterms:modified>
</cp:coreProperties>
</file>