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5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6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7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8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paco\0_TFG\csenergy\auxiliary calculations\"/>
    </mc:Choice>
  </mc:AlternateContent>
  <xr:revisionPtr revIDLastSave="0" documentId="13_ncr:1_{370357A0-9AE8-49F5-BC9B-EAF0D25DF3BD}" xr6:coauthVersionLast="44" xr6:coauthVersionMax="44" xr10:uidLastSave="{00000000-0000-0000-0000-000000000000}"/>
  <bookViews>
    <workbookView xWindow="-120" yWindow="-120" windowWidth="20730" windowHeight="11760" tabRatio="761" firstSheet="10" activeTab="13" xr2:uid="{00000000-000D-0000-FFFF-FFFF00000000}"/>
  </bookViews>
  <sheets>
    <sheet name="IAM" sheetId="2" r:id="rId1"/>
    <sheet name="H_T_VP1" sheetId="15" r:id="rId2"/>
    <sheet name="Cp_VP1" sheetId="16" r:id="rId3"/>
    <sheet name="mu_VP1" sheetId="17" r:id="rId4"/>
    <sheet name="kt_VP1" sheetId="18" r:id="rId5"/>
    <sheet name="rho_VP1" sheetId="19" r:id="rId6"/>
    <sheet name="H_T_S800" sheetId="20" r:id="rId7"/>
    <sheet name="Cp_S800" sheetId="21" r:id="rId8"/>
    <sheet name="mu_S800" sheetId="22" r:id="rId9"/>
    <sheet name="rho_S800" sheetId="23" r:id="rId10"/>
    <sheet name="kt_S800" sheetId="24" r:id="rId11"/>
    <sheet name="H_T_DOWA" sheetId="25" r:id="rId12"/>
    <sheet name="mu_DOWA" sheetId="26" r:id="rId13"/>
    <sheet name="Kt" sheetId="27" r:id="rId14"/>
    <sheet name="CpDowthermA" sheetId="13" r:id="rId15"/>
    <sheet name="Cp" sheetId="1" r:id="rId16"/>
    <sheet name="visco_DowtherA" sheetId="14" r:id="rId17"/>
    <sheet name="aire" sheetId="7" r:id="rId18"/>
    <sheet name="densidadDowthermA)" sheetId="10" r:id="rId19"/>
  </sheets>
  <definedNames>
    <definedName name="solver_adj" localSheetId="11" hidden="1">H_T_DOWA!$N$2</definedName>
    <definedName name="solver_adj" localSheetId="6" hidden="1">H_T_S800!$T$2</definedName>
    <definedName name="solver_adj" localSheetId="1" hidden="1">H_T_VP1!$P$2</definedName>
    <definedName name="solver_adj" localSheetId="12" hidden="1">mu_DOWA!$G$11</definedName>
    <definedName name="solver_adj" localSheetId="3" hidden="1">mu_VP1!$F$2</definedName>
    <definedName name="solver_cvg" localSheetId="11" hidden="1">0.0001</definedName>
    <definedName name="solver_cvg" localSheetId="6" hidden="1">0.0001</definedName>
    <definedName name="solver_cvg" localSheetId="1" hidden="1">0.0001</definedName>
    <definedName name="solver_cvg" localSheetId="12" hidden="1">0.0001</definedName>
    <definedName name="solver_cvg" localSheetId="3" hidden="1">0.00001</definedName>
    <definedName name="solver_drv" localSheetId="11" hidden="1">1</definedName>
    <definedName name="solver_drv" localSheetId="6" hidden="1">1</definedName>
    <definedName name="solver_drv" localSheetId="1" hidden="1">1</definedName>
    <definedName name="solver_drv" localSheetId="12" hidden="1">2</definedName>
    <definedName name="solver_drv" localSheetId="3" hidden="1">1</definedName>
    <definedName name="solver_eng" localSheetId="11" hidden="1">1</definedName>
    <definedName name="solver_eng" localSheetId="6" hidden="1">1</definedName>
    <definedName name="solver_eng" localSheetId="1" hidden="1">1</definedName>
    <definedName name="solver_eng" localSheetId="12" hidden="1">1</definedName>
    <definedName name="solver_eng" localSheetId="3" hidden="1">1</definedName>
    <definedName name="solver_est" localSheetId="11" hidden="1">1</definedName>
    <definedName name="solver_est" localSheetId="6" hidden="1">1</definedName>
    <definedName name="solver_est" localSheetId="1" hidden="1">1</definedName>
    <definedName name="solver_est" localSheetId="12" hidden="1">1</definedName>
    <definedName name="solver_est" localSheetId="3" hidden="1">1</definedName>
    <definedName name="solver_itr" localSheetId="11" hidden="1">2147483647</definedName>
    <definedName name="solver_itr" localSheetId="6" hidden="1">2147483647</definedName>
    <definedName name="solver_itr" localSheetId="1" hidden="1">2147483647</definedName>
    <definedName name="solver_itr" localSheetId="12" hidden="1">2147483647</definedName>
    <definedName name="solver_itr" localSheetId="3" hidden="1">2147483647</definedName>
    <definedName name="solver_mip" localSheetId="11" hidden="1">2147483647</definedName>
    <definedName name="solver_mip" localSheetId="6" hidden="1">2147483647</definedName>
    <definedName name="solver_mip" localSheetId="1" hidden="1">2147483647</definedName>
    <definedName name="solver_mip" localSheetId="12" hidden="1">2147483647</definedName>
    <definedName name="solver_mip" localSheetId="3" hidden="1">2147483647</definedName>
    <definedName name="solver_mni" localSheetId="11" hidden="1">30</definedName>
    <definedName name="solver_mni" localSheetId="6" hidden="1">30</definedName>
    <definedName name="solver_mni" localSheetId="1" hidden="1">30</definedName>
    <definedName name="solver_mni" localSheetId="12" hidden="1">30</definedName>
    <definedName name="solver_mni" localSheetId="3" hidden="1">30</definedName>
    <definedName name="solver_mrt" localSheetId="11" hidden="1">0.075</definedName>
    <definedName name="solver_mrt" localSheetId="6" hidden="1">0.075</definedName>
    <definedName name="solver_mrt" localSheetId="1" hidden="1">0.075</definedName>
    <definedName name="solver_mrt" localSheetId="12" hidden="1">0.075</definedName>
    <definedName name="solver_mrt" localSheetId="3" hidden="1">0.075</definedName>
    <definedName name="solver_msl" localSheetId="11" hidden="1">2</definedName>
    <definedName name="solver_msl" localSheetId="6" hidden="1">2</definedName>
    <definedName name="solver_msl" localSheetId="1" hidden="1">2</definedName>
    <definedName name="solver_msl" localSheetId="12" hidden="1">2</definedName>
    <definedName name="solver_msl" localSheetId="3" hidden="1">2</definedName>
    <definedName name="solver_neg" localSheetId="11" hidden="1">1</definedName>
    <definedName name="solver_neg" localSheetId="6" hidden="1">1</definedName>
    <definedName name="solver_neg" localSheetId="1" hidden="1">1</definedName>
    <definedName name="solver_neg" localSheetId="12" hidden="1">2</definedName>
    <definedName name="solver_neg" localSheetId="3" hidden="1">1</definedName>
    <definedName name="solver_nod" localSheetId="11" hidden="1">2147483647</definedName>
    <definedName name="solver_nod" localSheetId="6" hidden="1">2147483647</definedName>
    <definedName name="solver_nod" localSheetId="1" hidden="1">2147483647</definedName>
    <definedName name="solver_nod" localSheetId="12" hidden="1">2147483647</definedName>
    <definedName name="solver_nod" localSheetId="3" hidden="1">2147483647</definedName>
    <definedName name="solver_num" localSheetId="11" hidden="1">0</definedName>
    <definedName name="solver_num" localSheetId="6" hidden="1">0</definedName>
    <definedName name="solver_num" localSheetId="1" hidden="1">0</definedName>
    <definedName name="solver_num" localSheetId="12" hidden="1">0</definedName>
    <definedName name="solver_num" localSheetId="3" hidden="1">0</definedName>
    <definedName name="solver_nwt" localSheetId="11" hidden="1">1</definedName>
    <definedName name="solver_nwt" localSheetId="6" hidden="1">1</definedName>
    <definedName name="solver_nwt" localSheetId="1" hidden="1">1</definedName>
    <definedName name="solver_nwt" localSheetId="12" hidden="1">1</definedName>
    <definedName name="solver_nwt" localSheetId="3" hidden="1">1</definedName>
    <definedName name="solver_opt" localSheetId="11" hidden="1">H_T_DOWA!$O$2</definedName>
    <definedName name="solver_opt" localSheetId="6" hidden="1">H_T_S800!$U$2</definedName>
    <definedName name="solver_opt" localSheetId="1" hidden="1">H_T_VP1!$Q$2</definedName>
    <definedName name="solver_opt" localSheetId="12" hidden="1">mu_DOWA!$O$11</definedName>
    <definedName name="solver_opt" localSheetId="3" hidden="1">mu_VP1!$G$2</definedName>
    <definedName name="solver_pre" localSheetId="11" hidden="1">0.000001</definedName>
    <definedName name="solver_pre" localSheetId="6" hidden="1">0.000001</definedName>
    <definedName name="solver_pre" localSheetId="1" hidden="1">0.000001</definedName>
    <definedName name="solver_pre" localSheetId="12" hidden="1">0.00001</definedName>
    <definedName name="solver_pre" localSheetId="3" hidden="1">0.0000000001</definedName>
    <definedName name="solver_rbv" localSheetId="11" hidden="1">1</definedName>
    <definedName name="solver_rbv" localSheetId="6" hidden="1">1</definedName>
    <definedName name="solver_rbv" localSheetId="1" hidden="1">1</definedName>
    <definedName name="solver_rbv" localSheetId="12" hidden="1">2</definedName>
    <definedName name="solver_rbv" localSheetId="3" hidden="1">1</definedName>
    <definedName name="solver_rlx" localSheetId="11" hidden="1">2</definedName>
    <definedName name="solver_rlx" localSheetId="6" hidden="1">2</definedName>
    <definedName name="solver_rlx" localSheetId="1" hidden="1">2</definedName>
    <definedName name="solver_rlx" localSheetId="12" hidden="1">2</definedName>
    <definedName name="solver_rlx" localSheetId="3" hidden="1">2</definedName>
    <definedName name="solver_rsd" localSheetId="11" hidden="1">0</definedName>
    <definedName name="solver_rsd" localSheetId="6" hidden="1">0</definedName>
    <definedName name="solver_rsd" localSheetId="1" hidden="1">0</definedName>
    <definedName name="solver_rsd" localSheetId="12" hidden="1">0</definedName>
    <definedName name="solver_rsd" localSheetId="3" hidden="1">0</definedName>
    <definedName name="solver_scl" localSheetId="11" hidden="1">1</definedName>
    <definedName name="solver_scl" localSheetId="6" hidden="1">1</definedName>
    <definedName name="solver_scl" localSheetId="1" hidden="1">1</definedName>
    <definedName name="solver_scl" localSheetId="12" hidden="1">1</definedName>
    <definedName name="solver_scl" localSheetId="3" hidden="1">1</definedName>
    <definedName name="solver_sho" localSheetId="11" hidden="1">2</definedName>
    <definedName name="solver_sho" localSheetId="6" hidden="1">2</definedName>
    <definedName name="solver_sho" localSheetId="1" hidden="1">2</definedName>
    <definedName name="solver_sho" localSheetId="12" hidden="1">1</definedName>
    <definedName name="solver_sho" localSheetId="3" hidden="1">2</definedName>
    <definedName name="solver_ssz" localSheetId="11" hidden="1">100</definedName>
    <definedName name="solver_ssz" localSheetId="6" hidden="1">100</definedName>
    <definedName name="solver_ssz" localSheetId="1" hidden="1">100</definedName>
    <definedName name="solver_ssz" localSheetId="12" hidden="1">100</definedName>
    <definedName name="solver_ssz" localSheetId="3" hidden="1">100</definedName>
    <definedName name="solver_tim" localSheetId="11" hidden="1">2147483647</definedName>
    <definedName name="solver_tim" localSheetId="6" hidden="1">2147483647</definedName>
    <definedName name="solver_tim" localSheetId="1" hidden="1">2147483647</definedName>
    <definedName name="solver_tim" localSheetId="12" hidden="1">2147483647</definedName>
    <definedName name="solver_tim" localSheetId="3" hidden="1">2147483647</definedName>
    <definedName name="solver_tol" localSheetId="11" hidden="1">0.01</definedName>
    <definedName name="solver_tol" localSheetId="6" hidden="1">0.01</definedName>
    <definedName name="solver_tol" localSheetId="1" hidden="1">0.01</definedName>
    <definedName name="solver_tol" localSheetId="12" hidden="1">0.01</definedName>
    <definedName name="solver_tol" localSheetId="3" hidden="1">0.01</definedName>
    <definedName name="solver_typ" localSheetId="11" hidden="1">3</definedName>
    <definedName name="solver_typ" localSheetId="6" hidden="1">3</definedName>
    <definedName name="solver_typ" localSheetId="1" hidden="1">3</definedName>
    <definedName name="solver_typ" localSheetId="12" hidden="1">3</definedName>
    <definedName name="solver_typ" localSheetId="3" hidden="1">3</definedName>
    <definedName name="solver_val" localSheetId="11" hidden="1">0</definedName>
    <definedName name="solver_val" localSheetId="6" hidden="1">0</definedName>
    <definedName name="solver_val" localSheetId="1" hidden="1">0</definedName>
    <definedName name="solver_val" localSheetId="12" hidden="1">0</definedName>
    <definedName name="solver_val" localSheetId="3" hidden="1">0</definedName>
    <definedName name="solver_ver" localSheetId="11" hidden="1">3</definedName>
    <definedName name="solver_ver" localSheetId="6" hidden="1">3</definedName>
    <definedName name="solver_ver" localSheetId="1" hidden="1">3</definedName>
    <definedName name="solver_ver" localSheetId="1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27" l="1"/>
  <c r="C4" i="27"/>
  <c r="C5" i="27"/>
  <c r="C6" i="27"/>
  <c r="C7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2" i="27"/>
  <c r="B3" i="27"/>
  <c r="B4" i="27"/>
  <c r="B5" i="27"/>
  <c r="B6" i="27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69" i="27"/>
  <c r="B70" i="27"/>
  <c r="B71" i="27"/>
  <c r="B72" i="27"/>
  <c r="B73" i="27"/>
  <c r="B74" i="27"/>
  <c r="B75" i="27"/>
  <c r="B76" i="27"/>
  <c r="B77" i="27"/>
  <c r="B78" i="27"/>
  <c r="B79" i="27"/>
  <c r="B80" i="27"/>
  <c r="B81" i="27"/>
  <c r="B82" i="27"/>
  <c r="B83" i="27"/>
  <c r="B84" i="27"/>
  <c r="B85" i="27"/>
  <c r="B86" i="27"/>
  <c r="B87" i="27"/>
  <c r="B88" i="27"/>
  <c r="B89" i="27"/>
  <c r="B90" i="27"/>
  <c r="B91" i="27"/>
  <c r="B92" i="27"/>
  <c r="B93" i="27"/>
  <c r="B94" i="27"/>
  <c r="B95" i="27"/>
  <c r="B96" i="27"/>
  <c r="B97" i="27"/>
  <c r="B98" i="27"/>
  <c r="B99" i="27"/>
  <c r="B100" i="27"/>
  <c r="B101" i="27"/>
  <c r="B102" i="27"/>
  <c r="B103" i="27"/>
  <c r="B104" i="27"/>
  <c r="B105" i="27"/>
  <c r="B106" i="27"/>
  <c r="B107" i="27"/>
  <c r="B108" i="27"/>
  <c r="B109" i="27"/>
  <c r="B110" i="27"/>
  <c r="B111" i="27"/>
  <c r="B112" i="27"/>
  <c r="B113" i="27"/>
  <c r="B114" i="27"/>
  <c r="B115" i="27"/>
  <c r="B116" i="27"/>
  <c r="B117" i="27"/>
  <c r="B118" i="27"/>
  <c r="B119" i="27"/>
  <c r="B120" i="27"/>
  <c r="B121" i="27"/>
  <c r="B122" i="27"/>
  <c r="B123" i="27"/>
  <c r="B124" i="27"/>
  <c r="B125" i="27"/>
  <c r="B126" i="27"/>
  <c r="B127" i="27"/>
  <c r="B128" i="27"/>
  <c r="B129" i="27"/>
  <c r="B130" i="27"/>
  <c r="B131" i="27"/>
  <c r="B132" i="27"/>
  <c r="B133" i="27"/>
  <c r="B134" i="27"/>
  <c r="B135" i="27"/>
  <c r="B136" i="27"/>
  <c r="B137" i="27"/>
  <c r="B138" i="27"/>
  <c r="B139" i="27"/>
  <c r="B140" i="27"/>
  <c r="B141" i="27"/>
  <c r="B142" i="27"/>
  <c r="B143" i="27"/>
  <c r="B144" i="27"/>
  <c r="B145" i="27"/>
  <c r="B146" i="27"/>
  <c r="B147" i="27"/>
  <c r="B148" i="27"/>
  <c r="B149" i="27"/>
  <c r="B150" i="27"/>
  <c r="B151" i="27"/>
  <c r="B152" i="27"/>
  <c r="B153" i="27"/>
  <c r="B154" i="27"/>
  <c r="B155" i="27"/>
  <c r="B156" i="27"/>
  <c r="B157" i="27"/>
  <c r="B158" i="27"/>
  <c r="B159" i="27"/>
  <c r="B160" i="27"/>
  <c r="B161" i="27"/>
  <c r="B162" i="27"/>
  <c r="B163" i="27"/>
  <c r="B164" i="27"/>
  <c r="B165" i="27"/>
  <c r="B166" i="27"/>
  <c r="B167" i="27"/>
  <c r="B168" i="27"/>
  <c r="B169" i="27"/>
  <c r="B170" i="27"/>
  <c r="B171" i="27"/>
  <c r="B172" i="27"/>
  <c r="B173" i="27"/>
  <c r="B174" i="27"/>
  <c r="B175" i="27"/>
  <c r="B176" i="27"/>
  <c r="B177" i="27"/>
  <c r="B178" i="27"/>
  <c r="B179" i="27"/>
  <c r="B180" i="27"/>
  <c r="B181" i="27"/>
  <c r="B182" i="27"/>
  <c r="B183" i="27"/>
  <c r="B184" i="27"/>
  <c r="B185" i="27"/>
  <c r="B186" i="27"/>
  <c r="B187" i="27"/>
  <c r="B188" i="27"/>
  <c r="B189" i="27"/>
  <c r="B190" i="27"/>
  <c r="B191" i="27"/>
  <c r="B192" i="27"/>
  <c r="B193" i="27"/>
  <c r="B194" i="27"/>
  <c r="B195" i="27"/>
  <c r="B196" i="27"/>
  <c r="B197" i="27"/>
  <c r="B198" i="27"/>
  <c r="B199" i="27"/>
  <c r="B200" i="27"/>
  <c r="B201" i="27"/>
  <c r="B202" i="27"/>
  <c r="B203" i="27"/>
  <c r="B204" i="27"/>
  <c r="B205" i="27"/>
  <c r="B206" i="27"/>
  <c r="B207" i="27"/>
  <c r="B208" i="27"/>
  <c r="B209" i="27"/>
  <c r="B210" i="27"/>
  <c r="B211" i="27"/>
  <c r="B212" i="27"/>
  <c r="B213" i="27"/>
  <c r="B214" i="27"/>
  <c r="B215" i="27"/>
  <c r="B216" i="27"/>
  <c r="B217" i="27"/>
  <c r="B218" i="27"/>
  <c r="B219" i="27"/>
  <c r="B220" i="27"/>
  <c r="B221" i="27"/>
  <c r="B222" i="27"/>
  <c r="B223" i="27"/>
  <c r="B224" i="27"/>
  <c r="B225" i="27"/>
  <c r="B226" i="27"/>
  <c r="B227" i="27"/>
  <c r="B228" i="27"/>
  <c r="B229" i="27"/>
  <c r="B230" i="27"/>
  <c r="B231" i="27"/>
  <c r="B232" i="27"/>
  <c r="B233" i="27"/>
  <c r="B234" i="27"/>
  <c r="B235" i="27"/>
  <c r="B236" i="27"/>
  <c r="B237" i="27"/>
  <c r="B238" i="27"/>
  <c r="B239" i="27"/>
  <c r="B240" i="27"/>
  <c r="B241" i="27"/>
  <c r="B242" i="27"/>
  <c r="B243" i="27"/>
  <c r="B244" i="27"/>
  <c r="B245" i="27"/>
  <c r="B246" i="27"/>
  <c r="B247" i="27"/>
  <c r="B248" i="27"/>
  <c r="B249" i="27"/>
  <c r="B250" i="27"/>
  <c r="B251" i="27"/>
  <c r="B252" i="27"/>
  <c r="B253" i="27"/>
  <c r="B254" i="27"/>
  <c r="B255" i="27"/>
  <c r="B256" i="27"/>
  <c r="B257" i="27"/>
  <c r="B258" i="27"/>
  <c r="B259" i="27"/>
  <c r="B260" i="27"/>
  <c r="B261" i="27"/>
  <c r="B262" i="27"/>
  <c r="B263" i="27"/>
  <c r="B264" i="27"/>
  <c r="B265" i="27"/>
  <c r="B266" i="27"/>
  <c r="B267" i="27"/>
  <c r="B268" i="27"/>
  <c r="B269" i="27"/>
  <c r="B270" i="27"/>
  <c r="B271" i="27"/>
  <c r="B272" i="27"/>
  <c r="B273" i="27"/>
  <c r="B274" i="27"/>
  <c r="B275" i="27"/>
  <c r="B276" i="27"/>
  <c r="B277" i="27"/>
  <c r="B278" i="27"/>
  <c r="B279" i="27"/>
  <c r="B280" i="27"/>
  <c r="B281" i="27"/>
  <c r="B282" i="27"/>
  <c r="B283" i="27"/>
  <c r="B284" i="27"/>
  <c r="B285" i="27"/>
  <c r="B286" i="27"/>
  <c r="B287" i="27"/>
  <c r="B288" i="27"/>
  <c r="B289" i="27"/>
  <c r="B290" i="27"/>
  <c r="B291" i="27"/>
  <c r="B292" i="27"/>
  <c r="B293" i="27"/>
  <c r="B294" i="27"/>
  <c r="B295" i="27"/>
  <c r="B296" i="27"/>
  <c r="B297" i="27"/>
  <c r="B298" i="27"/>
  <c r="B299" i="27"/>
  <c r="B300" i="27"/>
  <c r="B301" i="27"/>
  <c r="B302" i="27"/>
  <c r="B303" i="27"/>
  <c r="B304" i="27"/>
  <c r="B305" i="27"/>
  <c r="B306" i="27"/>
  <c r="B307" i="27"/>
  <c r="B308" i="27"/>
  <c r="B309" i="27"/>
  <c r="B310" i="27"/>
  <c r="B311" i="27"/>
  <c r="B312" i="27"/>
  <c r="B313" i="27"/>
  <c r="B314" i="27"/>
  <c r="B315" i="27"/>
  <c r="B316" i="27"/>
  <c r="B317" i="27"/>
  <c r="B318" i="27"/>
  <c r="B319" i="27"/>
  <c r="B320" i="27"/>
  <c r="B321" i="27"/>
  <c r="B322" i="27"/>
  <c r="B323" i="27"/>
  <c r="B324" i="27"/>
  <c r="B325" i="27"/>
  <c r="B326" i="27"/>
  <c r="B327" i="27"/>
  <c r="B328" i="27"/>
  <c r="B329" i="27"/>
  <c r="B330" i="27"/>
  <c r="B331" i="27"/>
  <c r="B332" i="27"/>
  <c r="B333" i="27"/>
  <c r="B334" i="27"/>
  <c r="B335" i="27"/>
  <c r="B336" i="27"/>
  <c r="B337" i="27"/>
  <c r="B338" i="27"/>
  <c r="B339" i="27"/>
  <c r="B340" i="27"/>
  <c r="B341" i="27"/>
  <c r="B342" i="27"/>
  <c r="B343" i="27"/>
  <c r="B344" i="27"/>
  <c r="B345" i="27"/>
  <c r="B346" i="27"/>
  <c r="B347" i="27"/>
  <c r="B348" i="27"/>
  <c r="B349" i="27"/>
  <c r="B350" i="27"/>
  <c r="B351" i="27"/>
  <c r="B352" i="27"/>
  <c r="B353" i="27"/>
  <c r="B354" i="27"/>
  <c r="B355" i="27"/>
  <c r="B356" i="27"/>
  <c r="B357" i="27"/>
  <c r="B358" i="27"/>
  <c r="B359" i="27"/>
  <c r="B360" i="27"/>
  <c r="B361" i="27"/>
  <c r="B362" i="27"/>
  <c r="B363" i="27"/>
  <c r="B364" i="27"/>
  <c r="B365" i="27"/>
  <c r="B366" i="27"/>
  <c r="B367" i="27"/>
  <c r="B368" i="27"/>
  <c r="B369" i="27"/>
  <c r="B370" i="27"/>
  <c r="B371" i="27"/>
  <c r="B372" i="27"/>
  <c r="B373" i="27"/>
  <c r="B374" i="27"/>
  <c r="B375" i="27"/>
  <c r="B376" i="27"/>
  <c r="B377" i="27"/>
  <c r="B378" i="27"/>
  <c r="B379" i="27"/>
  <c r="B380" i="27"/>
  <c r="B381" i="27"/>
  <c r="B382" i="27"/>
  <c r="B383" i="27"/>
  <c r="B384" i="27"/>
  <c r="B385" i="27"/>
  <c r="B386" i="27"/>
  <c r="B387" i="27"/>
  <c r="B388" i="27"/>
  <c r="B389" i="27"/>
  <c r="B390" i="27"/>
  <c r="B391" i="27"/>
  <c r="B392" i="27"/>
  <c r="B393" i="27"/>
  <c r="B394" i="27"/>
  <c r="B395" i="27"/>
  <c r="B396" i="27"/>
  <c r="B397" i="27"/>
  <c r="B398" i="27"/>
  <c r="B399" i="27"/>
  <c r="B400" i="27"/>
  <c r="B401" i="27"/>
  <c r="B402" i="27"/>
  <c r="B2" i="27"/>
  <c r="O103" i="26" l="1"/>
  <c r="O104" i="26"/>
  <c r="O105" i="26"/>
  <c r="O106" i="26"/>
  <c r="O107" i="26"/>
  <c r="O108" i="26"/>
  <c r="O109" i="26"/>
  <c r="O110" i="26"/>
  <c r="O111" i="26"/>
  <c r="O112" i="26"/>
  <c r="O113" i="26"/>
  <c r="O114" i="26"/>
  <c r="O115" i="26"/>
  <c r="O116" i="26"/>
  <c r="O117" i="26"/>
  <c r="O118" i="26"/>
  <c r="O119" i="26"/>
  <c r="O120" i="26"/>
  <c r="O121" i="26"/>
  <c r="O122" i="26"/>
  <c r="O123" i="26"/>
  <c r="O124" i="26"/>
  <c r="O125" i="26"/>
  <c r="O126" i="26"/>
  <c r="O127" i="26"/>
  <c r="O128" i="26"/>
  <c r="O129" i="26"/>
  <c r="O130" i="26"/>
  <c r="O131" i="26"/>
  <c r="O132" i="26"/>
  <c r="O133" i="26"/>
  <c r="O134" i="26"/>
  <c r="O135" i="26"/>
  <c r="O136" i="26"/>
  <c r="O137" i="26"/>
  <c r="O138" i="26"/>
  <c r="O139" i="26"/>
  <c r="O140" i="26"/>
  <c r="O141" i="26"/>
  <c r="O142" i="26"/>
  <c r="O143" i="26"/>
  <c r="O144" i="26"/>
  <c r="O145" i="26"/>
  <c r="O146" i="26"/>
  <c r="O147" i="26"/>
  <c r="O148" i="26"/>
  <c r="O149" i="26"/>
  <c r="O150" i="26"/>
  <c r="O151" i="26"/>
  <c r="O152" i="26"/>
  <c r="O153" i="26"/>
  <c r="O154" i="26"/>
  <c r="O155" i="26"/>
  <c r="O156" i="26"/>
  <c r="O157" i="26"/>
  <c r="O158" i="26"/>
  <c r="O159" i="26"/>
  <c r="O160" i="26"/>
  <c r="O161" i="26"/>
  <c r="O162" i="26"/>
  <c r="O163" i="26"/>
  <c r="O164" i="26"/>
  <c r="O165" i="26"/>
  <c r="O166" i="26"/>
  <c r="O167" i="26"/>
  <c r="O168" i="26"/>
  <c r="O169" i="26"/>
  <c r="O170" i="26"/>
  <c r="O171" i="26"/>
  <c r="O172" i="26"/>
  <c r="O173" i="26"/>
  <c r="O174" i="26"/>
  <c r="O175" i="26"/>
  <c r="O176" i="26"/>
  <c r="O177" i="26"/>
  <c r="O178" i="26"/>
  <c r="O179" i="26"/>
  <c r="O180" i="26"/>
  <c r="O181" i="26"/>
  <c r="O182" i="26"/>
  <c r="O183" i="26"/>
  <c r="O184" i="26"/>
  <c r="O185" i="26"/>
  <c r="O186" i="26"/>
  <c r="O187" i="26"/>
  <c r="O188" i="26"/>
  <c r="O189" i="26"/>
  <c r="O190" i="26"/>
  <c r="O191" i="26"/>
  <c r="O192" i="26"/>
  <c r="O193" i="26"/>
  <c r="O194" i="26"/>
  <c r="O195" i="26"/>
  <c r="O196" i="26"/>
  <c r="O197" i="26"/>
  <c r="O198" i="26"/>
  <c r="O199" i="26"/>
  <c r="O200" i="26"/>
  <c r="O201" i="26"/>
  <c r="O202" i="26"/>
  <c r="O203" i="26"/>
  <c r="O204" i="26"/>
  <c r="O205" i="26"/>
  <c r="O206" i="26"/>
  <c r="O207" i="26"/>
  <c r="O208" i="26"/>
  <c r="O209" i="26"/>
  <c r="O210" i="26"/>
  <c r="O211" i="26"/>
  <c r="O212" i="26"/>
  <c r="O213" i="26"/>
  <c r="O214" i="26"/>
  <c r="O215" i="26"/>
  <c r="O216" i="26"/>
  <c r="O217" i="26"/>
  <c r="O218" i="26"/>
  <c r="O219" i="26"/>
  <c r="O220" i="26"/>
  <c r="O221" i="26"/>
  <c r="O222" i="26"/>
  <c r="O223" i="26"/>
  <c r="O224" i="26"/>
  <c r="O225" i="26"/>
  <c r="O226" i="26"/>
  <c r="O227" i="26"/>
  <c r="O228" i="26"/>
  <c r="O229" i="26"/>
  <c r="O230" i="26"/>
  <c r="O231" i="26"/>
  <c r="O232" i="26"/>
  <c r="O233" i="26"/>
  <c r="O234" i="26"/>
  <c r="O235" i="26"/>
  <c r="O236" i="26"/>
  <c r="O237" i="26"/>
  <c r="O238" i="26"/>
  <c r="O239" i="26"/>
  <c r="O240" i="26"/>
  <c r="O241" i="26"/>
  <c r="O242" i="26"/>
  <c r="O243" i="26"/>
  <c r="O244" i="26"/>
  <c r="O245" i="26"/>
  <c r="O246" i="26"/>
  <c r="O247" i="26"/>
  <c r="O248" i="26"/>
  <c r="O249" i="26"/>
  <c r="O250" i="26"/>
  <c r="O251" i="26"/>
  <c r="O252" i="26"/>
  <c r="O253" i="26"/>
  <c r="O254" i="26"/>
  <c r="O255" i="26"/>
  <c r="O256" i="26"/>
  <c r="O257" i="26"/>
  <c r="O258" i="26"/>
  <c r="O259" i="26"/>
  <c r="O260" i="26"/>
  <c r="O261" i="26"/>
  <c r="O262" i="26"/>
  <c r="O263" i="26"/>
  <c r="O264" i="26"/>
  <c r="O265" i="26"/>
  <c r="O266" i="26"/>
  <c r="O267" i="26"/>
  <c r="O268" i="26"/>
  <c r="O269" i="26"/>
  <c r="O270" i="26"/>
  <c r="O271" i="26"/>
  <c r="O272" i="26"/>
  <c r="O273" i="26"/>
  <c r="O274" i="26"/>
  <c r="O275" i="26"/>
  <c r="O276" i="26"/>
  <c r="O277" i="26"/>
  <c r="O278" i="26"/>
  <c r="O279" i="26"/>
  <c r="O280" i="26"/>
  <c r="O281" i="26"/>
  <c r="O282" i="26"/>
  <c r="O283" i="26"/>
  <c r="O284" i="26"/>
  <c r="O285" i="26"/>
  <c r="O286" i="26"/>
  <c r="O287" i="26"/>
  <c r="O288" i="26"/>
  <c r="O289" i="26"/>
  <c r="O290" i="26"/>
  <c r="O291" i="26"/>
  <c r="O292" i="26"/>
  <c r="O293" i="26"/>
  <c r="O294" i="26"/>
  <c r="O295" i="26"/>
  <c r="O296" i="26"/>
  <c r="O297" i="26"/>
  <c r="O298" i="26"/>
  <c r="O299" i="26"/>
  <c r="O300" i="26"/>
  <c r="O301" i="26"/>
  <c r="O302" i="26"/>
  <c r="O303" i="26"/>
  <c r="O304" i="26"/>
  <c r="O305" i="26"/>
  <c r="O306" i="26"/>
  <c r="O307" i="26"/>
  <c r="O308" i="26"/>
  <c r="O309" i="26"/>
  <c r="O310" i="26"/>
  <c r="O311" i="26"/>
  <c r="O312" i="26"/>
  <c r="O313" i="26"/>
  <c r="O314" i="26"/>
  <c r="O315" i="26"/>
  <c r="O316" i="26"/>
  <c r="O317" i="26"/>
  <c r="O318" i="26"/>
  <c r="O319" i="26"/>
  <c r="O320" i="26"/>
  <c r="O321" i="26"/>
  <c r="O322" i="26"/>
  <c r="O323" i="26"/>
  <c r="O324" i="26"/>
  <c r="O325" i="26"/>
  <c r="O326" i="26"/>
  <c r="O327" i="26"/>
  <c r="O328" i="26"/>
  <c r="O329" i="26"/>
  <c r="O330" i="26"/>
  <c r="O331" i="26"/>
  <c r="O332" i="26"/>
  <c r="O333" i="26"/>
  <c r="O334" i="26"/>
  <c r="O335" i="26"/>
  <c r="O336" i="26"/>
  <c r="O337" i="26"/>
  <c r="O338" i="26"/>
  <c r="O339" i="26"/>
  <c r="O340" i="26"/>
  <c r="O341" i="26"/>
  <c r="O342" i="26"/>
  <c r="O343" i="26"/>
  <c r="O344" i="26"/>
  <c r="O345" i="26"/>
  <c r="O346" i="26"/>
  <c r="O347" i="26"/>
  <c r="O348" i="26"/>
  <c r="O349" i="26"/>
  <c r="O350" i="26"/>
  <c r="O351" i="26"/>
  <c r="O352" i="26"/>
  <c r="O353" i="26"/>
  <c r="O354" i="26"/>
  <c r="O355" i="26"/>
  <c r="O356" i="26"/>
  <c r="O357" i="26"/>
  <c r="O358" i="26"/>
  <c r="O359" i="26"/>
  <c r="O360" i="26"/>
  <c r="O361" i="26"/>
  <c r="O362" i="26"/>
  <c r="O363" i="26"/>
  <c r="O364" i="26"/>
  <c r="O365" i="26"/>
  <c r="O366" i="26"/>
  <c r="O367" i="26"/>
  <c r="O368" i="26"/>
  <c r="O369" i="26"/>
  <c r="O370" i="26"/>
  <c r="O371" i="26"/>
  <c r="O372" i="26"/>
  <c r="O373" i="26"/>
  <c r="O374" i="26"/>
  <c r="O375" i="26"/>
  <c r="O376" i="26"/>
  <c r="O377" i="26"/>
  <c r="O378" i="26"/>
  <c r="O379" i="26"/>
  <c r="O380" i="26"/>
  <c r="O381" i="26"/>
  <c r="O382" i="26"/>
  <c r="O383" i="26"/>
  <c r="O384" i="26"/>
  <c r="O385" i="26"/>
  <c r="O386" i="26"/>
  <c r="O387" i="26"/>
  <c r="O388" i="26"/>
  <c r="O389" i="26"/>
  <c r="O390" i="26"/>
  <c r="O391" i="26"/>
  <c r="O392" i="26"/>
  <c r="O393" i="26"/>
  <c r="O394" i="26"/>
  <c r="O395" i="26"/>
  <c r="O396" i="26"/>
  <c r="O397" i="26"/>
  <c r="O398" i="26"/>
  <c r="O399" i="26"/>
  <c r="O400" i="26"/>
  <c r="O401" i="26"/>
  <c r="O402" i="26"/>
  <c r="O403" i="26"/>
  <c r="O404" i="26"/>
  <c r="O405" i="26"/>
  <c r="O406" i="26"/>
  <c r="O407" i="26"/>
  <c r="O408" i="26"/>
  <c r="O409" i="26"/>
  <c r="O410" i="26"/>
  <c r="O411" i="26"/>
  <c r="O15" i="26"/>
  <c r="O16" i="26"/>
  <c r="O17" i="26"/>
  <c r="O18" i="26"/>
  <c r="O19" i="26"/>
  <c r="O20" i="26"/>
  <c r="O21" i="26"/>
  <c r="O22" i="26"/>
  <c r="O23" i="26"/>
  <c r="O24" i="26"/>
  <c r="O25" i="26"/>
  <c r="O26" i="26"/>
  <c r="O27" i="26"/>
  <c r="O28" i="26"/>
  <c r="O29" i="26"/>
  <c r="O30" i="26"/>
  <c r="O31" i="26"/>
  <c r="O32" i="26"/>
  <c r="O33" i="26"/>
  <c r="O34" i="26"/>
  <c r="O35" i="26"/>
  <c r="O36" i="26"/>
  <c r="O37" i="26"/>
  <c r="O38" i="26"/>
  <c r="O39" i="26"/>
  <c r="O40" i="26"/>
  <c r="O41" i="26"/>
  <c r="O42" i="26"/>
  <c r="O43" i="26"/>
  <c r="O44" i="26"/>
  <c r="O45" i="26"/>
  <c r="O46" i="26"/>
  <c r="O47" i="26"/>
  <c r="O48" i="26"/>
  <c r="O49" i="26"/>
  <c r="O50" i="26"/>
  <c r="O51" i="26"/>
  <c r="O52" i="26"/>
  <c r="O53" i="26"/>
  <c r="O54" i="26"/>
  <c r="O55" i="26"/>
  <c r="O56" i="26"/>
  <c r="O57" i="26"/>
  <c r="O58" i="26"/>
  <c r="O59" i="26"/>
  <c r="O60" i="26"/>
  <c r="O61" i="26"/>
  <c r="O62" i="26"/>
  <c r="O63" i="26"/>
  <c r="O64" i="26"/>
  <c r="O65" i="26"/>
  <c r="O66" i="26"/>
  <c r="O67" i="26"/>
  <c r="O68" i="26"/>
  <c r="O69" i="26"/>
  <c r="O70" i="26"/>
  <c r="O71" i="26"/>
  <c r="O72" i="26"/>
  <c r="O73" i="26"/>
  <c r="O74" i="26"/>
  <c r="O75" i="26"/>
  <c r="O76" i="26"/>
  <c r="O77" i="26"/>
  <c r="O78" i="26"/>
  <c r="O79" i="26"/>
  <c r="O80" i="26"/>
  <c r="O81" i="26"/>
  <c r="O82" i="26"/>
  <c r="O83" i="26"/>
  <c r="O84" i="26"/>
  <c r="O85" i="26"/>
  <c r="O86" i="26"/>
  <c r="O87" i="26"/>
  <c r="O88" i="26"/>
  <c r="O89" i="26"/>
  <c r="O90" i="26"/>
  <c r="O91" i="26"/>
  <c r="O92" i="26"/>
  <c r="O93" i="26"/>
  <c r="O94" i="26"/>
  <c r="O95" i="26"/>
  <c r="O96" i="26"/>
  <c r="O97" i="26"/>
  <c r="O98" i="26"/>
  <c r="O99" i="26"/>
  <c r="O100" i="26"/>
  <c r="O101" i="26"/>
  <c r="O102" i="26"/>
  <c r="O14" i="26"/>
  <c r="O13" i="26"/>
  <c r="O12" i="26"/>
  <c r="O11" i="26"/>
  <c r="B58" i="18" l="1"/>
  <c r="E58" i="18"/>
  <c r="B57" i="18"/>
  <c r="E57" i="18"/>
  <c r="B56" i="18"/>
  <c r="E56" i="18"/>
  <c r="B55" i="18"/>
  <c r="E55" i="18"/>
  <c r="B54" i="18"/>
  <c r="E54" i="18"/>
  <c r="B53" i="18"/>
  <c r="E53" i="18"/>
  <c r="B52" i="18"/>
  <c r="E52" i="18"/>
  <c r="B51" i="18"/>
  <c r="E51" i="18"/>
  <c r="B50" i="18"/>
  <c r="E50" i="18"/>
  <c r="B49" i="18"/>
  <c r="E49" i="18"/>
  <c r="B48" i="18"/>
  <c r="E48" i="18"/>
  <c r="B47" i="18"/>
  <c r="E47" i="18"/>
  <c r="B46" i="18"/>
  <c r="E46" i="18"/>
  <c r="B45" i="18"/>
  <c r="E45" i="18"/>
  <c r="B44" i="18"/>
  <c r="E44" i="18"/>
  <c r="B43" i="18"/>
  <c r="E43" i="18"/>
  <c r="B42" i="18"/>
  <c r="E42" i="18"/>
  <c r="B41" i="18"/>
  <c r="E41" i="18"/>
  <c r="E43" i="17" l="1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G2" i="17"/>
  <c r="E2" i="17"/>
  <c r="J10" i="7" l="1"/>
  <c r="J11" i="7"/>
  <c r="J12" i="7"/>
  <c r="J14" i="7"/>
  <c r="J15" i="7"/>
  <c r="J16" i="7"/>
  <c r="J18" i="7"/>
  <c r="J19" i="7"/>
  <c r="J20" i="7"/>
  <c r="J22" i="7"/>
  <c r="J23" i="7"/>
  <c r="J24" i="7"/>
  <c r="B10" i="7"/>
  <c r="B11" i="7"/>
  <c r="B12" i="7"/>
  <c r="B13" i="7"/>
  <c r="J13" i="7" s="1"/>
  <c r="B14" i="7"/>
  <c r="B15" i="7"/>
  <c r="B16" i="7"/>
  <c r="B17" i="7"/>
  <c r="J17" i="7" s="1"/>
  <c r="B18" i="7"/>
  <c r="B19" i="7"/>
  <c r="B20" i="7"/>
  <c r="B21" i="7"/>
  <c r="J21" i="7" s="1"/>
  <c r="B22" i="7"/>
  <c r="B23" i="7"/>
  <c r="B24" i="7"/>
  <c r="B9" i="7"/>
  <c r="J9" i="7" s="1"/>
  <c r="P7" i="15" l="1"/>
  <c r="O2" i="25"/>
  <c r="D2" i="25"/>
  <c r="E2" i="25" s="1"/>
  <c r="T3" i="20"/>
  <c r="U2" i="20"/>
  <c r="E2" i="20"/>
  <c r="Q2" i="15"/>
  <c r="J11" i="26"/>
  <c r="J3" i="26"/>
  <c r="J4" i="26"/>
  <c r="J5" i="26"/>
  <c r="J6" i="26"/>
  <c r="J7" i="26"/>
  <c r="J8" i="26"/>
  <c r="J9" i="26"/>
  <c r="J10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J35" i="26"/>
  <c r="J36" i="26"/>
  <c r="J37" i="26"/>
  <c r="J38" i="26"/>
  <c r="J39" i="26"/>
  <c r="J40" i="26"/>
  <c r="J41" i="26"/>
  <c r="J42" i="26"/>
  <c r="J2" i="26"/>
  <c r="C2" i="26"/>
  <c r="C3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G3" i="26"/>
  <c r="G4" i="26"/>
  <c r="G5" i="26"/>
  <c r="G6" i="26"/>
  <c r="G7" i="26"/>
  <c r="G8" i="26"/>
  <c r="G9" i="26"/>
  <c r="G10" i="26"/>
  <c r="G2" i="26"/>
  <c r="B40" i="26"/>
  <c r="B39" i="26"/>
  <c r="B38" i="26"/>
  <c r="B37" i="26"/>
  <c r="B36" i="26"/>
  <c r="B35" i="26"/>
  <c r="B34" i="26"/>
  <c r="B33" i="26"/>
  <c r="B32" i="26"/>
  <c r="B31" i="26"/>
  <c r="B30" i="26"/>
  <c r="B29" i="26"/>
  <c r="B28" i="26"/>
  <c r="B27" i="26"/>
  <c r="B26" i="26"/>
  <c r="B25" i="26"/>
  <c r="B24" i="26"/>
  <c r="B23" i="26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B2" i="26"/>
  <c r="D3" i="25"/>
  <c r="E3" i="25" s="1"/>
  <c r="D4" i="25"/>
  <c r="E4" i="25" s="1"/>
  <c r="D5" i="25"/>
  <c r="E5" i="25" s="1"/>
  <c r="D6" i="25"/>
  <c r="E6" i="25" s="1"/>
  <c r="D7" i="25"/>
  <c r="E7" i="25" s="1"/>
  <c r="D8" i="25"/>
  <c r="E8" i="25" s="1"/>
  <c r="D9" i="25"/>
  <c r="E9" i="25" s="1"/>
  <c r="D10" i="25"/>
  <c r="E10" i="25" s="1"/>
  <c r="D11" i="25"/>
  <c r="E11" i="25" s="1"/>
  <c r="D12" i="25"/>
  <c r="E12" i="25" s="1"/>
  <c r="D13" i="25"/>
  <c r="E13" i="25" s="1"/>
  <c r="D14" i="25"/>
  <c r="E14" i="25" s="1"/>
  <c r="D15" i="25"/>
  <c r="E15" i="25" s="1"/>
  <c r="D16" i="25"/>
  <c r="E16" i="25" s="1"/>
  <c r="D17" i="25"/>
  <c r="E17" i="25" s="1"/>
  <c r="D18" i="25"/>
  <c r="E18" i="25" s="1"/>
  <c r="D19" i="25"/>
  <c r="E19" i="25" s="1"/>
  <c r="D20" i="25"/>
  <c r="E20" i="25" s="1"/>
  <c r="D21" i="25"/>
  <c r="E21" i="25" s="1"/>
  <c r="D22" i="25"/>
  <c r="E22" i="25" s="1"/>
  <c r="D23" i="25"/>
  <c r="E23" i="25" s="1"/>
  <c r="D24" i="25"/>
  <c r="E24" i="25" s="1"/>
  <c r="D25" i="25"/>
  <c r="E25" i="25" s="1"/>
  <c r="D26" i="25"/>
  <c r="E26" i="25" s="1"/>
  <c r="D27" i="25"/>
  <c r="E27" i="25" s="1"/>
  <c r="D28" i="25"/>
  <c r="E28" i="25" s="1"/>
  <c r="D29" i="25"/>
  <c r="E29" i="25" s="1"/>
  <c r="D30" i="25"/>
  <c r="E30" i="25" s="1"/>
  <c r="D31" i="25"/>
  <c r="E31" i="25" s="1"/>
  <c r="D32" i="25"/>
  <c r="E32" i="25" s="1"/>
  <c r="D33" i="25"/>
  <c r="E33" i="25" s="1"/>
  <c r="D34" i="25"/>
  <c r="E34" i="25" s="1"/>
  <c r="D35" i="25"/>
  <c r="E35" i="25" s="1"/>
  <c r="D36" i="25"/>
  <c r="E36" i="25" s="1"/>
  <c r="D37" i="25"/>
  <c r="E37" i="25" s="1"/>
  <c r="D38" i="25"/>
  <c r="E38" i="25" s="1"/>
  <c r="D39" i="25"/>
  <c r="E39" i="25" s="1"/>
  <c r="D40" i="25"/>
  <c r="E40" i="25" s="1"/>
  <c r="B40" i="25"/>
  <c r="B39" i="25"/>
  <c r="B38" i="25"/>
  <c r="B37" i="25"/>
  <c r="B36" i="25"/>
  <c r="B35" i="25"/>
  <c r="B34" i="25"/>
  <c r="B33" i="25"/>
  <c r="B32" i="25"/>
  <c r="B31" i="25"/>
  <c r="B30" i="25"/>
  <c r="B29" i="25"/>
  <c r="B28" i="25"/>
  <c r="B27" i="25"/>
  <c r="B26" i="25"/>
  <c r="B25" i="25"/>
  <c r="B24" i="25"/>
  <c r="B23" i="25"/>
  <c r="B22" i="25"/>
  <c r="B21" i="25"/>
  <c r="B20" i="25"/>
  <c r="B19" i="25"/>
  <c r="B18" i="25"/>
  <c r="B17" i="25"/>
  <c r="B16" i="25"/>
  <c r="B15" i="25"/>
  <c r="B14" i="25"/>
  <c r="B13" i="25"/>
  <c r="B12" i="25"/>
  <c r="B11" i="25"/>
  <c r="B10" i="25"/>
  <c r="B9" i="25"/>
  <c r="B8" i="25"/>
  <c r="B7" i="25"/>
  <c r="B6" i="25"/>
  <c r="B5" i="25"/>
  <c r="B4" i="25"/>
  <c r="B3" i="25"/>
  <c r="B2" i="25"/>
  <c r="E3" i="24"/>
  <c r="E4" i="24"/>
  <c r="E5" i="24"/>
  <c r="E6" i="24"/>
  <c r="E7" i="24"/>
  <c r="E8" i="24"/>
  <c r="E9" i="24"/>
  <c r="E10" i="24"/>
  <c r="E11" i="24"/>
  <c r="E12" i="24"/>
  <c r="E13" i="24"/>
  <c r="E14" i="24"/>
  <c r="E15" i="24"/>
  <c r="E16" i="24"/>
  <c r="E17" i="24"/>
  <c r="E18" i="24"/>
  <c r="E19" i="24"/>
  <c r="E20" i="24"/>
  <c r="E21" i="24"/>
  <c r="E22" i="24"/>
  <c r="E23" i="24"/>
  <c r="E24" i="24"/>
  <c r="E25" i="24"/>
  <c r="E26" i="24"/>
  <c r="E27" i="24"/>
  <c r="E28" i="24"/>
  <c r="E29" i="24"/>
  <c r="E30" i="24"/>
  <c r="E31" i="24"/>
  <c r="E32" i="24"/>
  <c r="E33" i="24"/>
  <c r="E34" i="24"/>
  <c r="E35" i="24"/>
  <c r="E36" i="24"/>
  <c r="E37" i="24"/>
  <c r="E38" i="24"/>
  <c r="E39" i="24"/>
  <c r="E40" i="24"/>
  <c r="E2" i="24"/>
  <c r="B40" i="24"/>
  <c r="B39" i="24"/>
  <c r="B38" i="24"/>
  <c r="B37" i="24"/>
  <c r="B36" i="24"/>
  <c r="B35" i="24"/>
  <c r="B34" i="24"/>
  <c r="B33" i="24"/>
  <c r="B32" i="24"/>
  <c r="B31" i="24"/>
  <c r="B30" i="24"/>
  <c r="B29" i="24"/>
  <c r="B28" i="24"/>
  <c r="B27" i="24"/>
  <c r="B26" i="24"/>
  <c r="B25" i="24"/>
  <c r="B24" i="24"/>
  <c r="B23" i="24"/>
  <c r="B22" i="24"/>
  <c r="B21" i="24"/>
  <c r="B20" i="24"/>
  <c r="B19" i="24"/>
  <c r="B18" i="24"/>
  <c r="B17" i="24"/>
  <c r="B16" i="24"/>
  <c r="B15" i="24"/>
  <c r="B14" i="24"/>
  <c r="P13" i="24"/>
  <c r="B13" i="24"/>
  <c r="B12" i="24"/>
  <c r="B11" i="24"/>
  <c r="B10" i="24"/>
  <c r="B9" i="24"/>
  <c r="B8" i="24"/>
  <c r="B7" i="24"/>
  <c r="B6" i="24"/>
  <c r="B5" i="24"/>
  <c r="B4" i="24"/>
  <c r="B3" i="24"/>
  <c r="B2" i="24"/>
  <c r="E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0" i="23"/>
  <c r="E2" i="23"/>
  <c r="B40" i="23"/>
  <c r="B39" i="23"/>
  <c r="B38" i="23"/>
  <c r="B37" i="23"/>
  <c r="B36" i="23"/>
  <c r="B35" i="23"/>
  <c r="B34" i="23"/>
  <c r="B33" i="23"/>
  <c r="B32" i="23"/>
  <c r="B31" i="23"/>
  <c r="B30" i="23"/>
  <c r="B29" i="23"/>
  <c r="B28" i="23"/>
  <c r="B27" i="23"/>
  <c r="B26" i="23"/>
  <c r="B25" i="23"/>
  <c r="B24" i="23"/>
  <c r="B23" i="23"/>
  <c r="B22" i="23"/>
  <c r="B21" i="23"/>
  <c r="B20" i="23"/>
  <c r="B19" i="23"/>
  <c r="B18" i="23"/>
  <c r="B17" i="23"/>
  <c r="B16" i="23"/>
  <c r="B15" i="23"/>
  <c r="B14" i="23"/>
  <c r="P13" i="23"/>
  <c r="B13" i="23"/>
  <c r="B12" i="23"/>
  <c r="B11" i="23"/>
  <c r="B10" i="23"/>
  <c r="B9" i="23"/>
  <c r="B8" i="23"/>
  <c r="B7" i="23"/>
  <c r="B6" i="23"/>
  <c r="B5" i="23"/>
  <c r="B4" i="23"/>
  <c r="B3" i="23"/>
  <c r="B2" i="23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E38" i="22"/>
  <c r="E39" i="22"/>
  <c r="E40" i="22"/>
  <c r="E41" i="22"/>
  <c r="E42" i="22"/>
  <c r="E2" i="22"/>
  <c r="B40" i="22"/>
  <c r="B39" i="22"/>
  <c r="B38" i="22"/>
  <c r="B37" i="22"/>
  <c r="B36" i="22"/>
  <c r="B35" i="22"/>
  <c r="B34" i="22"/>
  <c r="B33" i="22"/>
  <c r="B32" i="22"/>
  <c r="B31" i="22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B2" i="22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2" i="21"/>
  <c r="B40" i="21"/>
  <c r="B39" i="21"/>
  <c r="B38" i="21"/>
  <c r="B37" i="21"/>
  <c r="B36" i="21"/>
  <c r="B35" i="21"/>
  <c r="B34" i="21"/>
  <c r="B33" i="21"/>
  <c r="B32" i="21"/>
  <c r="B31" i="21"/>
  <c r="B30" i="21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6" i="21"/>
  <c r="B5" i="21"/>
  <c r="B4" i="21"/>
  <c r="B3" i="21"/>
  <c r="B2" i="21"/>
  <c r="F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2" i="20"/>
  <c r="E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B40" i="20"/>
  <c r="B39" i="20"/>
  <c r="B38" i="20"/>
  <c r="B37" i="20"/>
  <c r="B36" i="20"/>
  <c r="B35" i="20"/>
  <c r="B34" i="20"/>
  <c r="B33" i="20"/>
  <c r="B32" i="20"/>
  <c r="B31" i="20"/>
  <c r="B30" i="20"/>
  <c r="B29" i="20"/>
  <c r="B28" i="20"/>
  <c r="B27" i="20"/>
  <c r="B26" i="20"/>
  <c r="B25" i="20"/>
  <c r="B24" i="20"/>
  <c r="B23" i="20"/>
  <c r="B22" i="20"/>
  <c r="B21" i="20"/>
  <c r="B20" i="20"/>
  <c r="B19" i="20"/>
  <c r="B18" i="20"/>
  <c r="B17" i="20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B2" i="20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2" i="19"/>
  <c r="B40" i="19"/>
  <c r="B39" i="19"/>
  <c r="B38" i="19"/>
  <c r="B37" i="19"/>
  <c r="B36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P13" i="19"/>
  <c r="B13" i="19"/>
  <c r="B12" i="19"/>
  <c r="B11" i="19"/>
  <c r="B10" i="19"/>
  <c r="B9" i="19"/>
  <c r="B8" i="19"/>
  <c r="B7" i="19"/>
  <c r="B6" i="19"/>
  <c r="B5" i="19"/>
  <c r="B4" i="19"/>
  <c r="B3" i="19"/>
  <c r="B2" i="19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2" i="18"/>
  <c r="P13" i="18"/>
  <c r="B40" i="18"/>
  <c r="B39" i="18"/>
  <c r="B38" i="18"/>
  <c r="B37" i="18"/>
  <c r="B36" i="18"/>
  <c r="B35" i="18"/>
  <c r="B34" i="18"/>
  <c r="B33" i="18"/>
  <c r="B32" i="18"/>
  <c r="B31" i="18"/>
  <c r="B30" i="18"/>
  <c r="B29" i="18"/>
  <c r="B28" i="18"/>
  <c r="B27" i="18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2" i="17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2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B2" i="16"/>
  <c r="S9" i="26" l="1"/>
  <c r="X9" i="26"/>
  <c r="O9" i="26"/>
  <c r="X8" i="26"/>
  <c r="O8" i="26"/>
  <c r="S8" i="26"/>
  <c r="S4" i="26"/>
  <c r="X4" i="26"/>
  <c r="O4" i="26"/>
  <c r="S5" i="26"/>
  <c r="O5" i="26"/>
  <c r="X5" i="26"/>
  <c r="X2" i="26"/>
  <c r="O2" i="26"/>
  <c r="S2" i="26"/>
  <c r="X7" i="26"/>
  <c r="O7" i="26"/>
  <c r="S7" i="26"/>
  <c r="X3" i="26"/>
  <c r="O3" i="26"/>
  <c r="S3" i="26"/>
  <c r="S10" i="26"/>
  <c r="X10" i="26"/>
  <c r="O10" i="26"/>
  <c r="X6" i="26"/>
  <c r="S6" i="26"/>
  <c r="O6" i="26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T10" i="26" l="1"/>
  <c r="P10" i="26"/>
  <c r="T6" i="26"/>
  <c r="P6" i="26"/>
  <c r="T5" i="26"/>
  <c r="P5" i="26"/>
  <c r="P9" i="26"/>
  <c r="T9" i="26"/>
  <c r="T7" i="26"/>
  <c r="P7" i="26"/>
  <c r="P3" i="26"/>
  <c r="T3" i="26"/>
  <c r="P2" i="26"/>
  <c r="T2" i="26"/>
  <c r="P4" i="26"/>
  <c r="T4" i="26"/>
  <c r="P8" i="26"/>
  <c r="T8" i="26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2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C40" i="13" l="1"/>
  <c r="B40" i="13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C9" i="13"/>
  <c r="B9" i="13"/>
  <c r="C8" i="13"/>
  <c r="B8" i="13"/>
  <c r="C7" i="13"/>
  <c r="B7" i="13"/>
  <c r="C6" i="13"/>
  <c r="B6" i="13"/>
  <c r="C5" i="13"/>
  <c r="B5" i="13"/>
  <c r="C4" i="13"/>
  <c r="B4" i="13"/>
  <c r="C3" i="13"/>
  <c r="B3" i="13"/>
  <c r="C2" i="13"/>
  <c r="B2" i="13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2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I10" i="7"/>
  <c r="I14" i="7"/>
  <c r="I18" i="7"/>
  <c r="I22" i="7"/>
  <c r="H9" i="7"/>
  <c r="H10" i="7"/>
  <c r="K10" i="7" s="1"/>
  <c r="H11" i="7"/>
  <c r="H12" i="7"/>
  <c r="K12" i="7" s="1"/>
  <c r="H13" i="7"/>
  <c r="H14" i="7"/>
  <c r="K14" i="7" s="1"/>
  <c r="H15" i="7"/>
  <c r="H16" i="7"/>
  <c r="K16" i="7" s="1"/>
  <c r="H17" i="7"/>
  <c r="H18" i="7"/>
  <c r="K18" i="7" s="1"/>
  <c r="H19" i="7"/>
  <c r="H20" i="7"/>
  <c r="K20" i="7" s="1"/>
  <c r="H21" i="7"/>
  <c r="H22" i="7"/>
  <c r="K22" i="7" s="1"/>
  <c r="H23" i="7"/>
  <c r="H24" i="7"/>
  <c r="K24" i="7" s="1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9" i="7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41" i="1"/>
  <c r="A23" i="1"/>
  <c r="A24" i="1"/>
  <c r="A25" i="1"/>
  <c r="A26" i="1"/>
  <c r="A27" i="1"/>
  <c r="A28" i="1"/>
  <c r="A29" i="1"/>
  <c r="A30" i="1"/>
  <c r="A31" i="1"/>
  <c r="I19" i="7" l="1"/>
  <c r="K19" i="7"/>
  <c r="I11" i="7"/>
  <c r="K11" i="7"/>
  <c r="I20" i="7"/>
  <c r="I12" i="7"/>
  <c r="I24" i="7"/>
  <c r="I16" i="7"/>
  <c r="I23" i="7"/>
  <c r="K23" i="7"/>
  <c r="I15" i="7"/>
  <c r="K15" i="7"/>
  <c r="I21" i="7"/>
  <c r="K21" i="7"/>
  <c r="I17" i="7"/>
  <c r="K17" i="7"/>
  <c r="I13" i="7"/>
  <c r="K13" i="7"/>
  <c r="I9" i="7"/>
  <c r="K9" i="7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41" i="1"/>
  <c r="B4" i="2" l="1"/>
  <c r="C4" i="2"/>
  <c r="C6" i="2"/>
  <c r="C7" i="2"/>
  <c r="C8" i="2"/>
  <c r="C9" i="2"/>
  <c r="C10" i="2"/>
  <c r="C11" i="2"/>
  <c r="C12" i="2"/>
  <c r="B6" i="2"/>
  <c r="B7" i="2"/>
  <c r="B8" i="2"/>
  <c r="B9" i="2"/>
  <c r="B10" i="2"/>
  <c r="B11" i="2"/>
  <c r="B12" i="2"/>
  <c r="B5" i="2"/>
  <c r="C5" i="2"/>
  <c r="I3" i="1"/>
  <c r="B21" i="1"/>
  <c r="A21" i="1" s="1"/>
  <c r="B20" i="1"/>
  <c r="A20" i="1" s="1"/>
  <c r="B3" i="1" l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<sst xmlns="http://schemas.openxmlformats.org/spreadsheetml/2006/main" count="145" uniqueCount="72">
  <si>
    <t xml:space="preserve"> </t>
  </si>
  <si>
    <t>d</t>
  </si>
  <si>
    <t>v</t>
  </si>
  <si>
    <t>k</t>
  </si>
  <si>
    <t>CP syltherm800</t>
  </si>
  <si>
    <t>Cp Dowtherm A</t>
  </si>
  <si>
    <t>Cp Therminol VP-1</t>
  </si>
  <si>
    <t>LS3</t>
  </si>
  <si>
    <t>LS2</t>
  </si>
  <si>
    <t>temp</t>
  </si>
  <si>
    <t>Temperatura</t>
  </si>
  <si>
    <t>Densidad</t>
  </si>
  <si>
    <t>Viscosidad</t>
  </si>
  <si>
    <t>dinámica</t>
  </si>
  <si>
    <t>cinemática</t>
  </si>
  <si>
    <t>ºC</t>
  </si>
  <si>
    <t>kg/m3</t>
  </si>
  <si>
    <t>m/s</t>
  </si>
  <si>
    <t>densidad</t>
  </si>
  <si>
    <t>visco dina</t>
  </si>
  <si>
    <t>visco cinema</t>
  </si>
  <si>
    <t>veloc. Sonido</t>
  </si>
  <si>
    <t>N.s/m2·10-5</t>
  </si>
  <si>
    <t>m2/s 10-5</t>
  </si>
  <si>
    <t>T [K]</t>
  </si>
  <si>
    <r>
      <t>T [</t>
    </r>
    <r>
      <rPr>
        <b/>
        <sz val="11"/>
        <color theme="1"/>
        <rFont val="Calibri"/>
        <family val="2"/>
      </rPr>
      <t>°</t>
    </r>
    <r>
      <rPr>
        <b/>
        <sz val="11"/>
        <color theme="1"/>
        <rFont val="Calibri"/>
        <family val="2"/>
        <scheme val="minor"/>
      </rPr>
      <t>C]</t>
    </r>
  </si>
  <si>
    <t>@20000000 Pa</t>
  </si>
  <si>
    <t>Viscosidad Dinámica</t>
  </si>
  <si>
    <t>P [Pa]</t>
  </si>
  <si>
    <t>=</t>
  </si>
  <si>
    <t>dgo</t>
  </si>
  <si>
    <t>Re</t>
  </si>
  <si>
    <t>wind</t>
  </si>
  <si>
    <t>a</t>
  </si>
  <si>
    <t>b</t>
  </si>
  <si>
    <t>c</t>
  </si>
  <si>
    <t>e</t>
  </si>
  <si>
    <t>f</t>
  </si>
  <si>
    <t>g</t>
  </si>
  <si>
    <t>h</t>
  </si>
  <si>
    <t>i</t>
  </si>
  <si>
    <t>H [J]</t>
  </si>
  <si>
    <t>P</t>
  </si>
  <si>
    <t>Cp [J/kg K]</t>
  </si>
  <si>
    <t>Prueba</t>
  </si>
  <si>
    <t>Viscosidad Dinámica [Pa s]</t>
  </si>
  <si>
    <t>Conductividad Térmica [Jm / Ks]</t>
  </si>
  <si>
    <t>y</t>
  </si>
  <si>
    <t>pressure</t>
  </si>
  <si>
    <t>H[T]</t>
  </si>
  <si>
    <t>T[H]</t>
  </si>
  <si>
    <t>coeficientes del manual de Dowtherm A</t>
  </si>
  <si>
    <t>Los valores de la viscosidad dinámica obtenidos con los</t>
  </si>
  <si>
    <t>parecen inconsistentes. Resulta creciente con T (!)</t>
  </si>
  <si>
    <t>vp1</t>
  </si>
  <si>
    <t>s800</t>
  </si>
  <si>
    <t>Dowtherm</t>
  </si>
  <si>
    <t>K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</si>
  <si>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</si>
  <si>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</si>
  <si>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</si>
  <si>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</si>
  <si>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</si>
  <si>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</si>
  <si>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</si>
  <si>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</si>
  <si>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</si>
  <si>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MU8</t>
  </si>
  <si>
    <t>MU5</t>
  </si>
  <si>
    <t>T (K)</t>
  </si>
  <si>
    <t>ec. 4.22</t>
  </si>
  <si>
    <t>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</si>
</sst>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#,##0.000"/>
    <numFmt numFmtId="165" formatCode="0.000"/>
    <numFmt numFmtId="166" formatCode="#,##0.0000"/>
    <numFmt numFmtId="167" formatCode="#,##0.000000"/>
    <numFmt numFmtId="168" formatCode="0.000000"/>
    <numFmt numFmtId="169" formatCode="0.00000000"/>
    <numFmt numFmtId="170" formatCode="0.0000000000"/>
    <numFmt numFmtId="171" formatCode="0.0"/>
    <numFmt numFmtId="172" formatCode="0.0000000"/>
    <numFmt numFmtId="173" formatCode="0.000000E+00"/>
    <numFmt numFmtId="174" formatCode="0.00000000000E+00"/>
    <numFmt numFmtId="175" formatCode="#,##0.00000000000000000000000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165" fontId="0" fillId="2" borderId="0" xfId="0" applyNumberFormat="1" applyFill="1"/>
    <xf numFmtId="3" fontId="0" fillId="0" borderId="0" xfId="0" applyNumberFormat="1"/>
    <xf numFmtId="166" fontId="0" fillId="0" borderId="0" xfId="0" applyNumberFormat="1"/>
    <xf numFmtId="11" fontId="0" fillId="0" borderId="0" xfId="0" applyNumberFormat="1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 quotePrefix="1"/>
    <xf numFmtId="0" fontId="1" fillId="5" borderId="1" xfId="0" applyFont="1" applyFill="1" applyBorder="1"/>
    <xf numFmtId="2" fontId="0" fillId="0" borderId="1" xfId="0" applyNumberFormat="1" applyBorder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1" fontId="0" fillId="0" borderId="1" xfId="0" applyNumberForma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71" fontId="0" fillId="0" borderId="1" xfId="0" applyNumberForma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0" fontId="0" fillId="2" borderId="0" xfId="0" applyFill="1"/>
    <xf numFmtId="0" fontId="0" fillId="0" borderId="1" xfId="0" applyBorder="1" applyAlignment="1">
      <alignment horizontal="left"/>
    </xf>
    <xf numFmtId="4" fontId="0" fillId="2" borderId="1" xfId="0" applyNumberFormat="1" applyFill="1" applyBorder="1"/>
    <xf numFmtId="166" fontId="0" fillId="0" borderId="1" xfId="0" applyNumberFormat="1" applyFill="1" applyBorder="1"/>
    <xf numFmtId="172" fontId="0" fillId="0" borderId="0" xfId="0" applyNumberFormat="1"/>
    <xf numFmtId="171" fontId="0" fillId="2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168" fontId="0" fillId="0" borderId="0" xfId="0" applyNumberFormat="1" applyFill="1" applyBorder="1"/>
    <xf numFmtId="173" fontId="0" fillId="0" borderId="0" xfId="0" applyNumberFormat="1"/>
    <xf numFmtId="174" fontId="0" fillId="0" borderId="0" xfId="0" applyNumberFormat="1"/>
    <xf numFmtId="171" fontId="0" fillId="0" borderId="0" xfId="0" applyNumberFormat="1"/>
    <xf numFmtId="175" fontId="0" fillId="0" borderId="0" xfId="0" applyNumberFormat="1"/>
    <xf numFmtId="0" fontId="1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6.0396325459317585E-2"/>
                  <c:y val="-0.10141039661708953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IAM!$A$4:$A$12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IAM!$B$4:$B$12</c:f>
              <c:numCache>
                <c:formatCode>General</c:formatCode>
                <c:ptCount val="9"/>
                <c:pt idx="0">
                  <c:v>1</c:v>
                </c:pt>
                <c:pt idx="1">
                  <c:v>0.98937875301220801</c:v>
                </c:pt>
                <c:pt idx="2">
                  <c:v>0.93809662078590839</c:v>
                </c:pt>
                <c:pt idx="3">
                  <c:v>0.84752440378443872</c:v>
                </c:pt>
                <c:pt idx="4">
                  <c:v>0.71990044311897805</c:v>
                </c:pt>
                <c:pt idx="5">
                  <c:v>0.55826260968653929</c:v>
                </c:pt>
                <c:pt idx="6">
                  <c:v>0.36635600000000013</c:v>
                </c:pt>
                <c:pt idx="7">
                  <c:v>0.14851914332566885</c:v>
                </c:pt>
                <c:pt idx="8">
                  <c:v>-9.0447822333069583E-2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AD-45ED-8EF2-70D743C4720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15492300962379701"/>
                  <c:y val="-0.420854841061533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IAM!$A$4:$A$12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IAM!$C$4:$C$12</c:f>
              <c:numCache>
                <c:formatCode>General</c:formatCode>
                <c:ptCount val="9"/>
                <c:pt idx="0">
                  <c:v>1</c:v>
                </c:pt>
                <c:pt idx="1">
                  <c:v>0.98946972100000008</c:v>
                </c:pt>
                <c:pt idx="2">
                  <c:v>0.96925807599999991</c:v>
                </c:pt>
                <c:pt idx="3">
                  <c:v>0.94100250100000005</c:v>
                </c:pt>
                <c:pt idx="4">
                  <c:v>0.89468821599999993</c:v>
                </c:pt>
                <c:pt idx="5">
                  <c:v>0.808648225</c:v>
                </c:pt>
                <c:pt idx="6">
                  <c:v>0.64956331599999995</c:v>
                </c:pt>
                <c:pt idx="7">
                  <c:v>0.37246206099999979</c:v>
                </c:pt>
                <c:pt idx="8">
                  <c:v>-7.9279184000000003E-2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AD-45ED-8EF2-70D743C47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392936"/>
        <c:axId val="544391760"/>
      </c:scatterChart>
      <c:valAx>
        <c:axId val="544392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4391760"/>
        <c:crosses val="autoZero"/>
        <c:crossBetween val="midCat"/>
      </c:valAx>
      <c:valAx>
        <c:axId val="54439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4392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Cp_S800!$C$1</c:f>
              <c:strCache>
                <c:ptCount val="1"/>
                <c:pt idx="0">
                  <c:v>Cp [J/kg K]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3.6036965295560448E-3"/>
                  <c:y val="0.43313013292693253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sz="11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Cp_S800!$A$2:$A$40</c:f>
              <c:numCache>
                <c:formatCode>General</c:formatCode>
                <c:ptCount val="39"/>
                <c:pt idx="0">
                  <c:v>288</c:v>
                </c:pt>
                <c:pt idx="1">
                  <c:v>298</c:v>
                </c:pt>
                <c:pt idx="2">
                  <c:v>308</c:v>
                </c:pt>
                <c:pt idx="3">
                  <c:v>318</c:v>
                </c:pt>
                <c:pt idx="4">
                  <c:v>328</c:v>
                </c:pt>
                <c:pt idx="5">
                  <c:v>338</c:v>
                </c:pt>
                <c:pt idx="6">
                  <c:v>348</c:v>
                </c:pt>
                <c:pt idx="7">
                  <c:v>358</c:v>
                </c:pt>
                <c:pt idx="8">
                  <c:v>368</c:v>
                </c:pt>
                <c:pt idx="9">
                  <c:v>378</c:v>
                </c:pt>
                <c:pt idx="10">
                  <c:v>388</c:v>
                </c:pt>
                <c:pt idx="11">
                  <c:v>398</c:v>
                </c:pt>
                <c:pt idx="12">
                  <c:v>408</c:v>
                </c:pt>
                <c:pt idx="13">
                  <c:v>418</c:v>
                </c:pt>
                <c:pt idx="14">
                  <c:v>428</c:v>
                </c:pt>
                <c:pt idx="15">
                  <c:v>438</c:v>
                </c:pt>
                <c:pt idx="16">
                  <c:v>448</c:v>
                </c:pt>
                <c:pt idx="17">
                  <c:v>458</c:v>
                </c:pt>
                <c:pt idx="18">
                  <c:v>468</c:v>
                </c:pt>
                <c:pt idx="19">
                  <c:v>478</c:v>
                </c:pt>
                <c:pt idx="20">
                  <c:v>488</c:v>
                </c:pt>
                <c:pt idx="21">
                  <c:v>498</c:v>
                </c:pt>
                <c:pt idx="22">
                  <c:v>508</c:v>
                </c:pt>
                <c:pt idx="23">
                  <c:v>518</c:v>
                </c:pt>
                <c:pt idx="24">
                  <c:v>528</c:v>
                </c:pt>
                <c:pt idx="25">
                  <c:v>538</c:v>
                </c:pt>
                <c:pt idx="26">
                  <c:v>548</c:v>
                </c:pt>
                <c:pt idx="27">
                  <c:v>558</c:v>
                </c:pt>
                <c:pt idx="28">
                  <c:v>568</c:v>
                </c:pt>
                <c:pt idx="29">
                  <c:v>578</c:v>
                </c:pt>
                <c:pt idx="30">
                  <c:v>588</c:v>
                </c:pt>
                <c:pt idx="31">
                  <c:v>598</c:v>
                </c:pt>
                <c:pt idx="32">
                  <c:v>608</c:v>
                </c:pt>
                <c:pt idx="33">
                  <c:v>618</c:v>
                </c:pt>
                <c:pt idx="34">
                  <c:v>628</c:v>
                </c:pt>
                <c:pt idx="35">
                  <c:v>638</c:v>
                </c:pt>
                <c:pt idx="36">
                  <c:v>648</c:v>
                </c:pt>
                <c:pt idx="37">
                  <c:v>658</c:v>
                </c:pt>
                <c:pt idx="38">
                  <c:v>668</c:v>
                </c:pt>
              </c:numCache>
            </c:numRef>
          </c:xVal>
          <c:yVal>
            <c:numRef>
              <c:f>Cp_S800!$C$2:$C$40</c:f>
              <c:numCache>
                <c:formatCode>0.0</c:formatCode>
                <c:ptCount val="39"/>
                <c:pt idx="0">
                  <c:v>1599.868438</c:v>
                </c:pt>
                <c:pt idx="1">
                  <c:v>1616.93363</c:v>
                </c:pt>
                <c:pt idx="2">
                  <c:v>1634.001514</c:v>
                </c:pt>
                <c:pt idx="3">
                  <c:v>1651.0718429999999</c:v>
                </c:pt>
                <c:pt idx="4">
                  <c:v>1668.144366</c:v>
                </c:pt>
                <c:pt idx="5">
                  <c:v>1685.218836</c:v>
                </c:pt>
                <c:pt idx="6">
                  <c:v>1702.295003</c:v>
                </c:pt>
                <c:pt idx="7">
                  <c:v>1719.3726200000001</c:v>
                </c:pt>
                <c:pt idx="8">
                  <c:v>1736.4514360000001</c:v>
                </c:pt>
                <c:pt idx="9">
                  <c:v>1753.531203</c:v>
                </c:pt>
                <c:pt idx="10">
                  <c:v>1770.611674</c:v>
                </c:pt>
                <c:pt idx="11">
                  <c:v>1787.692597</c:v>
                </c:pt>
                <c:pt idx="12">
                  <c:v>1804.7737259999999</c:v>
                </c:pt>
                <c:pt idx="13">
                  <c:v>1821.8548109999999</c:v>
                </c:pt>
                <c:pt idx="14">
                  <c:v>1838.9356029999999</c:v>
                </c:pt>
                <c:pt idx="15">
                  <c:v>1856.015854</c:v>
                </c:pt>
                <c:pt idx="16">
                  <c:v>1873.095315</c:v>
                </c:pt>
                <c:pt idx="17">
                  <c:v>1890.173736</c:v>
                </c:pt>
                <c:pt idx="18">
                  <c:v>1907.2508700000001</c:v>
                </c:pt>
                <c:pt idx="19">
                  <c:v>1924.326468</c:v>
                </c:pt>
                <c:pt idx="20">
                  <c:v>1941.4002800000001</c:v>
                </c:pt>
                <c:pt idx="21">
                  <c:v>1958.4720569999999</c:v>
                </c:pt>
                <c:pt idx="22">
                  <c:v>1975.5415519999999</c:v>
                </c:pt>
                <c:pt idx="23">
                  <c:v>1992.608516</c:v>
                </c:pt>
                <c:pt idx="24">
                  <c:v>2009.672699</c:v>
                </c:pt>
                <c:pt idx="25">
                  <c:v>2026.7338520000001</c:v>
                </c:pt>
                <c:pt idx="26">
                  <c:v>2043.7917279999999</c:v>
                </c:pt>
                <c:pt idx="27">
                  <c:v>2060.8460770000002</c:v>
                </c:pt>
                <c:pt idx="28">
                  <c:v>2077.8966500000001</c:v>
                </c:pt>
                <c:pt idx="29">
                  <c:v>2094.9431989999998</c:v>
                </c:pt>
                <c:pt idx="30">
                  <c:v>2111.985475</c:v>
                </c:pt>
                <c:pt idx="31">
                  <c:v>2129.0232289999999</c:v>
                </c:pt>
                <c:pt idx="32">
                  <c:v>2146.056212</c:v>
                </c:pt>
                <c:pt idx="33">
                  <c:v>2163.084175</c:v>
                </c:pt>
                <c:pt idx="34">
                  <c:v>2180.106871</c:v>
                </c:pt>
                <c:pt idx="35">
                  <c:v>2197.124049</c:v>
                </c:pt>
                <c:pt idx="36">
                  <c:v>2214.1354620000002</c:v>
                </c:pt>
                <c:pt idx="37">
                  <c:v>2231.1408590000001</c:v>
                </c:pt>
                <c:pt idx="38">
                  <c:v>2248.1399940000001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3-4A29-AB0F-C79C1FF9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201264"/>
        <c:axId val="623200480"/>
      </c:scatterChart>
      <c:valAx>
        <c:axId val="62320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200480"/>
        <c:crosses val="autoZero"/>
        <c:crossBetween val="midCat"/>
      </c:valAx>
      <c:valAx>
        <c:axId val="62320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20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mu_S800!$C$1</c:f>
              <c:strCache>
                <c:ptCount val="1"/>
                <c:pt idx="0">
                  <c:v>Viscosidad Dinámica [Pa s]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4.5447890442266142E-3"/>
                  <c:y val="-0.543835407670815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sz="11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mu_S800!$A$2:$A$42</c:f>
              <c:numCache>
                <c:formatCode>General</c:formatCode>
                <c:ptCount val="41"/>
                <c:pt idx="0">
                  <c:v>288</c:v>
                </c:pt>
                <c:pt idx="1">
                  <c:v>298</c:v>
                </c:pt>
                <c:pt idx="2">
                  <c:v>308</c:v>
                </c:pt>
                <c:pt idx="3">
                  <c:v>318</c:v>
                </c:pt>
                <c:pt idx="4">
                  <c:v>328</c:v>
                </c:pt>
                <c:pt idx="5">
                  <c:v>338</c:v>
                </c:pt>
                <c:pt idx="6">
                  <c:v>348</c:v>
                </c:pt>
                <c:pt idx="7">
                  <c:v>358</c:v>
                </c:pt>
                <c:pt idx="8">
                  <c:v>368</c:v>
                </c:pt>
                <c:pt idx="9">
                  <c:v>378</c:v>
                </c:pt>
                <c:pt idx="10">
                  <c:v>388</c:v>
                </c:pt>
                <c:pt idx="11">
                  <c:v>398</c:v>
                </c:pt>
                <c:pt idx="12">
                  <c:v>408</c:v>
                </c:pt>
                <c:pt idx="13">
                  <c:v>418</c:v>
                </c:pt>
                <c:pt idx="14">
                  <c:v>428</c:v>
                </c:pt>
                <c:pt idx="15">
                  <c:v>438</c:v>
                </c:pt>
                <c:pt idx="16">
                  <c:v>448</c:v>
                </c:pt>
                <c:pt idx="17">
                  <c:v>458</c:v>
                </c:pt>
                <c:pt idx="18">
                  <c:v>468</c:v>
                </c:pt>
                <c:pt idx="19">
                  <c:v>478</c:v>
                </c:pt>
                <c:pt idx="20">
                  <c:v>488</c:v>
                </c:pt>
                <c:pt idx="21">
                  <c:v>498</c:v>
                </c:pt>
                <c:pt idx="22">
                  <c:v>508</c:v>
                </c:pt>
                <c:pt idx="23">
                  <c:v>518</c:v>
                </c:pt>
                <c:pt idx="24">
                  <c:v>528</c:v>
                </c:pt>
                <c:pt idx="25">
                  <c:v>538</c:v>
                </c:pt>
                <c:pt idx="26">
                  <c:v>548</c:v>
                </c:pt>
                <c:pt idx="27">
                  <c:v>558</c:v>
                </c:pt>
                <c:pt idx="28">
                  <c:v>568</c:v>
                </c:pt>
                <c:pt idx="29">
                  <c:v>578</c:v>
                </c:pt>
                <c:pt idx="30">
                  <c:v>588</c:v>
                </c:pt>
                <c:pt idx="31">
                  <c:v>598</c:v>
                </c:pt>
                <c:pt idx="32">
                  <c:v>608</c:v>
                </c:pt>
                <c:pt idx="33">
                  <c:v>618</c:v>
                </c:pt>
                <c:pt idx="34">
                  <c:v>628</c:v>
                </c:pt>
                <c:pt idx="35">
                  <c:v>638</c:v>
                </c:pt>
                <c:pt idx="36">
                  <c:v>648</c:v>
                </c:pt>
                <c:pt idx="37">
                  <c:v>658</c:v>
                </c:pt>
                <c:pt idx="38">
                  <c:v>668</c:v>
                </c:pt>
                <c:pt idx="39">
                  <c:v>658</c:v>
                </c:pt>
                <c:pt idx="40">
                  <c:v>668</c:v>
                </c:pt>
              </c:numCache>
            </c:numRef>
          </c:xVal>
          <c:yVal>
            <c:numRef>
              <c:f>mu_S800!$C$2:$C$42</c:f>
              <c:numCache>
                <c:formatCode>General</c:formatCode>
                <c:ptCount val="41"/>
                <c:pt idx="0">
                  <c:v>1.1925E-2</c:v>
                </c:pt>
                <c:pt idx="1">
                  <c:v>9.8040000000000002E-3</c:v>
                </c:pt>
                <c:pt idx="2">
                  <c:v>8.1329999999999996E-3</c:v>
                </c:pt>
                <c:pt idx="3">
                  <c:v>6.8069999999999997E-3</c:v>
                </c:pt>
                <c:pt idx="4">
                  <c:v>5.7450000000000001E-3</c:v>
                </c:pt>
                <c:pt idx="5">
                  <c:v>4.888E-3</c:v>
                </c:pt>
                <c:pt idx="6">
                  <c:v>4.1910000000000003E-3</c:v>
                </c:pt>
                <c:pt idx="7">
                  <c:v>3.62E-3</c:v>
                </c:pt>
                <c:pt idx="8">
                  <c:v>3.1489999999999999E-3</c:v>
                </c:pt>
                <c:pt idx="9">
                  <c:v>2.7569999999999999E-3</c:v>
                </c:pt>
                <c:pt idx="10">
                  <c:v>2.4299999999999999E-3</c:v>
                </c:pt>
                <c:pt idx="11">
                  <c:v>2.1549999999999998E-3</c:v>
                </c:pt>
                <c:pt idx="12">
                  <c:v>1.921E-3</c:v>
                </c:pt>
                <c:pt idx="13">
                  <c:v>1.7229999999999999E-3</c:v>
                </c:pt>
                <c:pt idx="14">
                  <c:v>1.552E-3</c:v>
                </c:pt>
                <c:pt idx="15">
                  <c:v>1.405E-3</c:v>
                </c:pt>
                <c:pt idx="16">
                  <c:v>1.2769999999999999E-3</c:v>
                </c:pt>
                <c:pt idx="17">
                  <c:v>1.1659999999999999E-3</c:v>
                </c:pt>
                <c:pt idx="18">
                  <c:v>1.0679999999999999E-3</c:v>
                </c:pt>
                <c:pt idx="19">
                  <c:v>9.8200000000000002E-4</c:v>
                </c:pt>
                <c:pt idx="20">
                  <c:v>9.0499999999999999E-4</c:v>
                </c:pt>
                <c:pt idx="21">
                  <c:v>8.3699999999999996E-4</c:v>
                </c:pt>
                <c:pt idx="22">
                  <c:v>7.7499999999999997E-4</c:v>
                </c:pt>
                <c:pt idx="23">
                  <c:v>7.1900000000000002E-4</c:v>
                </c:pt>
                <c:pt idx="24">
                  <c:v>6.69E-4</c:v>
                </c:pt>
                <c:pt idx="25">
                  <c:v>6.2299999999999996E-4</c:v>
                </c:pt>
                <c:pt idx="26">
                  <c:v>5.8E-4</c:v>
                </c:pt>
                <c:pt idx="27">
                  <c:v>5.4100000000000003E-4</c:v>
                </c:pt>
                <c:pt idx="28">
                  <c:v>5.0500000000000002E-4</c:v>
                </c:pt>
                <c:pt idx="29">
                  <c:v>4.7100000000000001E-4</c:v>
                </c:pt>
                <c:pt idx="30">
                  <c:v>4.3899999999999999E-4</c:v>
                </c:pt>
                <c:pt idx="31">
                  <c:v>4.0900000000000002E-4</c:v>
                </c:pt>
                <c:pt idx="32">
                  <c:v>3.8000000000000002E-4</c:v>
                </c:pt>
                <c:pt idx="33">
                  <c:v>3.5300000000000002E-4</c:v>
                </c:pt>
                <c:pt idx="34">
                  <c:v>3.28E-4</c:v>
                </c:pt>
                <c:pt idx="35">
                  <c:v>3.0299999999999999E-4</c:v>
                </c:pt>
                <c:pt idx="36">
                  <c:v>2.7999999999999998E-4</c:v>
                </c:pt>
                <c:pt idx="37">
                  <c:v>2.5799999999999998E-4</c:v>
                </c:pt>
                <c:pt idx="38">
                  <c:v>2.3599999999999999E-4</c:v>
                </c:pt>
                <c:pt idx="39">
                  <c:v>1.5899999999999999E-4</c:v>
                </c:pt>
                <c:pt idx="40">
                  <c:v>1.54E-4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3-4A29-AB0F-C79C1FF9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195776"/>
        <c:axId val="623187152"/>
      </c:scatterChart>
      <c:valAx>
        <c:axId val="62319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87152"/>
        <c:crosses val="autoZero"/>
        <c:crossBetween val="midCat"/>
      </c:valAx>
      <c:valAx>
        <c:axId val="62318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9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508305509430365"/>
          <c:y val="6.02150537634408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rho_S800!$C$1</c:f>
              <c:strCache>
                <c:ptCount val="1"/>
                <c:pt idx="0">
                  <c:v>Densidad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6.0666345278268786E-2"/>
                  <c:y val="7.3776648886631102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sz="11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rho_S800!$A$2:$A$42</c:f>
              <c:numCache>
                <c:formatCode>General</c:formatCode>
                <c:ptCount val="41"/>
                <c:pt idx="0">
                  <c:v>288</c:v>
                </c:pt>
                <c:pt idx="1">
                  <c:v>298</c:v>
                </c:pt>
                <c:pt idx="2">
                  <c:v>308</c:v>
                </c:pt>
                <c:pt idx="3">
                  <c:v>318</c:v>
                </c:pt>
                <c:pt idx="4">
                  <c:v>328</c:v>
                </c:pt>
                <c:pt idx="5">
                  <c:v>338</c:v>
                </c:pt>
                <c:pt idx="6">
                  <c:v>348</c:v>
                </c:pt>
                <c:pt idx="7">
                  <c:v>358</c:v>
                </c:pt>
                <c:pt idx="8">
                  <c:v>368</c:v>
                </c:pt>
                <c:pt idx="9">
                  <c:v>378</c:v>
                </c:pt>
                <c:pt idx="10">
                  <c:v>388</c:v>
                </c:pt>
                <c:pt idx="11">
                  <c:v>398</c:v>
                </c:pt>
                <c:pt idx="12">
                  <c:v>408</c:v>
                </c:pt>
                <c:pt idx="13">
                  <c:v>418</c:v>
                </c:pt>
                <c:pt idx="14">
                  <c:v>428</c:v>
                </c:pt>
                <c:pt idx="15">
                  <c:v>438</c:v>
                </c:pt>
                <c:pt idx="16">
                  <c:v>448</c:v>
                </c:pt>
                <c:pt idx="17">
                  <c:v>458</c:v>
                </c:pt>
                <c:pt idx="18">
                  <c:v>468</c:v>
                </c:pt>
                <c:pt idx="19">
                  <c:v>478</c:v>
                </c:pt>
                <c:pt idx="20">
                  <c:v>488</c:v>
                </c:pt>
                <c:pt idx="21">
                  <c:v>498</c:v>
                </c:pt>
                <c:pt idx="22">
                  <c:v>508</c:v>
                </c:pt>
                <c:pt idx="23">
                  <c:v>518</c:v>
                </c:pt>
                <c:pt idx="24">
                  <c:v>528</c:v>
                </c:pt>
                <c:pt idx="25">
                  <c:v>538</c:v>
                </c:pt>
                <c:pt idx="26">
                  <c:v>548</c:v>
                </c:pt>
                <c:pt idx="27">
                  <c:v>558</c:v>
                </c:pt>
                <c:pt idx="28">
                  <c:v>568</c:v>
                </c:pt>
                <c:pt idx="29">
                  <c:v>578</c:v>
                </c:pt>
                <c:pt idx="30">
                  <c:v>588</c:v>
                </c:pt>
                <c:pt idx="31">
                  <c:v>598</c:v>
                </c:pt>
                <c:pt idx="32">
                  <c:v>608</c:v>
                </c:pt>
                <c:pt idx="33">
                  <c:v>618</c:v>
                </c:pt>
                <c:pt idx="34">
                  <c:v>628</c:v>
                </c:pt>
                <c:pt idx="35">
                  <c:v>638</c:v>
                </c:pt>
                <c:pt idx="36">
                  <c:v>648</c:v>
                </c:pt>
                <c:pt idx="37">
                  <c:v>658</c:v>
                </c:pt>
                <c:pt idx="38">
                  <c:v>668</c:v>
                </c:pt>
              </c:numCache>
            </c:numRef>
          </c:xVal>
          <c:yVal>
            <c:numRef>
              <c:f>rho_S800!$C$2:$C$42</c:f>
              <c:numCache>
                <c:formatCode>General</c:formatCode>
                <c:ptCount val="41"/>
                <c:pt idx="0">
                  <c:v>940.69153100000005</c:v>
                </c:pt>
                <c:pt idx="1">
                  <c:v>931.66159800000003</c:v>
                </c:pt>
                <c:pt idx="2">
                  <c:v>922.69122800000002</c:v>
                </c:pt>
                <c:pt idx="3">
                  <c:v>913.77037600000006</c:v>
                </c:pt>
                <c:pt idx="4">
                  <c:v>904.88900000000001</c:v>
                </c:pt>
                <c:pt idx="5">
                  <c:v>896.03705300000001</c:v>
                </c:pt>
                <c:pt idx="6">
                  <c:v>887.20449299999996</c:v>
                </c:pt>
                <c:pt idx="7">
                  <c:v>878.38127399999996</c:v>
                </c:pt>
                <c:pt idx="8">
                  <c:v>869.55735300000003</c:v>
                </c:pt>
                <c:pt idx="9">
                  <c:v>860.72268599999995</c:v>
                </c:pt>
                <c:pt idx="10">
                  <c:v>851.86722699999996</c:v>
                </c:pt>
                <c:pt idx="11">
                  <c:v>842.98093400000005</c:v>
                </c:pt>
                <c:pt idx="12">
                  <c:v>834.05376100000001</c:v>
                </c:pt>
                <c:pt idx="13">
                  <c:v>825.07566499999996</c:v>
                </c:pt>
                <c:pt idx="14">
                  <c:v>816.03660100000002</c:v>
                </c:pt>
                <c:pt idx="15">
                  <c:v>806.92652499999997</c:v>
                </c:pt>
                <c:pt idx="16">
                  <c:v>797.73539300000004</c:v>
                </c:pt>
                <c:pt idx="17">
                  <c:v>788.45316000000003</c:v>
                </c:pt>
                <c:pt idx="18">
                  <c:v>779.06978300000003</c:v>
                </c:pt>
                <c:pt idx="19">
                  <c:v>769.57521699999995</c:v>
                </c:pt>
                <c:pt idx="20">
                  <c:v>759.95941700000003</c:v>
                </c:pt>
                <c:pt idx="21">
                  <c:v>750.21234000000004</c:v>
                </c:pt>
                <c:pt idx="22">
                  <c:v>740.32394199999999</c:v>
                </c:pt>
                <c:pt idx="23">
                  <c:v>730.284178</c:v>
                </c:pt>
                <c:pt idx="24">
                  <c:v>720.08300299999996</c:v>
                </c:pt>
                <c:pt idx="25">
                  <c:v>709.710374</c:v>
                </c:pt>
                <c:pt idx="26">
                  <c:v>699.15624700000001</c:v>
                </c:pt>
                <c:pt idx="27">
                  <c:v>688.41057699999999</c:v>
                </c:pt>
                <c:pt idx="28">
                  <c:v>677.46331999999995</c:v>
                </c:pt>
                <c:pt idx="29">
                  <c:v>666.30443100000002</c:v>
                </c:pt>
                <c:pt idx="30">
                  <c:v>654.92386699999997</c:v>
                </c:pt>
                <c:pt idx="31">
                  <c:v>643.31158400000004</c:v>
                </c:pt>
                <c:pt idx="32">
                  <c:v>631.457536</c:v>
                </c:pt>
                <c:pt idx="33">
                  <c:v>619.35167999999999</c:v>
                </c:pt>
                <c:pt idx="34">
                  <c:v>606.98397199999999</c:v>
                </c:pt>
                <c:pt idx="35">
                  <c:v>594.34436700000003</c:v>
                </c:pt>
                <c:pt idx="36">
                  <c:v>581.422821</c:v>
                </c:pt>
                <c:pt idx="37">
                  <c:v>568.20929000000001</c:v>
                </c:pt>
                <c:pt idx="38">
                  <c:v>554.69372899999996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3-4A29-AB0F-C79C1FF9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198912"/>
        <c:axId val="623192640"/>
      </c:scatterChart>
      <c:valAx>
        <c:axId val="62319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92640"/>
        <c:crosses val="autoZero"/>
        <c:crossBetween val="midCat"/>
      </c:valAx>
      <c:valAx>
        <c:axId val="62319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9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508305509430365"/>
          <c:y val="6.02150537634408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kt_S800!$C$1</c:f>
              <c:strCache>
                <c:ptCount val="1"/>
                <c:pt idx="0">
                  <c:v>Conductividad Térmica [Jm / Ks]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5.8743609429773656E-2"/>
                  <c:y val="7.8512911692490056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sz="11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kt_S800!$A$2:$A$42</c:f>
              <c:numCache>
                <c:formatCode>General</c:formatCode>
                <c:ptCount val="41"/>
                <c:pt idx="0">
                  <c:v>288</c:v>
                </c:pt>
                <c:pt idx="1">
                  <c:v>298</c:v>
                </c:pt>
                <c:pt idx="2">
                  <c:v>308</c:v>
                </c:pt>
                <c:pt idx="3">
                  <c:v>318</c:v>
                </c:pt>
                <c:pt idx="4">
                  <c:v>328</c:v>
                </c:pt>
                <c:pt idx="5">
                  <c:v>338</c:v>
                </c:pt>
                <c:pt idx="6">
                  <c:v>348</c:v>
                </c:pt>
                <c:pt idx="7">
                  <c:v>358</c:v>
                </c:pt>
                <c:pt idx="8">
                  <c:v>368</c:v>
                </c:pt>
                <c:pt idx="9">
                  <c:v>378</c:v>
                </c:pt>
                <c:pt idx="10">
                  <c:v>388</c:v>
                </c:pt>
                <c:pt idx="11">
                  <c:v>398</c:v>
                </c:pt>
                <c:pt idx="12">
                  <c:v>408</c:v>
                </c:pt>
                <c:pt idx="13">
                  <c:v>418</c:v>
                </c:pt>
                <c:pt idx="14">
                  <c:v>428</c:v>
                </c:pt>
                <c:pt idx="15">
                  <c:v>438</c:v>
                </c:pt>
                <c:pt idx="16">
                  <c:v>448</c:v>
                </c:pt>
                <c:pt idx="17">
                  <c:v>458</c:v>
                </c:pt>
                <c:pt idx="18">
                  <c:v>468</c:v>
                </c:pt>
                <c:pt idx="19">
                  <c:v>478</c:v>
                </c:pt>
                <c:pt idx="20">
                  <c:v>488</c:v>
                </c:pt>
                <c:pt idx="21">
                  <c:v>498</c:v>
                </c:pt>
                <c:pt idx="22">
                  <c:v>508</c:v>
                </c:pt>
                <c:pt idx="23">
                  <c:v>518</c:v>
                </c:pt>
                <c:pt idx="24">
                  <c:v>528</c:v>
                </c:pt>
                <c:pt idx="25">
                  <c:v>538</c:v>
                </c:pt>
                <c:pt idx="26">
                  <c:v>548</c:v>
                </c:pt>
                <c:pt idx="27">
                  <c:v>558</c:v>
                </c:pt>
                <c:pt idx="28">
                  <c:v>568</c:v>
                </c:pt>
                <c:pt idx="29">
                  <c:v>578</c:v>
                </c:pt>
                <c:pt idx="30">
                  <c:v>588</c:v>
                </c:pt>
                <c:pt idx="31">
                  <c:v>598</c:v>
                </c:pt>
                <c:pt idx="32">
                  <c:v>608</c:v>
                </c:pt>
                <c:pt idx="33">
                  <c:v>618</c:v>
                </c:pt>
                <c:pt idx="34">
                  <c:v>628</c:v>
                </c:pt>
                <c:pt idx="35">
                  <c:v>638</c:v>
                </c:pt>
                <c:pt idx="36">
                  <c:v>648</c:v>
                </c:pt>
                <c:pt idx="37">
                  <c:v>658</c:v>
                </c:pt>
                <c:pt idx="38">
                  <c:v>668</c:v>
                </c:pt>
              </c:numCache>
            </c:numRef>
          </c:xVal>
          <c:yVal>
            <c:numRef>
              <c:f>kt_S800!$C$2:$C$42</c:f>
              <c:numCache>
                <c:formatCode>General</c:formatCode>
                <c:ptCount val="41"/>
                <c:pt idx="0">
                  <c:v>0.135986</c:v>
                </c:pt>
                <c:pt idx="1">
                  <c:v>0.134103</c:v>
                </c:pt>
                <c:pt idx="2">
                  <c:v>0.132219</c:v>
                </c:pt>
                <c:pt idx="3">
                  <c:v>0.13033600000000001</c:v>
                </c:pt>
                <c:pt idx="4">
                  <c:v>0.12845400000000001</c:v>
                </c:pt>
                <c:pt idx="5">
                  <c:v>0.12657199999999999</c:v>
                </c:pt>
                <c:pt idx="6">
                  <c:v>0.12469</c:v>
                </c:pt>
                <c:pt idx="7">
                  <c:v>0.122808</c:v>
                </c:pt>
                <c:pt idx="8">
                  <c:v>0.12092700000000001</c:v>
                </c:pt>
                <c:pt idx="9">
                  <c:v>0.119045</c:v>
                </c:pt>
                <c:pt idx="10">
                  <c:v>0.117164</c:v>
                </c:pt>
                <c:pt idx="11">
                  <c:v>0.115284</c:v>
                </c:pt>
                <c:pt idx="12">
                  <c:v>0.113403</c:v>
                </c:pt>
                <c:pt idx="13">
                  <c:v>0.111523</c:v>
                </c:pt>
                <c:pt idx="14">
                  <c:v>0.109642</c:v>
                </c:pt>
                <c:pt idx="15">
                  <c:v>0.107762</c:v>
                </c:pt>
                <c:pt idx="16">
                  <c:v>0.105882</c:v>
                </c:pt>
                <c:pt idx="17">
                  <c:v>0.104002</c:v>
                </c:pt>
                <c:pt idx="18">
                  <c:v>0.102122</c:v>
                </c:pt>
                <c:pt idx="19">
                  <c:v>0.100241</c:v>
                </c:pt>
                <c:pt idx="20">
                  <c:v>9.8361000000000004E-2</c:v>
                </c:pt>
                <c:pt idx="21">
                  <c:v>9.6480999999999997E-2</c:v>
                </c:pt>
                <c:pt idx="22">
                  <c:v>9.4601000000000005E-2</c:v>
                </c:pt>
                <c:pt idx="23">
                  <c:v>9.2719999999999997E-2</c:v>
                </c:pt>
                <c:pt idx="24">
                  <c:v>9.0840000000000004E-2</c:v>
                </c:pt>
                <c:pt idx="25">
                  <c:v>8.8958999999999996E-2</c:v>
                </c:pt>
                <c:pt idx="26">
                  <c:v>8.7079000000000004E-2</c:v>
                </c:pt>
                <c:pt idx="27">
                  <c:v>8.5197999999999996E-2</c:v>
                </c:pt>
                <c:pt idx="28">
                  <c:v>8.3317000000000002E-2</c:v>
                </c:pt>
                <c:pt idx="29">
                  <c:v>8.1434999999999994E-2</c:v>
                </c:pt>
                <c:pt idx="30">
                  <c:v>7.9554E-2</c:v>
                </c:pt>
                <c:pt idx="31">
                  <c:v>7.7672000000000005E-2</c:v>
                </c:pt>
                <c:pt idx="32">
                  <c:v>7.5788999999999995E-2</c:v>
                </c:pt>
                <c:pt idx="33">
                  <c:v>7.3907E-2</c:v>
                </c:pt>
                <c:pt idx="34">
                  <c:v>7.2024000000000005E-2</c:v>
                </c:pt>
                <c:pt idx="35">
                  <c:v>7.0140999999999995E-2</c:v>
                </c:pt>
                <c:pt idx="36">
                  <c:v>6.8256999999999998E-2</c:v>
                </c:pt>
                <c:pt idx="37">
                  <c:v>6.6373000000000001E-2</c:v>
                </c:pt>
                <c:pt idx="38">
                  <c:v>6.4488000000000004E-2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3-4A29-AB0F-C79C1FF9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193424"/>
        <c:axId val="623191464"/>
      </c:scatterChart>
      <c:valAx>
        <c:axId val="62319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91464"/>
        <c:crosses val="autoZero"/>
        <c:crossBetween val="midCat"/>
      </c:valAx>
      <c:valAx>
        <c:axId val="62319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9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1117084739994974E-2"/>
          <c:y val="0.1221887777036868"/>
          <c:w val="0.87621943055057327"/>
          <c:h val="0.83254322257707902"/>
        </c:manualLayout>
      </c:layout>
      <c:scatterChart>
        <c:scatterStyle val="lineMarker"/>
        <c:varyColors val="0"/>
        <c:ser>
          <c:idx val="0"/>
          <c:order val="0"/>
          <c:tx>
            <c:strRef>
              <c:f>H_T_DOWA!$D$1</c:f>
              <c:strCache>
                <c:ptCount val="1"/>
                <c:pt idx="0">
                  <c:v>H[T]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4.7817148351304239E-2"/>
                  <c:y val="1.5163820257251654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sz="14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H_T_DOWA!$A$2:$A$41</c:f>
              <c:numCache>
                <c:formatCode>0.00</c:formatCode>
                <c:ptCount val="40"/>
                <c:pt idx="0">
                  <c:v>286</c:v>
                </c:pt>
                <c:pt idx="1">
                  <c:v>296</c:v>
                </c:pt>
                <c:pt idx="2">
                  <c:v>306</c:v>
                </c:pt>
                <c:pt idx="3">
                  <c:v>316</c:v>
                </c:pt>
                <c:pt idx="4">
                  <c:v>326</c:v>
                </c:pt>
                <c:pt idx="5">
                  <c:v>336</c:v>
                </c:pt>
                <c:pt idx="6">
                  <c:v>346</c:v>
                </c:pt>
                <c:pt idx="7">
                  <c:v>356</c:v>
                </c:pt>
                <c:pt idx="8">
                  <c:v>366</c:v>
                </c:pt>
                <c:pt idx="9">
                  <c:v>376</c:v>
                </c:pt>
                <c:pt idx="10">
                  <c:v>386</c:v>
                </c:pt>
                <c:pt idx="11">
                  <c:v>396</c:v>
                </c:pt>
                <c:pt idx="12">
                  <c:v>406</c:v>
                </c:pt>
                <c:pt idx="13">
                  <c:v>416</c:v>
                </c:pt>
                <c:pt idx="14">
                  <c:v>426</c:v>
                </c:pt>
                <c:pt idx="15">
                  <c:v>436</c:v>
                </c:pt>
                <c:pt idx="16">
                  <c:v>446</c:v>
                </c:pt>
                <c:pt idx="17">
                  <c:v>456</c:v>
                </c:pt>
                <c:pt idx="18">
                  <c:v>466</c:v>
                </c:pt>
                <c:pt idx="19">
                  <c:v>476</c:v>
                </c:pt>
                <c:pt idx="20">
                  <c:v>486</c:v>
                </c:pt>
                <c:pt idx="21">
                  <c:v>496</c:v>
                </c:pt>
                <c:pt idx="22">
                  <c:v>506</c:v>
                </c:pt>
                <c:pt idx="23">
                  <c:v>516</c:v>
                </c:pt>
                <c:pt idx="24">
                  <c:v>526</c:v>
                </c:pt>
                <c:pt idx="25">
                  <c:v>536</c:v>
                </c:pt>
                <c:pt idx="26">
                  <c:v>546</c:v>
                </c:pt>
                <c:pt idx="27">
                  <c:v>556</c:v>
                </c:pt>
                <c:pt idx="28">
                  <c:v>566</c:v>
                </c:pt>
                <c:pt idx="29">
                  <c:v>576</c:v>
                </c:pt>
                <c:pt idx="30">
                  <c:v>586</c:v>
                </c:pt>
                <c:pt idx="31">
                  <c:v>596</c:v>
                </c:pt>
                <c:pt idx="32">
                  <c:v>606</c:v>
                </c:pt>
                <c:pt idx="33">
                  <c:v>616</c:v>
                </c:pt>
                <c:pt idx="34">
                  <c:v>626</c:v>
                </c:pt>
                <c:pt idx="35">
                  <c:v>636</c:v>
                </c:pt>
                <c:pt idx="36">
                  <c:v>646</c:v>
                </c:pt>
                <c:pt idx="37">
                  <c:v>656</c:v>
                </c:pt>
                <c:pt idx="38">
                  <c:v>666</c:v>
                </c:pt>
              </c:numCache>
            </c:numRef>
          </c:xVal>
          <c:yVal>
            <c:numRef>
              <c:f>H_T_DOWA!$D$2:$D$41</c:f>
              <c:numCache>
                <c:formatCode>0</c:formatCode>
                <c:ptCount val="40"/>
                <c:pt idx="0">
                  <c:v>929.43800078661661</c:v>
                </c:pt>
                <c:pt idx="1">
                  <c:v>17251.909766594617</c:v>
                </c:pt>
                <c:pt idx="2">
                  <c:v>33679.401436722706</c:v>
                </c:pt>
                <c:pt idx="3">
                  <c:v>50237.701944770663</c:v>
                </c:pt>
                <c:pt idx="4">
                  <c:v>66949.996656338626</c:v>
                </c:pt>
                <c:pt idx="5">
                  <c:v>83837.00008902658</c:v>
                </c:pt>
                <c:pt idx="6">
                  <c:v>100917.08863243455</c:v>
                </c:pt>
                <c:pt idx="7">
                  <c:v>118206.43326816267</c:v>
                </c:pt>
                <c:pt idx="8">
                  <c:v>135719.13228981069</c:v>
                </c:pt>
                <c:pt idx="9">
                  <c:v>153467.34402297862</c:v>
                </c:pt>
                <c:pt idx="10">
                  <c:v>171461.41954526666</c:v>
                </c:pt>
                <c:pt idx="11">
                  <c:v>189710.03540627446</c:v>
                </c:pt>
                <c:pt idx="12">
                  <c:v>208220.32634760244</c:v>
                </c:pt>
                <c:pt idx="13">
                  <c:v>226998.01802285045</c:v>
                </c:pt>
                <c:pt idx="14">
                  <c:v>246047.55971761831</c:v>
                </c:pt>
                <c:pt idx="15">
                  <c:v>265372.25706950645</c:v>
                </c:pt>
                <c:pt idx="16">
                  <c:v>284974.40478811436</c:v>
                </c:pt>
                <c:pt idx="17">
                  <c:v>304855.4193750422</c:v>
                </c:pt>
                <c:pt idx="18">
                  <c:v>325015.97184389044</c:v>
                </c:pt>
                <c:pt idx="19">
                  <c:v>345456.12044025847</c:v>
                </c:pt>
                <c:pt idx="20">
                  <c:v>366175.44336174638</c:v>
                </c:pt>
                <c:pt idx="21">
                  <c:v>387173.17147795443</c:v>
                </c:pt>
                <c:pt idx="22">
                  <c:v>408448.3210504821</c:v>
                </c:pt>
                <c:pt idx="23">
                  <c:v>429999.82645293052</c:v>
                </c:pt>
                <c:pt idx="24">
                  <c:v>451826.67289089819</c:v>
                </c:pt>
                <c:pt idx="25">
                  <c:v>473928.02912198612</c:v>
                </c:pt>
                <c:pt idx="26">
                  <c:v>496303.38017579378</c:v>
                </c:pt>
                <c:pt idx="27">
                  <c:v>518952.66007392236</c:v>
                </c:pt>
                <c:pt idx="28">
                  <c:v>541876.38454996992</c:v>
                </c:pt>
                <c:pt idx="29">
                  <c:v>565075.78376953816</c:v>
                </c:pt>
                <c:pt idx="30">
                  <c:v>588552.93505022675</c:v>
                </c:pt>
                <c:pt idx="31">
                  <c:v>612310.89558163437</c:v>
                </c:pt>
                <c:pt idx="32">
                  <c:v>636353.83514536312</c:v>
                </c:pt>
                <c:pt idx="33">
                  <c:v>660687.16883501038</c:v>
                </c:pt>
                <c:pt idx="34">
                  <c:v>685317.68977617868</c:v>
                </c:pt>
                <c:pt idx="35">
                  <c:v>710253.70184646687</c:v>
                </c:pt>
                <c:pt idx="36">
                  <c:v>735505.15239547379</c:v>
                </c:pt>
                <c:pt idx="37">
                  <c:v>761083.76496480312</c:v>
                </c:pt>
                <c:pt idx="38">
                  <c:v>787003.17200805084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3-4A29-AB0F-C79C1FF9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193816"/>
        <c:axId val="623186760"/>
      </c:scatterChart>
      <c:valAx>
        <c:axId val="623193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86760"/>
        <c:crosses val="autoZero"/>
        <c:crossBetween val="midCat"/>
      </c:valAx>
      <c:valAx>
        <c:axId val="62318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93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4.0561243837694348E-2"/>
          <c:y val="0.17647798742138365"/>
          <c:w val="0.9230375725218648"/>
          <c:h val="0.74721900328496671"/>
        </c:manualLayout>
      </c:layout>
      <c:scatterChart>
        <c:scatterStyle val="lineMarker"/>
        <c:varyColors val="0"/>
        <c:ser>
          <c:idx val="0"/>
          <c:order val="0"/>
          <c:tx>
            <c:strRef>
              <c:f>H_T_DOWA!$A$1</c:f>
              <c:strCache>
                <c:ptCount val="1"/>
                <c:pt idx="0">
                  <c:v>T [K]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8.6682499142255218E-2"/>
                  <c:y val="0.43335884788293361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H_T_DOWA!$D$2:$D$40</c:f>
              <c:numCache>
                <c:formatCode>0</c:formatCode>
                <c:ptCount val="39"/>
                <c:pt idx="0">
                  <c:v>929.43800078661661</c:v>
                </c:pt>
                <c:pt idx="1">
                  <c:v>17251.909766594617</c:v>
                </c:pt>
                <c:pt idx="2">
                  <c:v>33679.401436722706</c:v>
                </c:pt>
                <c:pt idx="3">
                  <c:v>50237.701944770663</c:v>
                </c:pt>
                <c:pt idx="4">
                  <c:v>66949.996656338626</c:v>
                </c:pt>
                <c:pt idx="5">
                  <c:v>83837.00008902658</c:v>
                </c:pt>
                <c:pt idx="6">
                  <c:v>100917.08863243455</c:v>
                </c:pt>
                <c:pt idx="7">
                  <c:v>118206.43326816267</c:v>
                </c:pt>
                <c:pt idx="8">
                  <c:v>135719.13228981069</c:v>
                </c:pt>
                <c:pt idx="9">
                  <c:v>153467.34402297862</c:v>
                </c:pt>
                <c:pt idx="10">
                  <c:v>171461.41954526666</c:v>
                </c:pt>
                <c:pt idx="11">
                  <c:v>189710.03540627446</c:v>
                </c:pt>
                <c:pt idx="12">
                  <c:v>208220.32634760244</c:v>
                </c:pt>
                <c:pt idx="13">
                  <c:v>226998.01802285045</c:v>
                </c:pt>
                <c:pt idx="14">
                  <c:v>246047.55971761831</c:v>
                </c:pt>
                <c:pt idx="15">
                  <c:v>265372.25706950645</c:v>
                </c:pt>
                <c:pt idx="16">
                  <c:v>284974.40478811436</c:v>
                </c:pt>
                <c:pt idx="17">
                  <c:v>304855.4193750422</c:v>
                </c:pt>
                <c:pt idx="18">
                  <c:v>325015.97184389044</c:v>
                </c:pt>
                <c:pt idx="19">
                  <c:v>345456.12044025847</c:v>
                </c:pt>
                <c:pt idx="20">
                  <c:v>366175.44336174638</c:v>
                </c:pt>
                <c:pt idx="21">
                  <c:v>387173.17147795443</c:v>
                </c:pt>
                <c:pt idx="22">
                  <c:v>408448.3210504821</c:v>
                </c:pt>
                <c:pt idx="23">
                  <c:v>429999.82645293052</c:v>
                </c:pt>
                <c:pt idx="24">
                  <c:v>451826.67289089819</c:v>
                </c:pt>
                <c:pt idx="25">
                  <c:v>473928.02912198612</c:v>
                </c:pt>
                <c:pt idx="26">
                  <c:v>496303.38017579378</c:v>
                </c:pt>
                <c:pt idx="27">
                  <c:v>518952.66007392236</c:v>
                </c:pt>
                <c:pt idx="28">
                  <c:v>541876.38454996992</c:v>
                </c:pt>
                <c:pt idx="29">
                  <c:v>565075.78376953816</c:v>
                </c:pt>
                <c:pt idx="30">
                  <c:v>588552.93505022675</c:v>
                </c:pt>
                <c:pt idx="31">
                  <c:v>612310.89558163437</c:v>
                </c:pt>
                <c:pt idx="32">
                  <c:v>636353.83514536312</c:v>
                </c:pt>
                <c:pt idx="33">
                  <c:v>660687.16883501038</c:v>
                </c:pt>
                <c:pt idx="34">
                  <c:v>685317.68977617868</c:v>
                </c:pt>
                <c:pt idx="35">
                  <c:v>710253.70184646687</c:v>
                </c:pt>
                <c:pt idx="36">
                  <c:v>735505.15239547379</c:v>
                </c:pt>
                <c:pt idx="37">
                  <c:v>761083.76496480312</c:v>
                </c:pt>
                <c:pt idx="38">
                  <c:v>787003.17200805084</c:v>
                </c:pt>
              </c:numCache>
            </c:numRef>
          </c:xVal>
          <c:yVal>
            <c:numRef>
              <c:f>H_T_DOWA!$A$2:$A$40</c:f>
              <c:numCache>
                <c:formatCode>0.00</c:formatCode>
                <c:ptCount val="39"/>
                <c:pt idx="0">
                  <c:v>286</c:v>
                </c:pt>
                <c:pt idx="1">
                  <c:v>296</c:v>
                </c:pt>
                <c:pt idx="2">
                  <c:v>306</c:v>
                </c:pt>
                <c:pt idx="3">
                  <c:v>316</c:v>
                </c:pt>
                <c:pt idx="4">
                  <c:v>326</c:v>
                </c:pt>
                <c:pt idx="5">
                  <c:v>336</c:v>
                </c:pt>
                <c:pt idx="6">
                  <c:v>346</c:v>
                </c:pt>
                <c:pt idx="7">
                  <c:v>356</c:v>
                </c:pt>
                <c:pt idx="8">
                  <c:v>366</c:v>
                </c:pt>
                <c:pt idx="9">
                  <c:v>376</c:v>
                </c:pt>
                <c:pt idx="10">
                  <c:v>386</c:v>
                </c:pt>
                <c:pt idx="11">
                  <c:v>396</c:v>
                </c:pt>
                <c:pt idx="12">
                  <c:v>406</c:v>
                </c:pt>
                <c:pt idx="13">
                  <c:v>416</c:v>
                </c:pt>
                <c:pt idx="14">
                  <c:v>426</c:v>
                </c:pt>
                <c:pt idx="15">
                  <c:v>436</c:v>
                </c:pt>
                <c:pt idx="16">
                  <c:v>446</c:v>
                </c:pt>
                <c:pt idx="17">
                  <c:v>456</c:v>
                </c:pt>
                <c:pt idx="18">
                  <c:v>466</c:v>
                </c:pt>
                <c:pt idx="19">
                  <c:v>476</c:v>
                </c:pt>
                <c:pt idx="20">
                  <c:v>486</c:v>
                </c:pt>
                <c:pt idx="21">
                  <c:v>496</c:v>
                </c:pt>
                <c:pt idx="22">
                  <c:v>506</c:v>
                </c:pt>
                <c:pt idx="23">
                  <c:v>516</c:v>
                </c:pt>
                <c:pt idx="24">
                  <c:v>526</c:v>
                </c:pt>
                <c:pt idx="25">
                  <c:v>536</c:v>
                </c:pt>
                <c:pt idx="26">
                  <c:v>546</c:v>
                </c:pt>
                <c:pt idx="27">
                  <c:v>556</c:v>
                </c:pt>
                <c:pt idx="28">
                  <c:v>566</c:v>
                </c:pt>
                <c:pt idx="29">
                  <c:v>576</c:v>
                </c:pt>
                <c:pt idx="30">
                  <c:v>586</c:v>
                </c:pt>
                <c:pt idx="31">
                  <c:v>596</c:v>
                </c:pt>
                <c:pt idx="32">
                  <c:v>606</c:v>
                </c:pt>
                <c:pt idx="33">
                  <c:v>616</c:v>
                </c:pt>
                <c:pt idx="34">
                  <c:v>626</c:v>
                </c:pt>
                <c:pt idx="35">
                  <c:v>636</c:v>
                </c:pt>
                <c:pt idx="36">
                  <c:v>646</c:v>
                </c:pt>
                <c:pt idx="37">
                  <c:v>656</c:v>
                </c:pt>
                <c:pt idx="38">
                  <c:v>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84-4002-9A08-E501055A9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190680"/>
        <c:axId val="623194600"/>
      </c:scatterChart>
      <c:valAx>
        <c:axId val="623190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94600"/>
        <c:crosses val="autoZero"/>
        <c:crossBetween val="midCat"/>
      </c:valAx>
      <c:valAx>
        <c:axId val="62319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90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mu_DOWA!$C$1</c:f>
              <c:strCache>
                <c:ptCount val="1"/>
                <c:pt idx="0">
                  <c:v>Viscosidad Dinámica [Pa s]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4.5447890442266142E-3"/>
                  <c:y val="-0.543835407670815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sz="11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mu_DOWA!$A$2:$A$42</c:f>
              <c:numCache>
                <c:formatCode>General</c:formatCode>
                <c:ptCount val="41"/>
                <c:pt idx="0">
                  <c:v>288</c:v>
                </c:pt>
                <c:pt idx="1">
                  <c:v>298</c:v>
                </c:pt>
                <c:pt idx="2">
                  <c:v>308</c:v>
                </c:pt>
                <c:pt idx="3">
                  <c:v>318</c:v>
                </c:pt>
                <c:pt idx="4">
                  <c:v>328</c:v>
                </c:pt>
                <c:pt idx="5">
                  <c:v>338</c:v>
                </c:pt>
                <c:pt idx="6">
                  <c:v>348</c:v>
                </c:pt>
                <c:pt idx="7">
                  <c:v>358</c:v>
                </c:pt>
                <c:pt idx="8">
                  <c:v>368</c:v>
                </c:pt>
                <c:pt idx="9">
                  <c:v>378</c:v>
                </c:pt>
                <c:pt idx="10">
                  <c:v>388</c:v>
                </c:pt>
                <c:pt idx="11">
                  <c:v>398</c:v>
                </c:pt>
                <c:pt idx="12">
                  <c:v>408</c:v>
                </c:pt>
                <c:pt idx="13">
                  <c:v>418</c:v>
                </c:pt>
                <c:pt idx="14">
                  <c:v>428</c:v>
                </c:pt>
                <c:pt idx="15">
                  <c:v>438</c:v>
                </c:pt>
                <c:pt idx="16">
                  <c:v>448</c:v>
                </c:pt>
                <c:pt idx="17">
                  <c:v>458</c:v>
                </c:pt>
                <c:pt idx="18">
                  <c:v>468</c:v>
                </c:pt>
                <c:pt idx="19">
                  <c:v>478</c:v>
                </c:pt>
                <c:pt idx="20">
                  <c:v>488</c:v>
                </c:pt>
                <c:pt idx="21">
                  <c:v>498</c:v>
                </c:pt>
                <c:pt idx="22">
                  <c:v>508</c:v>
                </c:pt>
                <c:pt idx="23">
                  <c:v>518</c:v>
                </c:pt>
                <c:pt idx="24">
                  <c:v>528</c:v>
                </c:pt>
                <c:pt idx="25">
                  <c:v>538</c:v>
                </c:pt>
                <c:pt idx="26">
                  <c:v>548</c:v>
                </c:pt>
                <c:pt idx="27">
                  <c:v>558</c:v>
                </c:pt>
                <c:pt idx="28">
                  <c:v>568</c:v>
                </c:pt>
                <c:pt idx="29">
                  <c:v>578</c:v>
                </c:pt>
                <c:pt idx="30">
                  <c:v>588</c:v>
                </c:pt>
                <c:pt idx="31">
                  <c:v>598</c:v>
                </c:pt>
                <c:pt idx="32">
                  <c:v>608</c:v>
                </c:pt>
                <c:pt idx="33">
                  <c:v>618</c:v>
                </c:pt>
                <c:pt idx="34">
                  <c:v>628</c:v>
                </c:pt>
                <c:pt idx="35">
                  <c:v>638</c:v>
                </c:pt>
                <c:pt idx="36">
                  <c:v>648</c:v>
                </c:pt>
                <c:pt idx="37">
                  <c:v>658</c:v>
                </c:pt>
                <c:pt idx="38">
                  <c:v>668</c:v>
                </c:pt>
                <c:pt idx="39">
                  <c:v>658</c:v>
                </c:pt>
                <c:pt idx="40">
                  <c:v>668</c:v>
                </c:pt>
              </c:numCache>
            </c:numRef>
          </c:xVal>
          <c:yVal>
            <c:numRef>
              <c:f>mu_DOWA!$C$2:$C$42</c:f>
              <c:numCache>
                <c:formatCode>General</c:formatCode>
                <c:ptCount val="41"/>
                <c:pt idx="0">
                  <c:v>1.3736319945288941E-2</c:v>
                </c:pt>
                <c:pt idx="1">
                  <c:v>1.3082110411881231E-2</c:v>
                </c:pt>
                <c:pt idx="2">
                  <c:v>1.2824561283083527E-2</c:v>
                </c:pt>
                <c:pt idx="3">
                  <c:v>1.2850852577466598E-2</c:v>
                </c:pt>
                <c:pt idx="4">
                  <c:v>1.3077177650571842E-2</c:v>
                </c:pt>
                <c:pt idx="5">
                  <c:v>1.3442670081274199E-2</c:v>
                </c:pt>
                <c:pt idx="6">
                  <c:v>1.3904286176480096E-2</c:v>
                </c:pt>
                <c:pt idx="7">
                  <c:v>1.4432543836584821E-2</c:v>
                </c:pt>
                <c:pt idx="8">
                  <c:v>1.5008023664554337E-2</c:v>
                </c:pt>
                <c:pt idx="9">
                  <c:v>1.5618543342558411E-2</c:v>
                </c:pt>
                <c:pt idx="10">
                  <c:v>1.6256921440849559E-2</c:v>
                </c:pt>
                <c:pt idx="11">
                  <c:v>1.6919251964069071E-2</c:v>
                </c:pt>
                <c:pt idx="12">
                  <c:v>1.7603616081710349E-2</c:v>
                </c:pt>
                <c:pt idx="13">
                  <c:v>1.8309162629110087E-2</c:v>
                </c:pt>
                <c:pt idx="14">
                  <c:v>1.9035494107488171E-2</c:v>
                </c:pt>
                <c:pt idx="15">
                  <c:v>1.9782300051386814E-2</c:v>
                </c:pt>
                <c:pt idx="16">
                  <c:v>2.0549184772362672E-2</c:v>
                </c:pt>
                <c:pt idx="17">
                  <c:v>2.1335641630611857E-2</c:v>
                </c:pt>
                <c:pt idx="18">
                  <c:v>2.2141131124030267E-2</c:v>
                </c:pt>
                <c:pt idx="19">
                  <c:v>2.2965225227264519E-2</c:v>
                </c:pt>
                <c:pt idx="20">
                  <c:v>2.3807785553821681E-2</c:v>
                </c:pt>
                <c:pt idx="21">
                  <c:v>2.4669148053602541E-2</c:v>
                </c:pt>
                <c:pt idx="22">
                  <c:v>2.5550292101174321E-2</c:v>
                </c:pt>
                <c:pt idx="23">
                  <c:v>2.6452976968921682E-2</c:v>
                </c:pt>
                <c:pt idx="24">
                  <c:v>2.7379833821430388E-2</c:v>
                </c:pt>
                <c:pt idx="25">
                  <c:v>2.8334406507923404E-2</c:v>
                </c:pt>
                <c:pt idx="26">
                  <c:v>2.9321139570042121E-2</c:v>
                </c:pt>
                <c:pt idx="27">
                  <c:v>3.0345317022140605E-2</c:v>
                </c:pt>
                <c:pt idx="28">
                  <c:v>3.1412960605141649E-2</c:v>
                </c:pt>
                <c:pt idx="29">
                  <c:v>3.2530701352149194E-2</c:v>
                </c:pt>
                <c:pt idx="30">
                  <c:v>3.3705643447145661E-2</c:v>
                </c:pt>
                <c:pt idx="31">
                  <c:v>3.4945244498295835E-2</c:v>
                </c:pt>
                <c:pt idx="32">
                  <c:v>3.6257241487707148E-2</c:v>
                </c:pt>
                <c:pt idx="33">
                  <c:v>3.7649656800635256E-2</c:v>
                </c:pt>
                <c:pt idx="34">
                  <c:v>3.9130923879575619E-2</c:v>
                </c:pt>
                <c:pt idx="35">
                  <c:v>4.0710177183406415E-2</c:v>
                </c:pt>
                <c:pt idx="36">
                  <c:v>4.2397756284870525E-2</c:v>
                </c:pt>
                <c:pt idx="37">
                  <c:v>4.420597906290169E-2</c:v>
                </c:pt>
                <c:pt idx="38">
                  <c:v>4.6150244105390925E-2</c:v>
                </c:pt>
                <c:pt idx="39">
                  <c:v>4.420597906290169E-2</c:v>
                </c:pt>
                <c:pt idx="40">
                  <c:v>4.6150244105390925E-2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3-4A29-AB0F-C79C1FF95658}"/>
            </c:ext>
          </c:extLst>
        </c:ser>
        <c:ser>
          <c:idx val="1"/>
          <c:order val="1"/>
          <c:tx>
            <c:strRef>
              <c:f>mu_DOWA!$D$1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mu_DOWA!$A$2:$A$42</c:f>
              <c:numCache>
                <c:formatCode>General</c:formatCode>
                <c:ptCount val="41"/>
                <c:pt idx="0">
                  <c:v>288</c:v>
                </c:pt>
                <c:pt idx="1">
                  <c:v>298</c:v>
                </c:pt>
                <c:pt idx="2">
                  <c:v>308</c:v>
                </c:pt>
                <c:pt idx="3">
                  <c:v>318</c:v>
                </c:pt>
                <c:pt idx="4">
                  <c:v>328</c:v>
                </c:pt>
                <c:pt idx="5">
                  <c:v>338</c:v>
                </c:pt>
                <c:pt idx="6">
                  <c:v>348</c:v>
                </c:pt>
                <c:pt idx="7">
                  <c:v>358</c:v>
                </c:pt>
                <c:pt idx="8">
                  <c:v>368</c:v>
                </c:pt>
                <c:pt idx="9">
                  <c:v>378</c:v>
                </c:pt>
                <c:pt idx="10">
                  <c:v>388</c:v>
                </c:pt>
                <c:pt idx="11">
                  <c:v>398</c:v>
                </c:pt>
                <c:pt idx="12">
                  <c:v>408</c:v>
                </c:pt>
                <c:pt idx="13">
                  <c:v>418</c:v>
                </c:pt>
                <c:pt idx="14">
                  <c:v>428</c:v>
                </c:pt>
                <c:pt idx="15">
                  <c:v>438</c:v>
                </c:pt>
                <c:pt idx="16">
                  <c:v>448</c:v>
                </c:pt>
                <c:pt idx="17">
                  <c:v>458</c:v>
                </c:pt>
                <c:pt idx="18">
                  <c:v>468</c:v>
                </c:pt>
                <c:pt idx="19">
                  <c:v>478</c:v>
                </c:pt>
                <c:pt idx="20">
                  <c:v>488</c:v>
                </c:pt>
                <c:pt idx="21">
                  <c:v>498</c:v>
                </c:pt>
                <c:pt idx="22">
                  <c:v>508</c:v>
                </c:pt>
                <c:pt idx="23">
                  <c:v>518</c:v>
                </c:pt>
                <c:pt idx="24">
                  <c:v>528</c:v>
                </c:pt>
                <c:pt idx="25">
                  <c:v>538</c:v>
                </c:pt>
                <c:pt idx="26">
                  <c:v>548</c:v>
                </c:pt>
                <c:pt idx="27">
                  <c:v>558</c:v>
                </c:pt>
                <c:pt idx="28">
                  <c:v>568</c:v>
                </c:pt>
                <c:pt idx="29">
                  <c:v>578</c:v>
                </c:pt>
                <c:pt idx="30">
                  <c:v>588</c:v>
                </c:pt>
                <c:pt idx="31">
                  <c:v>598</c:v>
                </c:pt>
                <c:pt idx="32">
                  <c:v>608</c:v>
                </c:pt>
                <c:pt idx="33">
                  <c:v>618</c:v>
                </c:pt>
                <c:pt idx="34">
                  <c:v>628</c:v>
                </c:pt>
                <c:pt idx="35">
                  <c:v>638</c:v>
                </c:pt>
                <c:pt idx="36">
                  <c:v>648</c:v>
                </c:pt>
                <c:pt idx="37">
                  <c:v>658</c:v>
                </c:pt>
                <c:pt idx="38">
                  <c:v>668</c:v>
                </c:pt>
                <c:pt idx="39">
                  <c:v>658</c:v>
                </c:pt>
                <c:pt idx="40">
                  <c:v>668</c:v>
                </c:pt>
              </c:numCache>
            </c:numRef>
          </c:xVal>
          <c:yVal>
            <c:numRef>
              <c:f>mu_DOWA!$D$2:$D$42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7C-4CB4-9A5D-3E75F8FFB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195384"/>
        <c:axId val="623196168"/>
      </c:scatterChart>
      <c:valAx>
        <c:axId val="62319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96168"/>
        <c:crosses val="autoZero"/>
        <c:crossBetween val="midCat"/>
      </c:valAx>
      <c:valAx>
        <c:axId val="62319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95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mu_DOWA!$I$18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1.65273033178545E-2"/>
                  <c:y val="-0.43371795506693739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mu_DOWA!$G$2:$G$10</c:f>
              <c:numCache>
                <c:formatCode>General</c:formatCode>
                <c:ptCount val="9"/>
                <c:pt idx="0">
                  <c:v>288.14999999999998</c:v>
                </c:pt>
                <c:pt idx="1">
                  <c:v>338.15</c:v>
                </c:pt>
                <c:pt idx="2">
                  <c:v>378.15</c:v>
                </c:pt>
                <c:pt idx="3">
                  <c:v>428.15</c:v>
                </c:pt>
                <c:pt idx="4">
                  <c:v>478.15</c:v>
                </c:pt>
                <c:pt idx="5">
                  <c:v>528.15</c:v>
                </c:pt>
                <c:pt idx="6">
                  <c:v>578.15</c:v>
                </c:pt>
                <c:pt idx="7">
                  <c:v>628.15</c:v>
                </c:pt>
                <c:pt idx="8">
                  <c:v>678.15</c:v>
                </c:pt>
              </c:numCache>
            </c:numRef>
          </c:xVal>
          <c:yVal>
            <c:numRef>
              <c:f>mu_DOWA!$I$2:$I$10</c:f>
              <c:numCache>
                <c:formatCode>General</c:formatCode>
                <c:ptCount val="9"/>
                <c:pt idx="0">
                  <c:v>5.0000000000000001E-3</c:v>
                </c:pt>
                <c:pt idx="1">
                  <c:v>1.58E-3</c:v>
                </c:pt>
                <c:pt idx="2">
                  <c:v>9.1E-4</c:v>
                </c:pt>
                <c:pt idx="3">
                  <c:v>5.6000000000000006E-4</c:v>
                </c:pt>
                <c:pt idx="4">
                  <c:v>3.8000000000000002E-4</c:v>
                </c:pt>
                <c:pt idx="5">
                  <c:v>2.7E-4</c:v>
                </c:pt>
                <c:pt idx="6">
                  <c:v>2.0000000000000001E-4</c:v>
                </c:pt>
                <c:pt idx="7">
                  <c:v>1.6000000000000001E-4</c:v>
                </c:pt>
                <c:pt idx="8">
                  <c:v>1.1999999999999999E-4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52-4898-AE90-E99A91F99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189112"/>
        <c:axId val="623191856"/>
      </c:scatterChart>
      <c:valAx>
        <c:axId val="623189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91856"/>
        <c:crosses val="autoZero"/>
        <c:crossBetween val="midCat"/>
      </c:valAx>
      <c:valAx>
        <c:axId val="62319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89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mu_DOWA!$O$1</c:f>
              <c:strCache>
                <c:ptCount val="1"/>
                <c:pt idx="0">
                  <c:v>MU8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7.1178209108025456E-2"/>
                  <c:y val="-0.21929692865470923"/>
                </c:manualLayout>
              </c:layout>
              <c:numFmt formatCode="0.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mu_DOWA!$G$2:$G$10</c:f>
              <c:numCache>
                <c:formatCode>General</c:formatCode>
                <c:ptCount val="9"/>
                <c:pt idx="0">
                  <c:v>288.14999999999998</c:v>
                </c:pt>
                <c:pt idx="1">
                  <c:v>338.15</c:v>
                </c:pt>
                <c:pt idx="2">
                  <c:v>378.15</c:v>
                </c:pt>
                <c:pt idx="3">
                  <c:v>428.15</c:v>
                </c:pt>
                <c:pt idx="4">
                  <c:v>478.15</c:v>
                </c:pt>
                <c:pt idx="5">
                  <c:v>528.15</c:v>
                </c:pt>
                <c:pt idx="6">
                  <c:v>578.15</c:v>
                </c:pt>
                <c:pt idx="7">
                  <c:v>628.15</c:v>
                </c:pt>
                <c:pt idx="8">
                  <c:v>678.15</c:v>
                </c:pt>
              </c:numCache>
            </c:numRef>
          </c:xVal>
          <c:yVal>
            <c:numRef>
              <c:f>mu_DOWA!$O$2:$O$10</c:f>
              <c:numCache>
                <c:formatCode>0.000000E+00</c:formatCode>
                <c:ptCount val="9"/>
                <c:pt idx="0">
                  <c:v>4.9994290128030638E-3</c:v>
                </c:pt>
                <c:pt idx="1">
                  <c:v>1.5581011813665668E-3</c:v>
                </c:pt>
                <c:pt idx="2">
                  <c:v>9.2615209245128227E-4</c:v>
                </c:pt>
                <c:pt idx="3">
                  <c:v>5.4533468720951994E-4</c:v>
                </c:pt>
                <c:pt idx="4">
                  <c:v>3.7336771268980939E-4</c:v>
                </c:pt>
                <c:pt idx="5">
                  <c:v>2.7706174830122166E-4</c:v>
                </c:pt>
                <c:pt idx="6">
                  <c:v>1.8668503004626302E-4</c:v>
                </c:pt>
                <c:pt idx="7">
                  <c:v>1.5517882244964198E-4</c:v>
                </c:pt>
                <c:pt idx="8">
                  <c:v>9.7403479799140769E-5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7D-474E-BAFF-3C6084EE7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189112"/>
        <c:axId val="623191856"/>
      </c:scatterChart>
      <c:valAx>
        <c:axId val="623189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91856"/>
        <c:crosses val="autoZero"/>
        <c:crossBetween val="midCat"/>
      </c:valAx>
      <c:valAx>
        <c:axId val="62319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89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CpDowthermA!$C$1</c:f>
              <c:strCache>
                <c:ptCount val="1"/>
                <c:pt idx="0">
                  <c:v>Densidad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597681539807522"/>
                  <c:y val="2.1829979585885097E-2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CpDowthermA!$B$2:$B$40</c:f>
              <c:numCache>
                <c:formatCode>General</c:formatCode>
                <c:ptCount val="39"/>
                <c:pt idx="0">
                  <c:v>14.850000000000023</c:v>
                </c:pt>
                <c:pt idx="1">
                  <c:v>24.850000000000023</c:v>
                </c:pt>
                <c:pt idx="2">
                  <c:v>34.850000000000023</c:v>
                </c:pt>
                <c:pt idx="3">
                  <c:v>44.850000000000023</c:v>
                </c:pt>
                <c:pt idx="4">
                  <c:v>54.850000000000023</c:v>
                </c:pt>
                <c:pt idx="5">
                  <c:v>64.850000000000023</c:v>
                </c:pt>
                <c:pt idx="6">
                  <c:v>74.850000000000023</c:v>
                </c:pt>
                <c:pt idx="7">
                  <c:v>84.850000000000023</c:v>
                </c:pt>
                <c:pt idx="8">
                  <c:v>94.850000000000023</c:v>
                </c:pt>
                <c:pt idx="9">
                  <c:v>104.85000000000002</c:v>
                </c:pt>
                <c:pt idx="10">
                  <c:v>114.85000000000002</c:v>
                </c:pt>
                <c:pt idx="11">
                  <c:v>124.85000000000002</c:v>
                </c:pt>
                <c:pt idx="12">
                  <c:v>134.85000000000002</c:v>
                </c:pt>
                <c:pt idx="13">
                  <c:v>144.85000000000002</c:v>
                </c:pt>
                <c:pt idx="14">
                  <c:v>154.85000000000002</c:v>
                </c:pt>
                <c:pt idx="15">
                  <c:v>164.85000000000002</c:v>
                </c:pt>
                <c:pt idx="16">
                  <c:v>174.85000000000002</c:v>
                </c:pt>
                <c:pt idx="17">
                  <c:v>184.85000000000002</c:v>
                </c:pt>
                <c:pt idx="18">
                  <c:v>194.85000000000002</c:v>
                </c:pt>
                <c:pt idx="19">
                  <c:v>204.85000000000002</c:v>
                </c:pt>
                <c:pt idx="20">
                  <c:v>214.85000000000002</c:v>
                </c:pt>
                <c:pt idx="21">
                  <c:v>224.85000000000002</c:v>
                </c:pt>
                <c:pt idx="22">
                  <c:v>234.85000000000002</c:v>
                </c:pt>
                <c:pt idx="23">
                  <c:v>244.85000000000002</c:v>
                </c:pt>
                <c:pt idx="24">
                  <c:v>254.85000000000002</c:v>
                </c:pt>
                <c:pt idx="25">
                  <c:v>264.85000000000002</c:v>
                </c:pt>
                <c:pt idx="26">
                  <c:v>274.85000000000002</c:v>
                </c:pt>
                <c:pt idx="27">
                  <c:v>284.85000000000002</c:v>
                </c:pt>
                <c:pt idx="28">
                  <c:v>294.85000000000002</c:v>
                </c:pt>
                <c:pt idx="29">
                  <c:v>304.85000000000002</c:v>
                </c:pt>
                <c:pt idx="30">
                  <c:v>314.85000000000002</c:v>
                </c:pt>
                <c:pt idx="31">
                  <c:v>324.85000000000002</c:v>
                </c:pt>
                <c:pt idx="32">
                  <c:v>334.85</c:v>
                </c:pt>
                <c:pt idx="33">
                  <c:v>344.85</c:v>
                </c:pt>
                <c:pt idx="34">
                  <c:v>354.85</c:v>
                </c:pt>
                <c:pt idx="35">
                  <c:v>364.85</c:v>
                </c:pt>
                <c:pt idx="36">
                  <c:v>374.85</c:v>
                </c:pt>
                <c:pt idx="37">
                  <c:v>384.85</c:v>
                </c:pt>
                <c:pt idx="38">
                  <c:v>394.85</c:v>
                </c:pt>
              </c:numCache>
            </c:numRef>
          </c:xVal>
          <c:yVal>
            <c:numRef>
              <c:f>CpDowthermA!$C$2:$C$40</c:f>
              <c:numCache>
                <c:formatCode>General</c:formatCode>
                <c:ptCount val="39"/>
                <c:pt idx="0">
                  <c:v>1550.8458174185475</c:v>
                </c:pt>
                <c:pt idx="1">
                  <c:v>1580.9688147080676</c:v>
                </c:pt>
                <c:pt idx="2">
                  <c:v>1610.1837205711881</c:v>
                </c:pt>
                <c:pt idx="3">
                  <c:v>1638.7076935239074</c:v>
                </c:pt>
                <c:pt idx="4">
                  <c:v>1666.7249079222263</c:v>
                </c:pt>
                <c:pt idx="5">
                  <c:v>1694.3889287621478</c:v>
                </c:pt>
                <c:pt idx="6">
                  <c:v>1721.8250864796651</c:v>
                </c:pt>
                <c:pt idx="7">
                  <c:v>1749.1328517507879</c:v>
                </c:pt>
                <c:pt idx="8">
                  <c:v>1776.3882102915072</c:v>
                </c:pt>
                <c:pt idx="9">
                  <c:v>1803.6460376578259</c:v>
                </c:pt>
                <c:pt idx="10">
                  <c:v>1830.9424740457457</c:v>
                </c:pt>
                <c:pt idx="11">
                  <c:v>1858.2972990912697</c:v>
                </c:pt>
                <c:pt idx="12">
                  <c:v>1885.7163066703883</c:v>
                </c:pt>
                <c:pt idx="13">
                  <c:v>1913.1936796991045</c:v>
                </c:pt>
                <c:pt idx="14">
                  <c:v>1940.714364933428</c:v>
                </c:pt>
                <c:pt idx="15">
                  <c:v>1968.2564477693504</c:v>
                </c:pt>
                <c:pt idx="16">
                  <c:v>1995.7935270428711</c:v>
                </c:pt>
                <c:pt idx="17">
                  <c:v>2023.2970898299818</c:v>
                </c:pt>
                <c:pt idx="18">
                  <c:v>2050.7388862467069</c:v>
                </c:pt>
                <c:pt idx="19">
                  <c:v>2078.0933042490269</c:v>
                </c:pt>
                <c:pt idx="20">
                  <c:v>2105.3397444329457</c:v>
                </c:pt>
                <c:pt idx="21">
                  <c:v>2132.4649948344677</c:v>
                </c:pt>
                <c:pt idx="22">
                  <c:v>2159.4656057295906</c:v>
                </c:pt>
                <c:pt idx="23">
                  <c:v>2186.3502644343043</c:v>
                </c:pt>
                <c:pt idx="24">
                  <c:v>2213.1421701046302</c:v>
                </c:pt>
                <c:pt idx="25">
                  <c:v>2239.8814085365411</c:v>
                </c:pt>
                <c:pt idx="26">
                  <c:v>2266.6273269660633</c:v>
                </c:pt>
                <c:pt idx="27">
                  <c:v>2293.4609088691941</c:v>
                </c:pt>
                <c:pt idx="28">
                  <c:v>2320.4871487619093</c:v>
                </c:pt>
                <c:pt idx="29">
                  <c:v>2347.8374270002387</c:v>
                </c:pt>
                <c:pt idx="30">
                  <c:v>2375.6718845801424</c:v>
                </c:pt>
                <c:pt idx="31">
                  <c:v>2404.1817979376629</c:v>
                </c:pt>
                <c:pt idx="32">
                  <c:v>2433.5919537487862</c:v>
                </c:pt>
                <c:pt idx="33">
                  <c:v>2464.163023729514</c:v>
                </c:pt>
                <c:pt idx="34">
                  <c:v>2496.1939394358415</c:v>
                </c:pt>
                <c:pt idx="35">
                  <c:v>2530.0242670637417</c:v>
                </c:pt>
                <c:pt idx="36">
                  <c:v>2566.0365822492713</c:v>
                </c:pt>
                <c:pt idx="37">
                  <c:v>2604.658844868376</c:v>
                </c:pt>
                <c:pt idx="38">
                  <c:v>2646.3667738371041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7E-46CD-8BEF-96627C5CB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197344"/>
        <c:axId val="623197736"/>
      </c:scatterChart>
      <c:valAx>
        <c:axId val="62319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97736"/>
        <c:crosses val="autoZero"/>
        <c:crossBetween val="midCat"/>
      </c:valAx>
      <c:valAx>
        <c:axId val="62319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9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H_T_VP1!$C$1</c:f>
              <c:strCache>
                <c:ptCount val="1"/>
                <c:pt idx="0">
                  <c:v>H [J]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0.1096850993397341"/>
                  <c:y val="-5.264245195157057E-3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sz="11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H_T_VP1!$A$2:$A$40</c:f>
              <c:numCache>
                <c:formatCode>General</c:formatCode>
                <c:ptCount val="39"/>
                <c:pt idx="0">
                  <c:v>286</c:v>
                </c:pt>
                <c:pt idx="1">
                  <c:v>296</c:v>
                </c:pt>
                <c:pt idx="2">
                  <c:v>306</c:v>
                </c:pt>
                <c:pt idx="3">
                  <c:v>316</c:v>
                </c:pt>
                <c:pt idx="4">
                  <c:v>326</c:v>
                </c:pt>
                <c:pt idx="5">
                  <c:v>336</c:v>
                </c:pt>
                <c:pt idx="6">
                  <c:v>346</c:v>
                </c:pt>
                <c:pt idx="7">
                  <c:v>356</c:v>
                </c:pt>
                <c:pt idx="8">
                  <c:v>366</c:v>
                </c:pt>
                <c:pt idx="9">
                  <c:v>376</c:v>
                </c:pt>
                <c:pt idx="10">
                  <c:v>386</c:v>
                </c:pt>
                <c:pt idx="11">
                  <c:v>396</c:v>
                </c:pt>
                <c:pt idx="12">
                  <c:v>406</c:v>
                </c:pt>
                <c:pt idx="13">
                  <c:v>416</c:v>
                </c:pt>
                <c:pt idx="14">
                  <c:v>426</c:v>
                </c:pt>
                <c:pt idx="15">
                  <c:v>436</c:v>
                </c:pt>
                <c:pt idx="16">
                  <c:v>446</c:v>
                </c:pt>
                <c:pt idx="17">
                  <c:v>456</c:v>
                </c:pt>
                <c:pt idx="18">
                  <c:v>466</c:v>
                </c:pt>
                <c:pt idx="19">
                  <c:v>476</c:v>
                </c:pt>
                <c:pt idx="20">
                  <c:v>486</c:v>
                </c:pt>
                <c:pt idx="21">
                  <c:v>496</c:v>
                </c:pt>
                <c:pt idx="22">
                  <c:v>506</c:v>
                </c:pt>
                <c:pt idx="23">
                  <c:v>516</c:v>
                </c:pt>
                <c:pt idx="24">
                  <c:v>526</c:v>
                </c:pt>
                <c:pt idx="25">
                  <c:v>536</c:v>
                </c:pt>
                <c:pt idx="26">
                  <c:v>546</c:v>
                </c:pt>
                <c:pt idx="27">
                  <c:v>556</c:v>
                </c:pt>
                <c:pt idx="28">
                  <c:v>566</c:v>
                </c:pt>
                <c:pt idx="29">
                  <c:v>576</c:v>
                </c:pt>
                <c:pt idx="30">
                  <c:v>586</c:v>
                </c:pt>
                <c:pt idx="31">
                  <c:v>596</c:v>
                </c:pt>
                <c:pt idx="32">
                  <c:v>606</c:v>
                </c:pt>
                <c:pt idx="33">
                  <c:v>616</c:v>
                </c:pt>
                <c:pt idx="34">
                  <c:v>626</c:v>
                </c:pt>
                <c:pt idx="35">
                  <c:v>636</c:v>
                </c:pt>
                <c:pt idx="36">
                  <c:v>646</c:v>
                </c:pt>
                <c:pt idx="37">
                  <c:v>656</c:v>
                </c:pt>
                <c:pt idx="38">
                  <c:v>666</c:v>
                </c:pt>
              </c:numCache>
            </c:numRef>
          </c:xVal>
          <c:yVal>
            <c:numRef>
              <c:f>H_T_VP1!$C$2:$C$40</c:f>
              <c:numCache>
                <c:formatCode>General</c:formatCode>
                <c:ptCount val="39"/>
                <c:pt idx="0">
                  <c:v>-253.49875399999999</c:v>
                </c:pt>
                <c:pt idx="1">
                  <c:v>15092.463094000001</c:v>
                </c:pt>
                <c:pt idx="2">
                  <c:v>30742.394951999999</c:v>
                </c:pt>
                <c:pt idx="3">
                  <c:v>46690.751173999997</c:v>
                </c:pt>
                <c:pt idx="4">
                  <c:v>62932.236445000002</c:v>
                </c:pt>
                <c:pt idx="5">
                  <c:v>79461.802796000004</c:v>
                </c:pt>
                <c:pt idx="6">
                  <c:v>96274.646196000002</c:v>
                </c:pt>
                <c:pt idx="7">
                  <c:v>113366.20266</c:v>
                </c:pt>
                <c:pt idx="8">
                  <c:v>130732.143795</c:v>
                </c:pt>
                <c:pt idx="9">
                  <c:v>148368.37172600001</c:v>
                </c:pt>
                <c:pt idx="10">
                  <c:v>166271.01330699999</c:v>
                </c:pt>
                <c:pt idx="11">
                  <c:v>184436.413528</c:v>
                </c:pt>
                <c:pt idx="12">
                  <c:v>202861.128</c:v>
                </c:pt>
                <c:pt idx="13">
                  <c:v>221541.91440099999</c:v>
                </c:pt>
                <c:pt idx="14">
                  <c:v>240475.72272300001</c:v>
                </c:pt>
                <c:pt idx="15">
                  <c:v>259659.68416100001</c:v>
                </c:pt>
                <c:pt idx="16">
                  <c:v>279091.09843999997</c:v>
                </c:pt>
                <c:pt idx="17">
                  <c:v>298767.41934299999</c:v>
                </c:pt>
                <c:pt idx="18">
                  <c:v>318686.23818099999</c:v>
                </c:pt>
                <c:pt idx="19">
                  <c:v>338845.26486499998</c:v>
                </c:pt>
                <c:pt idx="20">
                  <c:v>359242.30622199998</c:v>
                </c:pt>
                <c:pt idx="21">
                  <c:v>379875.24109099997</c:v>
                </c:pt>
                <c:pt idx="22">
                  <c:v>400741.99167399999</c:v>
                </c:pt>
                <c:pt idx="23">
                  <c:v>421840.49050999997</c:v>
                </c:pt>
                <c:pt idx="24">
                  <c:v>443168.64230900002</c:v>
                </c:pt>
                <c:pt idx="25">
                  <c:v>464724.27973200002</c:v>
                </c:pt>
                <c:pt idx="26">
                  <c:v>486505.11203100003</c:v>
                </c:pt>
                <c:pt idx="27">
                  <c:v>508508.66521399998</c:v>
                </c:pt>
                <c:pt idx="28">
                  <c:v>530732.21212599997</c:v>
                </c:pt>
                <c:pt idx="29">
                  <c:v>553172.69048300001</c:v>
                </c:pt>
                <c:pt idx="30">
                  <c:v>575826.60646399995</c:v>
                </c:pt>
                <c:pt idx="31">
                  <c:v>598689.92088400002</c:v>
                </c:pt>
                <c:pt idx="32">
                  <c:v>621757.91432400001</c:v>
                </c:pt>
                <c:pt idx="33">
                  <c:v>645025.026663</c:v>
                </c:pt>
                <c:pt idx="34">
                  <c:v>668484.66535400006</c:v>
                </c:pt>
                <c:pt idx="35">
                  <c:v>692128.97535099997</c:v>
                </c:pt>
                <c:pt idx="36">
                  <c:v>715948.56171399995</c:v>
                </c:pt>
                <c:pt idx="37">
                  <c:v>739932.15349900001</c:v>
                </c:pt>
                <c:pt idx="38">
                  <c:v>764066.19440000004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3-4A29-AB0F-C79C1FF9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389408"/>
        <c:axId val="544390192"/>
      </c:scatterChart>
      <c:valAx>
        <c:axId val="54438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4390192"/>
        <c:crosses val="autoZero"/>
        <c:crossBetween val="midCat"/>
      </c:valAx>
      <c:valAx>
        <c:axId val="54439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438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1134658398647054E-2"/>
          <c:y val="0.11019847328244277"/>
          <c:w val="0.88980740029009353"/>
          <c:h val="0.78501376488406549"/>
        </c:manualLayout>
      </c:layout>
      <c:scatterChart>
        <c:scatterStyle val="lineMarker"/>
        <c:varyColors val="0"/>
        <c:ser>
          <c:idx val="0"/>
          <c:order val="0"/>
          <c:tx>
            <c:strRef>
              <c:f>Cp!$C$1</c:f>
              <c:strCache>
                <c:ptCount val="1"/>
                <c:pt idx="0">
                  <c:v>CP syltherm800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9827310471923789E-2"/>
                  <c:y val="0.21711297246186415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Cp!$A$2:$A$13</c:f>
              <c:numCache>
                <c:formatCode>General</c:formatCode>
                <c:ptCount val="12"/>
                <c:pt idx="0" formatCode="0.0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  <c:pt idx="5">
                  <c:v>160</c:v>
                </c:pt>
                <c:pt idx="6">
                  <c:v>200</c:v>
                </c:pt>
                <c:pt idx="7">
                  <c:v>240</c:v>
                </c:pt>
                <c:pt idx="8">
                  <c:v>280</c:v>
                </c:pt>
                <c:pt idx="9">
                  <c:v>320</c:v>
                </c:pt>
                <c:pt idx="10">
                  <c:v>360</c:v>
                </c:pt>
                <c:pt idx="11">
                  <c:v>400</c:v>
                </c:pt>
              </c:numCache>
            </c:numRef>
          </c:xVal>
          <c:yVal>
            <c:numRef>
              <c:f>Cp!$C$2:$C$13</c:f>
              <c:numCache>
                <c:formatCode>General</c:formatCode>
                <c:ptCount val="12"/>
                <c:pt idx="0">
                  <c:v>1.506</c:v>
                </c:pt>
                <c:pt idx="1">
                  <c:v>1.5740000000000001</c:v>
                </c:pt>
                <c:pt idx="2">
                  <c:v>1.643</c:v>
                </c:pt>
                <c:pt idx="3">
                  <c:v>1.7110000000000001</c:v>
                </c:pt>
                <c:pt idx="4">
                  <c:v>1.7789999999999999</c:v>
                </c:pt>
                <c:pt idx="5">
                  <c:v>1.847</c:v>
                </c:pt>
                <c:pt idx="6">
                  <c:v>1.9159999999999999</c:v>
                </c:pt>
                <c:pt idx="7">
                  <c:v>1.984</c:v>
                </c:pt>
                <c:pt idx="8">
                  <c:v>2.052</c:v>
                </c:pt>
                <c:pt idx="9">
                  <c:v>2.121</c:v>
                </c:pt>
                <c:pt idx="10">
                  <c:v>2.1890000000000001</c:v>
                </c:pt>
                <c:pt idx="11">
                  <c:v>2.2570000000000001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9F-4F5A-8EDB-2A8061124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300304"/>
        <c:axId val="623297560"/>
      </c:scatterChart>
      <c:valAx>
        <c:axId val="62330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297560"/>
        <c:crosses val="autoZero"/>
        <c:crossBetween val="midCat"/>
      </c:valAx>
      <c:valAx>
        <c:axId val="62329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30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1134601913878997E-2"/>
          <c:y val="0.12541112005828675"/>
          <c:w val="0.89356633834011423"/>
          <c:h val="0.76174978219109801"/>
        </c:manualLayout>
      </c:layout>
      <c:scatterChart>
        <c:scatterStyle val="lineMarker"/>
        <c:varyColors val="0"/>
        <c:ser>
          <c:idx val="1"/>
          <c:order val="0"/>
          <c:tx>
            <c:strRef>
              <c:f>Cp!$C$19</c:f>
              <c:strCache>
                <c:ptCount val="1"/>
                <c:pt idx="0">
                  <c:v>Cp Dowtherm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440640921723019"/>
                  <c:y val="-1.024551134647992E-3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Cp!$A$23:$A$31</c:f>
              <c:numCache>
                <c:formatCode>General</c:formatCode>
                <c:ptCount val="9"/>
                <c:pt idx="0">
                  <c:v>15</c:v>
                </c:pt>
                <c:pt idx="1">
                  <c:v>65</c:v>
                </c:pt>
                <c:pt idx="2">
                  <c:v>105</c:v>
                </c:pt>
                <c:pt idx="3">
                  <c:v>155</c:v>
                </c:pt>
                <c:pt idx="4">
                  <c:v>205</c:v>
                </c:pt>
                <c:pt idx="5">
                  <c:v>255</c:v>
                </c:pt>
                <c:pt idx="6">
                  <c:v>305</c:v>
                </c:pt>
                <c:pt idx="7">
                  <c:v>355</c:v>
                </c:pt>
                <c:pt idx="8">
                  <c:v>405</c:v>
                </c:pt>
              </c:numCache>
            </c:numRef>
          </c:xVal>
          <c:yVal>
            <c:numRef>
              <c:f>Cp!$C$23:$C$31</c:f>
              <c:numCache>
                <c:formatCode>General</c:formatCode>
                <c:ptCount val="9"/>
                <c:pt idx="0">
                  <c:v>1.5580000000000001</c:v>
                </c:pt>
                <c:pt idx="1">
                  <c:v>1.7010000000000001</c:v>
                </c:pt>
                <c:pt idx="2">
                  <c:v>1.8140000000000001</c:v>
                </c:pt>
                <c:pt idx="3">
                  <c:v>1.954</c:v>
                </c:pt>
                <c:pt idx="4">
                  <c:v>2.093</c:v>
                </c:pt>
                <c:pt idx="5">
                  <c:v>2.2309999999999999</c:v>
                </c:pt>
                <c:pt idx="6">
                  <c:v>2.3730000000000002</c:v>
                </c:pt>
                <c:pt idx="7">
                  <c:v>2.5270000000000001</c:v>
                </c:pt>
                <c:pt idx="8">
                  <c:v>2.7250000000000001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9F-4F5A-8EDB-2A8061124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298736"/>
        <c:axId val="623303440"/>
      </c:scatterChart>
      <c:valAx>
        <c:axId val="62329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303440"/>
        <c:crosses val="autoZero"/>
        <c:crossBetween val="midCat"/>
      </c:valAx>
      <c:valAx>
        <c:axId val="62330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29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4811110467809158E-2"/>
          <c:y val="0.11321024081442352"/>
          <c:w val="0.89540572093615323"/>
          <c:h val="0.8159136863617239"/>
        </c:manualLayout>
      </c:layout>
      <c:scatterChart>
        <c:scatterStyle val="lineMarker"/>
        <c:varyColors val="0"/>
        <c:ser>
          <c:idx val="2"/>
          <c:order val="0"/>
          <c:tx>
            <c:strRef>
              <c:f>Cp!$D$40</c:f>
              <c:strCache>
                <c:ptCount val="1"/>
                <c:pt idx="0">
                  <c:v>Cp Therminol VP-1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61372699469529"/>
                  <c:y val="0.21552622399761831"/>
                </c:manualLayout>
              </c:layout>
              <c:numFmt formatCode="0.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Cp!$A$41:$A$79</c:f>
              <c:numCache>
                <c:formatCode>General</c:formatCode>
                <c:ptCount val="39"/>
                <c:pt idx="0">
                  <c:v>14.850000000000023</c:v>
                </c:pt>
                <c:pt idx="1">
                  <c:v>24.850000000000023</c:v>
                </c:pt>
                <c:pt idx="2">
                  <c:v>34.850000000000023</c:v>
                </c:pt>
                <c:pt idx="3">
                  <c:v>44.850000000000023</c:v>
                </c:pt>
                <c:pt idx="4">
                  <c:v>54.850000000000023</c:v>
                </c:pt>
                <c:pt idx="5">
                  <c:v>64.850000000000023</c:v>
                </c:pt>
                <c:pt idx="6">
                  <c:v>74.850000000000023</c:v>
                </c:pt>
                <c:pt idx="7">
                  <c:v>84.850000000000023</c:v>
                </c:pt>
                <c:pt idx="8">
                  <c:v>94.850000000000023</c:v>
                </c:pt>
                <c:pt idx="9">
                  <c:v>104.85000000000002</c:v>
                </c:pt>
                <c:pt idx="10">
                  <c:v>114.85000000000002</c:v>
                </c:pt>
                <c:pt idx="11">
                  <c:v>124.85000000000002</c:v>
                </c:pt>
                <c:pt idx="12">
                  <c:v>134.85000000000002</c:v>
                </c:pt>
                <c:pt idx="13">
                  <c:v>144.85000000000002</c:v>
                </c:pt>
                <c:pt idx="14">
                  <c:v>154.85000000000002</c:v>
                </c:pt>
                <c:pt idx="15">
                  <c:v>164.85000000000002</c:v>
                </c:pt>
                <c:pt idx="16">
                  <c:v>174.85000000000002</c:v>
                </c:pt>
                <c:pt idx="17">
                  <c:v>184.85000000000002</c:v>
                </c:pt>
                <c:pt idx="18">
                  <c:v>194.85000000000002</c:v>
                </c:pt>
                <c:pt idx="19">
                  <c:v>204.85000000000002</c:v>
                </c:pt>
                <c:pt idx="20">
                  <c:v>214.85000000000002</c:v>
                </c:pt>
                <c:pt idx="21">
                  <c:v>224.85000000000002</c:v>
                </c:pt>
                <c:pt idx="22">
                  <c:v>234.85000000000002</c:v>
                </c:pt>
                <c:pt idx="23">
                  <c:v>244.85000000000002</c:v>
                </c:pt>
                <c:pt idx="24">
                  <c:v>254.85000000000002</c:v>
                </c:pt>
                <c:pt idx="25">
                  <c:v>264.85000000000002</c:v>
                </c:pt>
                <c:pt idx="26">
                  <c:v>274.85000000000002</c:v>
                </c:pt>
                <c:pt idx="27">
                  <c:v>284.85000000000002</c:v>
                </c:pt>
                <c:pt idx="28">
                  <c:v>294.85000000000002</c:v>
                </c:pt>
                <c:pt idx="29">
                  <c:v>304.85000000000002</c:v>
                </c:pt>
                <c:pt idx="30">
                  <c:v>314.85000000000002</c:v>
                </c:pt>
                <c:pt idx="31">
                  <c:v>324.85000000000002</c:v>
                </c:pt>
                <c:pt idx="32">
                  <c:v>334.85</c:v>
                </c:pt>
                <c:pt idx="33">
                  <c:v>344.85</c:v>
                </c:pt>
                <c:pt idx="34">
                  <c:v>354.85</c:v>
                </c:pt>
                <c:pt idx="35">
                  <c:v>364.85</c:v>
                </c:pt>
                <c:pt idx="36">
                  <c:v>374.85</c:v>
                </c:pt>
                <c:pt idx="37">
                  <c:v>384.85</c:v>
                </c:pt>
                <c:pt idx="38">
                  <c:v>394.85</c:v>
                </c:pt>
              </c:numCache>
            </c:numRef>
          </c:xVal>
          <c:yVal>
            <c:numRef>
              <c:f>Cp!$D$41:$D$79</c:f>
              <c:numCache>
                <c:formatCode>0.00</c:formatCode>
                <c:ptCount val="39"/>
                <c:pt idx="0">
                  <c:v>1599.9639999998776</c:v>
                </c:pt>
                <c:pt idx="1">
                  <c:v>1617.0289999998777</c:v>
                </c:pt>
                <c:pt idx="2">
                  <c:v>1634.0939999998777</c:v>
                </c:pt>
                <c:pt idx="3">
                  <c:v>1651.1589999998776</c:v>
                </c:pt>
                <c:pt idx="4">
                  <c:v>1668.2239999998776</c:v>
                </c:pt>
                <c:pt idx="5">
                  <c:v>1685.2889999998774</c:v>
                </c:pt>
                <c:pt idx="6">
                  <c:v>1702.3539999998775</c:v>
                </c:pt>
                <c:pt idx="7">
                  <c:v>1719.4189999998775</c:v>
                </c:pt>
                <c:pt idx="8">
                  <c:v>1736.4839999998776</c:v>
                </c:pt>
                <c:pt idx="9">
                  <c:v>1753.5489999998777</c:v>
                </c:pt>
                <c:pt idx="10">
                  <c:v>1770.6139999998777</c:v>
                </c:pt>
                <c:pt idx="11">
                  <c:v>1787.6789999998778</c:v>
                </c:pt>
                <c:pt idx="12">
                  <c:v>1804.7439999998776</c:v>
                </c:pt>
                <c:pt idx="13">
                  <c:v>1821.8089999998776</c:v>
                </c:pt>
                <c:pt idx="14">
                  <c:v>1838.8739999998775</c:v>
                </c:pt>
                <c:pt idx="15">
                  <c:v>1855.9389999998775</c:v>
                </c:pt>
                <c:pt idx="16">
                  <c:v>1873.0039999998776</c:v>
                </c:pt>
                <c:pt idx="17">
                  <c:v>1890.0689999998776</c:v>
                </c:pt>
                <c:pt idx="18">
                  <c:v>1907.1339999998777</c:v>
                </c:pt>
                <c:pt idx="19">
                  <c:v>1924.1989999998777</c:v>
                </c:pt>
                <c:pt idx="20">
                  <c:v>1941.2639999998776</c:v>
                </c:pt>
                <c:pt idx="21">
                  <c:v>1958.3289999998776</c:v>
                </c:pt>
                <c:pt idx="22">
                  <c:v>1975.3939999998775</c:v>
                </c:pt>
                <c:pt idx="23">
                  <c:v>1992.4589999998775</c:v>
                </c:pt>
                <c:pt idx="24">
                  <c:v>2009.5239999998776</c:v>
                </c:pt>
                <c:pt idx="25">
                  <c:v>2026.5889999998776</c:v>
                </c:pt>
                <c:pt idx="26">
                  <c:v>2043.6539999998777</c:v>
                </c:pt>
                <c:pt idx="27">
                  <c:v>2060.7189999998777</c:v>
                </c:pt>
                <c:pt idx="28">
                  <c:v>2077.7839999998773</c:v>
                </c:pt>
                <c:pt idx="29">
                  <c:v>2094.8489999998778</c:v>
                </c:pt>
                <c:pt idx="30">
                  <c:v>2111.9139999998774</c:v>
                </c:pt>
                <c:pt idx="31">
                  <c:v>2128.9789999998775</c:v>
                </c:pt>
                <c:pt idx="32">
                  <c:v>2146.0439999998775</c:v>
                </c:pt>
                <c:pt idx="33">
                  <c:v>2163.1089999998776</c:v>
                </c:pt>
                <c:pt idx="34">
                  <c:v>2180.1739999998777</c:v>
                </c:pt>
                <c:pt idx="35">
                  <c:v>2197.2389999998773</c:v>
                </c:pt>
                <c:pt idx="36">
                  <c:v>2214.3039999998778</c:v>
                </c:pt>
                <c:pt idx="37">
                  <c:v>2231.3689999998774</c:v>
                </c:pt>
                <c:pt idx="38">
                  <c:v>2248.4339999998779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9F-4F5A-8EDB-2A8061124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301872"/>
        <c:axId val="623302656"/>
      </c:scatterChart>
      <c:valAx>
        <c:axId val="62330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302656"/>
        <c:crosses val="autoZero"/>
        <c:crossBetween val="midCat"/>
      </c:valAx>
      <c:valAx>
        <c:axId val="6233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30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9.9533437013996889E-2"/>
                  <c:y val="1.1957186544342508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visco_DowtherA!$A$2:$A$42</c:f>
              <c:numCache>
                <c:formatCode>General</c:formatCode>
                <c:ptCount val="41"/>
                <c:pt idx="0">
                  <c:v>14.850000000000023</c:v>
                </c:pt>
                <c:pt idx="1">
                  <c:v>24.850000000000023</c:v>
                </c:pt>
                <c:pt idx="2">
                  <c:v>34.850000000000023</c:v>
                </c:pt>
                <c:pt idx="3">
                  <c:v>44.850000000000023</c:v>
                </c:pt>
                <c:pt idx="4">
                  <c:v>54.850000000000023</c:v>
                </c:pt>
                <c:pt idx="5">
                  <c:v>64.850000000000023</c:v>
                </c:pt>
                <c:pt idx="6">
                  <c:v>74.850000000000023</c:v>
                </c:pt>
                <c:pt idx="7">
                  <c:v>84.850000000000023</c:v>
                </c:pt>
                <c:pt idx="8">
                  <c:v>94.850000000000023</c:v>
                </c:pt>
                <c:pt idx="9">
                  <c:v>104.85000000000002</c:v>
                </c:pt>
                <c:pt idx="10">
                  <c:v>114.85000000000002</c:v>
                </c:pt>
                <c:pt idx="11">
                  <c:v>124.85000000000002</c:v>
                </c:pt>
                <c:pt idx="12">
                  <c:v>134.85000000000002</c:v>
                </c:pt>
                <c:pt idx="13">
                  <c:v>144.85000000000002</c:v>
                </c:pt>
                <c:pt idx="14">
                  <c:v>154.85000000000002</c:v>
                </c:pt>
                <c:pt idx="15">
                  <c:v>164.85000000000002</c:v>
                </c:pt>
                <c:pt idx="16">
                  <c:v>174.85000000000002</c:v>
                </c:pt>
                <c:pt idx="17">
                  <c:v>184.85000000000002</c:v>
                </c:pt>
                <c:pt idx="18">
                  <c:v>194.85000000000002</c:v>
                </c:pt>
                <c:pt idx="19">
                  <c:v>204.85000000000002</c:v>
                </c:pt>
                <c:pt idx="20">
                  <c:v>214.85000000000002</c:v>
                </c:pt>
                <c:pt idx="21">
                  <c:v>224.85000000000002</c:v>
                </c:pt>
                <c:pt idx="22">
                  <c:v>234.85000000000002</c:v>
                </c:pt>
                <c:pt idx="23">
                  <c:v>244.85000000000002</c:v>
                </c:pt>
                <c:pt idx="24">
                  <c:v>254.85000000000002</c:v>
                </c:pt>
                <c:pt idx="25">
                  <c:v>264.85000000000002</c:v>
                </c:pt>
                <c:pt idx="26">
                  <c:v>274.85000000000002</c:v>
                </c:pt>
                <c:pt idx="27">
                  <c:v>284.85000000000002</c:v>
                </c:pt>
                <c:pt idx="28">
                  <c:v>294.85000000000002</c:v>
                </c:pt>
                <c:pt idx="29">
                  <c:v>304.85000000000002</c:v>
                </c:pt>
                <c:pt idx="30">
                  <c:v>314.85000000000002</c:v>
                </c:pt>
                <c:pt idx="31">
                  <c:v>324.85000000000002</c:v>
                </c:pt>
                <c:pt idx="32">
                  <c:v>334.85</c:v>
                </c:pt>
                <c:pt idx="33">
                  <c:v>344.85</c:v>
                </c:pt>
                <c:pt idx="34">
                  <c:v>354.85</c:v>
                </c:pt>
                <c:pt idx="35">
                  <c:v>364.85</c:v>
                </c:pt>
                <c:pt idx="36">
                  <c:v>374.85</c:v>
                </c:pt>
                <c:pt idx="37">
                  <c:v>384.85</c:v>
                </c:pt>
                <c:pt idx="38">
                  <c:v>394.85</c:v>
                </c:pt>
                <c:pt idx="39">
                  <c:v>384.85</c:v>
                </c:pt>
                <c:pt idx="40">
                  <c:v>394.85</c:v>
                </c:pt>
              </c:numCache>
            </c:numRef>
          </c:xVal>
          <c:yVal>
            <c:numRef>
              <c:f>visco_DowtherA!$B$2:$B$42</c:f>
              <c:numCache>
                <c:formatCode>0.00E+00</c:formatCode>
                <c:ptCount val="41"/>
                <c:pt idx="0">
                  <c:v>1.3736319945288941E-2</c:v>
                </c:pt>
                <c:pt idx="1">
                  <c:v>1.3082110411881231E-2</c:v>
                </c:pt>
                <c:pt idx="2">
                  <c:v>1.2824561283083527E-2</c:v>
                </c:pt>
                <c:pt idx="3">
                  <c:v>1.2850852577466598E-2</c:v>
                </c:pt>
                <c:pt idx="4">
                  <c:v>1.3077177650571842E-2</c:v>
                </c:pt>
                <c:pt idx="5">
                  <c:v>1.3442670081274199E-2</c:v>
                </c:pt>
                <c:pt idx="6">
                  <c:v>1.3904286176480096E-2</c:v>
                </c:pt>
                <c:pt idx="7">
                  <c:v>1.4432543836584821E-2</c:v>
                </c:pt>
                <c:pt idx="8">
                  <c:v>1.5008023664554337E-2</c:v>
                </c:pt>
                <c:pt idx="9">
                  <c:v>1.5618543342558411E-2</c:v>
                </c:pt>
                <c:pt idx="10">
                  <c:v>1.6256921440849559E-2</c:v>
                </c:pt>
                <c:pt idx="11">
                  <c:v>1.6919251964069071E-2</c:v>
                </c:pt>
                <c:pt idx="12">
                  <c:v>1.7603616081710349E-2</c:v>
                </c:pt>
                <c:pt idx="13">
                  <c:v>1.8309162629110087E-2</c:v>
                </c:pt>
                <c:pt idx="14">
                  <c:v>1.9035494107488171E-2</c:v>
                </c:pt>
                <c:pt idx="15">
                  <c:v>1.9782300051386814E-2</c:v>
                </c:pt>
                <c:pt idx="16">
                  <c:v>2.0549184772362672E-2</c:v>
                </c:pt>
                <c:pt idx="17">
                  <c:v>2.1335641630611857E-2</c:v>
                </c:pt>
                <c:pt idx="18">
                  <c:v>2.2141131124030267E-2</c:v>
                </c:pt>
                <c:pt idx="19">
                  <c:v>2.2965225227264519E-2</c:v>
                </c:pt>
                <c:pt idx="20">
                  <c:v>2.3807785553821681E-2</c:v>
                </c:pt>
                <c:pt idx="21">
                  <c:v>2.4669148053602541E-2</c:v>
                </c:pt>
                <c:pt idx="22">
                  <c:v>2.5550292101174321E-2</c:v>
                </c:pt>
                <c:pt idx="23">
                  <c:v>2.6452976968921682E-2</c:v>
                </c:pt>
                <c:pt idx="24">
                  <c:v>2.7379833821430388E-2</c:v>
                </c:pt>
                <c:pt idx="25">
                  <c:v>2.8334406507923404E-2</c:v>
                </c:pt>
                <c:pt idx="26">
                  <c:v>2.9321139570042121E-2</c:v>
                </c:pt>
                <c:pt idx="27">
                  <c:v>3.0345317022140605E-2</c:v>
                </c:pt>
                <c:pt idx="28">
                  <c:v>3.1412960605141649E-2</c:v>
                </c:pt>
                <c:pt idx="29">
                  <c:v>3.2530701352149194E-2</c:v>
                </c:pt>
                <c:pt idx="30">
                  <c:v>3.3705643447145661E-2</c:v>
                </c:pt>
                <c:pt idx="31">
                  <c:v>3.4945244498295835E-2</c:v>
                </c:pt>
                <c:pt idx="32">
                  <c:v>3.6257241487707148E-2</c:v>
                </c:pt>
                <c:pt idx="33">
                  <c:v>3.7649656800635256E-2</c:v>
                </c:pt>
                <c:pt idx="34">
                  <c:v>3.9130923879575619E-2</c:v>
                </c:pt>
                <c:pt idx="35">
                  <c:v>4.0710177183406415E-2</c:v>
                </c:pt>
                <c:pt idx="36">
                  <c:v>4.2397756284870525E-2</c:v>
                </c:pt>
                <c:pt idx="37">
                  <c:v>4.420597906290169E-2</c:v>
                </c:pt>
                <c:pt idx="38">
                  <c:v>4.6150244105390925E-2</c:v>
                </c:pt>
                <c:pt idx="39">
                  <c:v>4.420597906290169E-2</c:v>
                </c:pt>
                <c:pt idx="40">
                  <c:v>4.6150244105390925E-2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E8-49E0-9C5A-2BC88FB86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302264"/>
        <c:axId val="623297168"/>
      </c:scatterChart>
      <c:valAx>
        <c:axId val="623302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297168"/>
        <c:crosses val="autoZero"/>
        <c:crossBetween val="midCat"/>
      </c:valAx>
      <c:valAx>
        <c:axId val="62329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302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2.647315961889345E-2"/>
          <c:y val="0.11413138686131388"/>
          <c:w val="0.93836512128496119"/>
          <c:h val="0.75718719466636009"/>
        </c:manualLayout>
      </c:layout>
      <c:scatterChart>
        <c:scatterStyle val="lineMarker"/>
        <c:varyColors val="0"/>
        <c:ser>
          <c:idx val="2"/>
          <c:order val="0"/>
          <c:tx>
            <c:strRef>
              <c:f>aire!$H$8</c:f>
              <c:strCache>
                <c:ptCount val="1"/>
                <c:pt idx="0">
                  <c:v>visco cinema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7031425099811176"/>
                  <c:y val="0.21956304757679937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aire!$B$9:$B$24</c:f>
              <c:numCache>
                <c:formatCode>General</c:formatCode>
                <c:ptCount val="16"/>
                <c:pt idx="0">
                  <c:v>243.14999999999998</c:v>
                </c:pt>
                <c:pt idx="1">
                  <c:v>253.14999999999998</c:v>
                </c:pt>
                <c:pt idx="2">
                  <c:v>263.14999999999998</c:v>
                </c:pt>
                <c:pt idx="3">
                  <c:v>273.14999999999998</c:v>
                </c:pt>
                <c:pt idx="4">
                  <c:v>283.14999999999998</c:v>
                </c:pt>
                <c:pt idx="5">
                  <c:v>293.14999999999998</c:v>
                </c:pt>
                <c:pt idx="6">
                  <c:v>303.14999999999998</c:v>
                </c:pt>
                <c:pt idx="7">
                  <c:v>313.14999999999998</c:v>
                </c:pt>
                <c:pt idx="8">
                  <c:v>323.14999999999998</c:v>
                </c:pt>
                <c:pt idx="9">
                  <c:v>333.15</c:v>
                </c:pt>
                <c:pt idx="10">
                  <c:v>343.15</c:v>
                </c:pt>
                <c:pt idx="11">
                  <c:v>353.15</c:v>
                </c:pt>
                <c:pt idx="12">
                  <c:v>363.15</c:v>
                </c:pt>
                <c:pt idx="13">
                  <c:v>373.15</c:v>
                </c:pt>
                <c:pt idx="14">
                  <c:v>473.15</c:v>
                </c:pt>
                <c:pt idx="15">
                  <c:v>573.15</c:v>
                </c:pt>
              </c:numCache>
            </c:numRef>
          </c:xVal>
          <c:yVal>
            <c:numRef>
              <c:f>aire!$H$9:$H$24</c:f>
              <c:numCache>
                <c:formatCode>General</c:formatCode>
                <c:ptCount val="16"/>
                <c:pt idx="0">
                  <c:v>1.08E-5</c:v>
                </c:pt>
                <c:pt idx="1">
                  <c:v>1.1599999999999999E-5</c:v>
                </c:pt>
                <c:pt idx="2">
                  <c:v>1.24E-5</c:v>
                </c:pt>
                <c:pt idx="3">
                  <c:v>1.3300000000000001E-5</c:v>
                </c:pt>
                <c:pt idx="4">
                  <c:v>1.42E-5</c:v>
                </c:pt>
                <c:pt idx="5">
                  <c:v>1.5099999999999999E-5</c:v>
                </c:pt>
                <c:pt idx="6">
                  <c:v>1.5999999999999999E-5</c:v>
                </c:pt>
                <c:pt idx="7">
                  <c:v>1.6900000000000001E-5</c:v>
                </c:pt>
                <c:pt idx="8">
                  <c:v>1.7900000000000001E-5</c:v>
                </c:pt>
                <c:pt idx="9">
                  <c:v>1.8899999999999999E-5</c:v>
                </c:pt>
                <c:pt idx="10">
                  <c:v>1.9899999999999999E-5</c:v>
                </c:pt>
                <c:pt idx="11">
                  <c:v>2.09E-5</c:v>
                </c:pt>
                <c:pt idx="12">
                  <c:v>2.19E-5</c:v>
                </c:pt>
                <c:pt idx="13">
                  <c:v>2.2999999999999997E-5</c:v>
                </c:pt>
                <c:pt idx="14">
                  <c:v>3.4500000000000005E-5</c:v>
                </c:pt>
                <c:pt idx="15">
                  <c:v>4.7500000000000003E-5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0D-4994-8D87-ECC9A4D53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301480"/>
        <c:axId val="623308536"/>
      </c:scatterChart>
      <c:valAx>
        <c:axId val="623301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308536"/>
        <c:crosses val="autoZero"/>
        <c:crossBetween val="midCat"/>
      </c:valAx>
      <c:valAx>
        <c:axId val="62330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301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'densidadDowthermA)'!$C$1</c:f>
              <c:strCache>
                <c:ptCount val="1"/>
                <c:pt idx="0">
                  <c:v>Densidad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597681539807522"/>
                  <c:y val="2.1829979585885097E-2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'densidadDowthermA)'!$B$2:$B$40</c:f>
              <c:numCache>
                <c:formatCode>General</c:formatCode>
                <c:ptCount val="39"/>
                <c:pt idx="0">
                  <c:v>14.850000000000023</c:v>
                </c:pt>
                <c:pt idx="1">
                  <c:v>24.850000000000023</c:v>
                </c:pt>
                <c:pt idx="2">
                  <c:v>34.850000000000023</c:v>
                </c:pt>
                <c:pt idx="3">
                  <c:v>44.850000000000023</c:v>
                </c:pt>
                <c:pt idx="4">
                  <c:v>54.850000000000023</c:v>
                </c:pt>
                <c:pt idx="5">
                  <c:v>64.850000000000023</c:v>
                </c:pt>
                <c:pt idx="6">
                  <c:v>74.850000000000023</c:v>
                </c:pt>
                <c:pt idx="7">
                  <c:v>84.850000000000023</c:v>
                </c:pt>
                <c:pt idx="8">
                  <c:v>94.850000000000023</c:v>
                </c:pt>
                <c:pt idx="9">
                  <c:v>104.85000000000002</c:v>
                </c:pt>
                <c:pt idx="10">
                  <c:v>114.85000000000002</c:v>
                </c:pt>
                <c:pt idx="11">
                  <c:v>124.85000000000002</c:v>
                </c:pt>
                <c:pt idx="12">
                  <c:v>134.85000000000002</c:v>
                </c:pt>
                <c:pt idx="13">
                  <c:v>144.85000000000002</c:v>
                </c:pt>
                <c:pt idx="14">
                  <c:v>154.85000000000002</c:v>
                </c:pt>
                <c:pt idx="15">
                  <c:v>164.85000000000002</c:v>
                </c:pt>
                <c:pt idx="16">
                  <c:v>174.85000000000002</c:v>
                </c:pt>
                <c:pt idx="17">
                  <c:v>184.85000000000002</c:v>
                </c:pt>
                <c:pt idx="18">
                  <c:v>194.85000000000002</c:v>
                </c:pt>
                <c:pt idx="19">
                  <c:v>204.85000000000002</c:v>
                </c:pt>
                <c:pt idx="20">
                  <c:v>214.85000000000002</c:v>
                </c:pt>
                <c:pt idx="21">
                  <c:v>224.85000000000002</c:v>
                </c:pt>
                <c:pt idx="22">
                  <c:v>234.85000000000002</c:v>
                </c:pt>
                <c:pt idx="23">
                  <c:v>244.85000000000002</c:v>
                </c:pt>
                <c:pt idx="24">
                  <c:v>254.85000000000002</c:v>
                </c:pt>
                <c:pt idx="25">
                  <c:v>264.85000000000002</c:v>
                </c:pt>
                <c:pt idx="26">
                  <c:v>274.85000000000002</c:v>
                </c:pt>
                <c:pt idx="27">
                  <c:v>284.85000000000002</c:v>
                </c:pt>
                <c:pt idx="28">
                  <c:v>294.85000000000002</c:v>
                </c:pt>
                <c:pt idx="29">
                  <c:v>304.85000000000002</c:v>
                </c:pt>
                <c:pt idx="30">
                  <c:v>314.85000000000002</c:v>
                </c:pt>
                <c:pt idx="31">
                  <c:v>324.85000000000002</c:v>
                </c:pt>
                <c:pt idx="32">
                  <c:v>334.85</c:v>
                </c:pt>
                <c:pt idx="33">
                  <c:v>344.85</c:v>
                </c:pt>
                <c:pt idx="34">
                  <c:v>354.85</c:v>
                </c:pt>
                <c:pt idx="35">
                  <c:v>364.85</c:v>
                </c:pt>
                <c:pt idx="36">
                  <c:v>374.85</c:v>
                </c:pt>
                <c:pt idx="37">
                  <c:v>384.85</c:v>
                </c:pt>
                <c:pt idx="38">
                  <c:v>394.85</c:v>
                </c:pt>
              </c:numCache>
            </c:numRef>
          </c:xVal>
          <c:yVal>
            <c:numRef>
              <c:f>'densidadDowthermA)'!$C$2:$C$40</c:f>
              <c:numCache>
                <c:formatCode>General</c:formatCode>
                <c:ptCount val="39"/>
                <c:pt idx="0">
                  <c:v>1064.332604077015</c:v>
                </c:pt>
                <c:pt idx="1">
                  <c:v>1056.3793485622791</c:v>
                </c:pt>
                <c:pt idx="2">
                  <c:v>1048.4271272790631</c:v>
                </c:pt>
                <c:pt idx="3">
                  <c:v>1040.4589350585668</c:v>
                </c:pt>
                <c:pt idx="4">
                  <c:v>1032.4600374199911</c:v>
                </c:pt>
                <c:pt idx="5">
                  <c:v>1024.4177759305351</c:v>
                </c:pt>
                <c:pt idx="6">
                  <c:v>1016.321373565399</c:v>
                </c:pt>
                <c:pt idx="7">
                  <c:v>1008.1617400677831</c:v>
                </c:pt>
                <c:pt idx="8">
                  <c:v>999.93127730888693</c:v>
                </c:pt>
                <c:pt idx="9">
                  <c:v>991.62368464791098</c:v>
                </c:pt>
                <c:pt idx="10">
                  <c:v>983.23376429205473</c:v>
                </c:pt>
                <c:pt idx="11">
                  <c:v>974.75722665651938</c:v>
                </c:pt>
                <c:pt idx="12">
                  <c:v>966.19049572450319</c:v>
                </c:pt>
                <c:pt idx="13">
                  <c:v>957.53051440720719</c:v>
                </c:pt>
                <c:pt idx="14">
                  <c:v>948.77454990383114</c:v>
                </c:pt>
                <c:pt idx="15">
                  <c:v>939.91999906157525</c:v>
                </c:pt>
                <c:pt idx="16">
                  <c:v>930.9641937356389</c:v>
                </c:pt>
                <c:pt idx="17">
                  <c:v>921.904206149223</c:v>
                </c:pt>
                <c:pt idx="18">
                  <c:v>912.73665425352738</c:v>
                </c:pt>
                <c:pt idx="19">
                  <c:v>903.45750708775131</c:v>
                </c:pt>
                <c:pt idx="20">
                  <c:v>894.06189013909534</c:v>
                </c:pt>
                <c:pt idx="21">
                  <c:v>884.54389070275943</c:v>
                </c:pt>
                <c:pt idx="22">
                  <c:v>874.89636324194305</c:v>
                </c:pt>
                <c:pt idx="23">
                  <c:v>865.11073474784678</c:v>
                </c:pt>
                <c:pt idx="24">
                  <c:v>855.17681009967134</c:v>
                </c:pt>
                <c:pt idx="25">
                  <c:v>845.08257742461569</c:v>
                </c:pt>
                <c:pt idx="26">
                  <c:v>834.81401345787924</c:v>
                </c:pt>
                <c:pt idx="27">
                  <c:v>824.35488890266299</c:v>
                </c:pt>
                <c:pt idx="28">
                  <c:v>813.68657379016713</c:v>
                </c:pt>
                <c:pt idx="29">
                  <c:v>802.78784283959067</c:v>
                </c:pt>
                <c:pt idx="30">
                  <c:v>791.63468081813517</c:v>
                </c:pt>
                <c:pt idx="31">
                  <c:v>780.20008790099996</c:v>
                </c:pt>
                <c:pt idx="32">
                  <c:v>768.45388503138315</c:v>
                </c:pt>
                <c:pt idx="33">
                  <c:v>756.36251928048682</c:v>
                </c:pt>
                <c:pt idx="34">
                  <c:v>743.88886920751133</c:v>
                </c:pt>
                <c:pt idx="35">
                  <c:v>730.99205021965554</c:v>
                </c:pt>
                <c:pt idx="36">
                  <c:v>717.62721993211926</c:v>
                </c:pt>
                <c:pt idx="37">
                  <c:v>703.74538352810532</c:v>
                </c:pt>
                <c:pt idx="38">
                  <c:v>689.29319911880748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43-4CA4-B86E-D2BA40729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304224"/>
        <c:axId val="623303048"/>
      </c:scatterChart>
      <c:valAx>
        <c:axId val="62330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303048"/>
        <c:crosses val="autoZero"/>
        <c:crossBetween val="midCat"/>
      </c:valAx>
      <c:valAx>
        <c:axId val="62330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30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H_T_VP1!$A$1</c:f>
              <c:strCache>
                <c:ptCount val="1"/>
                <c:pt idx="0">
                  <c:v>T [K]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1.1403199173482155E-2"/>
                  <c:y val="0.4231027253668763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H_T_VP1!$C$2:$C$40</c:f>
              <c:numCache>
                <c:formatCode>General</c:formatCode>
                <c:ptCount val="39"/>
                <c:pt idx="0">
                  <c:v>-253.49875399999999</c:v>
                </c:pt>
                <c:pt idx="1">
                  <c:v>15092.463094000001</c:v>
                </c:pt>
                <c:pt idx="2">
                  <c:v>30742.394951999999</c:v>
                </c:pt>
                <c:pt idx="3">
                  <c:v>46690.751173999997</c:v>
                </c:pt>
                <c:pt idx="4">
                  <c:v>62932.236445000002</c:v>
                </c:pt>
                <c:pt idx="5">
                  <c:v>79461.802796000004</c:v>
                </c:pt>
                <c:pt idx="6">
                  <c:v>96274.646196000002</c:v>
                </c:pt>
                <c:pt idx="7">
                  <c:v>113366.20266</c:v>
                </c:pt>
                <c:pt idx="8">
                  <c:v>130732.143795</c:v>
                </c:pt>
                <c:pt idx="9">
                  <c:v>148368.37172600001</c:v>
                </c:pt>
                <c:pt idx="10">
                  <c:v>166271.01330699999</c:v>
                </c:pt>
                <c:pt idx="11">
                  <c:v>184436.413528</c:v>
                </c:pt>
                <c:pt idx="12">
                  <c:v>202861.128</c:v>
                </c:pt>
                <c:pt idx="13">
                  <c:v>221541.91440099999</c:v>
                </c:pt>
                <c:pt idx="14">
                  <c:v>240475.72272300001</c:v>
                </c:pt>
                <c:pt idx="15">
                  <c:v>259659.68416100001</c:v>
                </c:pt>
                <c:pt idx="16">
                  <c:v>279091.09843999997</c:v>
                </c:pt>
                <c:pt idx="17">
                  <c:v>298767.41934299999</c:v>
                </c:pt>
                <c:pt idx="18">
                  <c:v>318686.23818099999</c:v>
                </c:pt>
                <c:pt idx="19">
                  <c:v>338845.26486499998</c:v>
                </c:pt>
                <c:pt idx="20">
                  <c:v>359242.30622199998</c:v>
                </c:pt>
                <c:pt idx="21">
                  <c:v>379875.24109099997</c:v>
                </c:pt>
                <c:pt idx="22">
                  <c:v>400741.99167399999</c:v>
                </c:pt>
                <c:pt idx="23">
                  <c:v>421840.49050999997</c:v>
                </c:pt>
                <c:pt idx="24">
                  <c:v>443168.64230900002</c:v>
                </c:pt>
                <c:pt idx="25">
                  <c:v>464724.27973200002</c:v>
                </c:pt>
                <c:pt idx="26">
                  <c:v>486505.11203100003</c:v>
                </c:pt>
                <c:pt idx="27">
                  <c:v>508508.66521399998</c:v>
                </c:pt>
                <c:pt idx="28">
                  <c:v>530732.21212599997</c:v>
                </c:pt>
                <c:pt idx="29">
                  <c:v>553172.69048300001</c:v>
                </c:pt>
                <c:pt idx="30">
                  <c:v>575826.60646399995</c:v>
                </c:pt>
                <c:pt idx="31">
                  <c:v>598689.92088400002</c:v>
                </c:pt>
                <c:pt idx="32">
                  <c:v>621757.91432400001</c:v>
                </c:pt>
                <c:pt idx="33">
                  <c:v>645025.026663</c:v>
                </c:pt>
                <c:pt idx="34">
                  <c:v>668484.66535400006</c:v>
                </c:pt>
                <c:pt idx="35">
                  <c:v>692128.97535099997</c:v>
                </c:pt>
                <c:pt idx="36">
                  <c:v>715948.56171399995</c:v>
                </c:pt>
                <c:pt idx="37">
                  <c:v>739932.15349900001</c:v>
                </c:pt>
                <c:pt idx="38">
                  <c:v>764066.19440000004</c:v>
                </c:pt>
              </c:numCache>
            </c:numRef>
          </c:xVal>
          <c:yVal>
            <c:numRef>
              <c:f>H_T_VP1!$A$2:$A$40</c:f>
              <c:numCache>
                <c:formatCode>General</c:formatCode>
                <c:ptCount val="39"/>
                <c:pt idx="0">
                  <c:v>286</c:v>
                </c:pt>
                <c:pt idx="1">
                  <c:v>296</c:v>
                </c:pt>
                <c:pt idx="2">
                  <c:v>306</c:v>
                </c:pt>
                <c:pt idx="3">
                  <c:v>316</c:v>
                </c:pt>
                <c:pt idx="4">
                  <c:v>326</c:v>
                </c:pt>
                <c:pt idx="5">
                  <c:v>336</c:v>
                </c:pt>
                <c:pt idx="6">
                  <c:v>346</c:v>
                </c:pt>
                <c:pt idx="7">
                  <c:v>356</c:v>
                </c:pt>
                <c:pt idx="8">
                  <c:v>366</c:v>
                </c:pt>
                <c:pt idx="9">
                  <c:v>376</c:v>
                </c:pt>
                <c:pt idx="10">
                  <c:v>386</c:v>
                </c:pt>
                <c:pt idx="11">
                  <c:v>396</c:v>
                </c:pt>
                <c:pt idx="12">
                  <c:v>406</c:v>
                </c:pt>
                <c:pt idx="13">
                  <c:v>416</c:v>
                </c:pt>
                <c:pt idx="14">
                  <c:v>426</c:v>
                </c:pt>
                <c:pt idx="15">
                  <c:v>436</c:v>
                </c:pt>
                <c:pt idx="16">
                  <c:v>446</c:v>
                </c:pt>
                <c:pt idx="17">
                  <c:v>456</c:v>
                </c:pt>
                <c:pt idx="18">
                  <c:v>466</c:v>
                </c:pt>
                <c:pt idx="19">
                  <c:v>476</c:v>
                </c:pt>
                <c:pt idx="20">
                  <c:v>486</c:v>
                </c:pt>
                <c:pt idx="21">
                  <c:v>496</c:v>
                </c:pt>
                <c:pt idx="22">
                  <c:v>506</c:v>
                </c:pt>
                <c:pt idx="23">
                  <c:v>516</c:v>
                </c:pt>
                <c:pt idx="24">
                  <c:v>526</c:v>
                </c:pt>
                <c:pt idx="25">
                  <c:v>536</c:v>
                </c:pt>
                <c:pt idx="26">
                  <c:v>546</c:v>
                </c:pt>
                <c:pt idx="27">
                  <c:v>556</c:v>
                </c:pt>
                <c:pt idx="28">
                  <c:v>566</c:v>
                </c:pt>
                <c:pt idx="29">
                  <c:v>576</c:v>
                </c:pt>
                <c:pt idx="30">
                  <c:v>586</c:v>
                </c:pt>
                <c:pt idx="31">
                  <c:v>596</c:v>
                </c:pt>
                <c:pt idx="32">
                  <c:v>606</c:v>
                </c:pt>
                <c:pt idx="33">
                  <c:v>616</c:v>
                </c:pt>
                <c:pt idx="34">
                  <c:v>626</c:v>
                </c:pt>
                <c:pt idx="35">
                  <c:v>636</c:v>
                </c:pt>
                <c:pt idx="36">
                  <c:v>646</c:v>
                </c:pt>
                <c:pt idx="37">
                  <c:v>656</c:v>
                </c:pt>
                <c:pt idx="38">
                  <c:v>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52-4898-AE90-E99A91F99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390976"/>
        <c:axId val="544386664"/>
      </c:scatterChart>
      <c:valAx>
        <c:axId val="54439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4386664"/>
        <c:crosses val="autoZero"/>
        <c:crossBetween val="midCat"/>
      </c:valAx>
      <c:valAx>
        <c:axId val="54438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439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Cp_VP1!$C$1</c:f>
              <c:strCache>
                <c:ptCount val="1"/>
                <c:pt idx="0">
                  <c:v>Cp [J/kg K]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3.6036965295560448E-3"/>
                  <c:y val="0.43313013292693253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sz="11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Cp_VP1!$A$2:$A$40</c:f>
              <c:numCache>
                <c:formatCode>General</c:formatCode>
                <c:ptCount val="39"/>
                <c:pt idx="0">
                  <c:v>288</c:v>
                </c:pt>
                <c:pt idx="1">
                  <c:v>298</c:v>
                </c:pt>
                <c:pt idx="2">
                  <c:v>308</c:v>
                </c:pt>
                <c:pt idx="3">
                  <c:v>318</c:v>
                </c:pt>
                <c:pt idx="4">
                  <c:v>328</c:v>
                </c:pt>
                <c:pt idx="5">
                  <c:v>338</c:v>
                </c:pt>
                <c:pt idx="6">
                  <c:v>348</c:v>
                </c:pt>
                <c:pt idx="7">
                  <c:v>358</c:v>
                </c:pt>
                <c:pt idx="8">
                  <c:v>368</c:v>
                </c:pt>
                <c:pt idx="9">
                  <c:v>378</c:v>
                </c:pt>
                <c:pt idx="10">
                  <c:v>388</c:v>
                </c:pt>
                <c:pt idx="11">
                  <c:v>398</c:v>
                </c:pt>
                <c:pt idx="12">
                  <c:v>408</c:v>
                </c:pt>
                <c:pt idx="13">
                  <c:v>418</c:v>
                </c:pt>
                <c:pt idx="14">
                  <c:v>428</c:v>
                </c:pt>
                <c:pt idx="15">
                  <c:v>438</c:v>
                </c:pt>
                <c:pt idx="16">
                  <c:v>448</c:v>
                </c:pt>
                <c:pt idx="17">
                  <c:v>458</c:v>
                </c:pt>
                <c:pt idx="18">
                  <c:v>468</c:v>
                </c:pt>
                <c:pt idx="19">
                  <c:v>478</c:v>
                </c:pt>
                <c:pt idx="20">
                  <c:v>488</c:v>
                </c:pt>
                <c:pt idx="21">
                  <c:v>498</c:v>
                </c:pt>
                <c:pt idx="22">
                  <c:v>508</c:v>
                </c:pt>
                <c:pt idx="23">
                  <c:v>518</c:v>
                </c:pt>
                <c:pt idx="24">
                  <c:v>528</c:v>
                </c:pt>
                <c:pt idx="25">
                  <c:v>538</c:v>
                </c:pt>
                <c:pt idx="26">
                  <c:v>548</c:v>
                </c:pt>
                <c:pt idx="27">
                  <c:v>558</c:v>
                </c:pt>
                <c:pt idx="28">
                  <c:v>568</c:v>
                </c:pt>
                <c:pt idx="29">
                  <c:v>578</c:v>
                </c:pt>
                <c:pt idx="30">
                  <c:v>588</c:v>
                </c:pt>
                <c:pt idx="31">
                  <c:v>598</c:v>
                </c:pt>
                <c:pt idx="32">
                  <c:v>608</c:v>
                </c:pt>
                <c:pt idx="33">
                  <c:v>618</c:v>
                </c:pt>
                <c:pt idx="34">
                  <c:v>628</c:v>
                </c:pt>
                <c:pt idx="35">
                  <c:v>638</c:v>
                </c:pt>
                <c:pt idx="36">
                  <c:v>648</c:v>
                </c:pt>
                <c:pt idx="37">
                  <c:v>658</c:v>
                </c:pt>
                <c:pt idx="38">
                  <c:v>668</c:v>
                </c:pt>
              </c:numCache>
            </c:numRef>
          </c:xVal>
          <c:yVal>
            <c:numRef>
              <c:f>Cp_VP1!$C$2:$C$40</c:f>
              <c:numCache>
                <c:formatCode>General</c:formatCode>
                <c:ptCount val="39"/>
                <c:pt idx="0">
                  <c:v>1527.0982080000001</c:v>
                </c:pt>
                <c:pt idx="1">
                  <c:v>1558.1452710000001</c:v>
                </c:pt>
                <c:pt idx="2">
                  <c:v>1588.6871570000001</c:v>
                </c:pt>
                <c:pt idx="3">
                  <c:v>1618.752931</c:v>
                </c:pt>
                <c:pt idx="4">
                  <c:v>1648.371658</c:v>
                </c:pt>
                <c:pt idx="5">
                  <c:v>1677.5724029999999</c:v>
                </c:pt>
                <c:pt idx="6">
                  <c:v>1706.384231</c:v>
                </c:pt>
                <c:pt idx="7">
                  <c:v>1734.8362079999999</c:v>
                </c:pt>
                <c:pt idx="8">
                  <c:v>1762.9573969999999</c:v>
                </c:pt>
                <c:pt idx="9">
                  <c:v>1790.776865</c:v>
                </c:pt>
                <c:pt idx="10">
                  <c:v>1818.323676</c:v>
                </c:pt>
                <c:pt idx="11">
                  <c:v>1845.626896</c:v>
                </c:pt>
                <c:pt idx="12">
                  <c:v>1872.7155889999999</c:v>
                </c:pt>
                <c:pt idx="13">
                  <c:v>1899.618821</c:v>
                </c:pt>
                <c:pt idx="14">
                  <c:v>1926.3656559999999</c:v>
                </c:pt>
                <c:pt idx="15">
                  <c:v>1952.98516</c:v>
                </c:pt>
                <c:pt idx="16">
                  <c:v>1979.506398</c:v>
                </c:pt>
                <c:pt idx="17">
                  <c:v>2005.9584339999999</c:v>
                </c:pt>
                <c:pt idx="18">
                  <c:v>2032.370334</c:v>
                </c:pt>
                <c:pt idx="19">
                  <c:v>2058.7711640000002</c:v>
                </c:pt>
                <c:pt idx="20">
                  <c:v>2085.1899870000002</c:v>
                </c:pt>
                <c:pt idx="21">
                  <c:v>2111.6558690000002</c:v>
                </c:pt>
                <c:pt idx="22">
                  <c:v>2138.1978749999998</c:v>
                </c:pt>
                <c:pt idx="23">
                  <c:v>2164.8450710000002</c:v>
                </c:pt>
                <c:pt idx="24">
                  <c:v>2191.6265199999998</c:v>
                </c:pt>
                <c:pt idx="25">
                  <c:v>2218.571289</c:v>
                </c:pt>
                <c:pt idx="26">
                  <c:v>2245.7084420000001</c:v>
                </c:pt>
                <c:pt idx="27">
                  <c:v>2273.0670449999998</c:v>
                </c:pt>
                <c:pt idx="28">
                  <c:v>2300.6761620000002</c:v>
                </c:pt>
                <c:pt idx="29">
                  <c:v>2328.5648590000001</c:v>
                </c:pt>
                <c:pt idx="30">
                  <c:v>2356.7622000000001</c:v>
                </c:pt>
                <c:pt idx="31">
                  <c:v>2385.297251</c:v>
                </c:pt>
                <c:pt idx="32">
                  <c:v>2414.1990770000002</c:v>
                </c:pt>
                <c:pt idx="33">
                  <c:v>2443.4967419999998</c:v>
                </c:pt>
                <c:pt idx="34">
                  <c:v>2473.2193120000002</c:v>
                </c:pt>
                <c:pt idx="35">
                  <c:v>2503.395853</c:v>
                </c:pt>
                <c:pt idx="36">
                  <c:v>2534.0554280000001</c:v>
                </c:pt>
                <c:pt idx="37">
                  <c:v>2565.2271030000002</c:v>
                </c:pt>
                <c:pt idx="38">
                  <c:v>2596.9399429999999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3-4A29-AB0F-C79C1FF9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392544"/>
        <c:axId val="544387056"/>
      </c:scatterChart>
      <c:valAx>
        <c:axId val="54439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4387056"/>
        <c:crosses val="autoZero"/>
        <c:crossBetween val="midCat"/>
      </c:valAx>
      <c:valAx>
        <c:axId val="54438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439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mu_VP1!$C$1</c:f>
              <c:strCache>
                <c:ptCount val="1"/>
                <c:pt idx="0">
                  <c:v>Viscosidad Dinámica [Pa s]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4.5447890442266142E-3"/>
                  <c:y val="-0.543835407670815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sz="11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mu_VP1!$A$2:$A$42</c:f>
              <c:numCache>
                <c:formatCode>General</c:formatCode>
                <c:ptCount val="41"/>
                <c:pt idx="0">
                  <c:v>288</c:v>
                </c:pt>
                <c:pt idx="1">
                  <c:v>298</c:v>
                </c:pt>
                <c:pt idx="2">
                  <c:v>308</c:v>
                </c:pt>
                <c:pt idx="3">
                  <c:v>318</c:v>
                </c:pt>
                <c:pt idx="4">
                  <c:v>328</c:v>
                </c:pt>
                <c:pt idx="5">
                  <c:v>338</c:v>
                </c:pt>
                <c:pt idx="6">
                  <c:v>348</c:v>
                </c:pt>
                <c:pt idx="7">
                  <c:v>358</c:v>
                </c:pt>
                <c:pt idx="8">
                  <c:v>368</c:v>
                </c:pt>
                <c:pt idx="9">
                  <c:v>378</c:v>
                </c:pt>
                <c:pt idx="10">
                  <c:v>388</c:v>
                </c:pt>
                <c:pt idx="11">
                  <c:v>398</c:v>
                </c:pt>
                <c:pt idx="12">
                  <c:v>408</c:v>
                </c:pt>
                <c:pt idx="13">
                  <c:v>418</c:v>
                </c:pt>
                <c:pt idx="14">
                  <c:v>428</c:v>
                </c:pt>
                <c:pt idx="15">
                  <c:v>438</c:v>
                </c:pt>
                <c:pt idx="16">
                  <c:v>448</c:v>
                </c:pt>
                <c:pt idx="17">
                  <c:v>458</c:v>
                </c:pt>
                <c:pt idx="18">
                  <c:v>468</c:v>
                </c:pt>
                <c:pt idx="19">
                  <c:v>478</c:v>
                </c:pt>
                <c:pt idx="20">
                  <c:v>488</c:v>
                </c:pt>
                <c:pt idx="21">
                  <c:v>498</c:v>
                </c:pt>
                <c:pt idx="22">
                  <c:v>508</c:v>
                </c:pt>
                <c:pt idx="23">
                  <c:v>518</c:v>
                </c:pt>
                <c:pt idx="24">
                  <c:v>528</c:v>
                </c:pt>
                <c:pt idx="25">
                  <c:v>538</c:v>
                </c:pt>
                <c:pt idx="26">
                  <c:v>548</c:v>
                </c:pt>
                <c:pt idx="27">
                  <c:v>558</c:v>
                </c:pt>
                <c:pt idx="28">
                  <c:v>568</c:v>
                </c:pt>
                <c:pt idx="29">
                  <c:v>578</c:v>
                </c:pt>
                <c:pt idx="30">
                  <c:v>588</c:v>
                </c:pt>
                <c:pt idx="31">
                  <c:v>598</c:v>
                </c:pt>
                <c:pt idx="32">
                  <c:v>608</c:v>
                </c:pt>
                <c:pt idx="33">
                  <c:v>618</c:v>
                </c:pt>
                <c:pt idx="34">
                  <c:v>628</c:v>
                </c:pt>
                <c:pt idx="35">
                  <c:v>638</c:v>
                </c:pt>
                <c:pt idx="36">
                  <c:v>648</c:v>
                </c:pt>
                <c:pt idx="37">
                  <c:v>658</c:v>
                </c:pt>
                <c:pt idx="38">
                  <c:v>668</c:v>
                </c:pt>
                <c:pt idx="39">
                  <c:v>658</c:v>
                </c:pt>
                <c:pt idx="40">
                  <c:v>668</c:v>
                </c:pt>
              </c:numCache>
            </c:numRef>
          </c:xVal>
          <c:yVal>
            <c:numRef>
              <c:f>mu_VP1!$C$2:$C$42</c:f>
              <c:numCache>
                <c:formatCode>General</c:formatCode>
                <c:ptCount val="41"/>
                <c:pt idx="0">
                  <c:v>4.7169999999999998E-3</c:v>
                </c:pt>
                <c:pt idx="1">
                  <c:v>3.6900000000000001E-3</c:v>
                </c:pt>
                <c:pt idx="2">
                  <c:v>2.9499999999999999E-3</c:v>
                </c:pt>
                <c:pt idx="3">
                  <c:v>2.4039999999999999E-3</c:v>
                </c:pt>
                <c:pt idx="4">
                  <c:v>1.9919999999999998E-3</c:v>
                </c:pt>
                <c:pt idx="5">
                  <c:v>1.676E-3</c:v>
                </c:pt>
                <c:pt idx="6">
                  <c:v>1.428E-3</c:v>
                </c:pt>
                <c:pt idx="7">
                  <c:v>1.2310000000000001E-3</c:v>
                </c:pt>
                <c:pt idx="8">
                  <c:v>1.073E-3</c:v>
                </c:pt>
                <c:pt idx="9">
                  <c:v>9.4300000000000004E-4</c:v>
                </c:pt>
                <c:pt idx="10">
                  <c:v>8.3699999999999996E-4</c:v>
                </c:pt>
                <c:pt idx="11">
                  <c:v>7.4799999999999997E-4</c:v>
                </c:pt>
                <c:pt idx="12">
                  <c:v>6.7299999999999999E-4</c:v>
                </c:pt>
                <c:pt idx="13">
                  <c:v>6.0899999999999995E-4</c:v>
                </c:pt>
                <c:pt idx="14">
                  <c:v>5.5500000000000005E-4</c:v>
                </c:pt>
                <c:pt idx="15">
                  <c:v>5.0799999999999999E-4</c:v>
                </c:pt>
                <c:pt idx="16">
                  <c:v>4.6799999999999999E-4</c:v>
                </c:pt>
                <c:pt idx="17">
                  <c:v>4.3199999999999998E-4</c:v>
                </c:pt>
                <c:pt idx="18">
                  <c:v>4.0099999999999999E-4</c:v>
                </c:pt>
                <c:pt idx="19">
                  <c:v>3.7399999999999998E-4</c:v>
                </c:pt>
                <c:pt idx="20">
                  <c:v>3.4900000000000003E-4</c:v>
                </c:pt>
                <c:pt idx="21">
                  <c:v>3.28E-4</c:v>
                </c:pt>
                <c:pt idx="22">
                  <c:v>3.0800000000000001E-4</c:v>
                </c:pt>
                <c:pt idx="23">
                  <c:v>2.9100000000000003E-4</c:v>
                </c:pt>
                <c:pt idx="24">
                  <c:v>2.7500000000000002E-4</c:v>
                </c:pt>
                <c:pt idx="25">
                  <c:v>2.61E-4</c:v>
                </c:pt>
                <c:pt idx="26">
                  <c:v>2.4800000000000001E-4</c:v>
                </c:pt>
                <c:pt idx="27">
                  <c:v>2.3599999999999999E-4</c:v>
                </c:pt>
                <c:pt idx="28">
                  <c:v>2.2499999999999999E-4</c:v>
                </c:pt>
                <c:pt idx="29">
                  <c:v>2.1499999999999999E-4</c:v>
                </c:pt>
                <c:pt idx="30">
                  <c:v>2.0599999999999999E-4</c:v>
                </c:pt>
                <c:pt idx="31">
                  <c:v>1.9799999999999999E-4</c:v>
                </c:pt>
                <c:pt idx="32">
                  <c:v>1.9000000000000001E-4</c:v>
                </c:pt>
                <c:pt idx="33">
                  <c:v>1.83E-4</c:v>
                </c:pt>
                <c:pt idx="34">
                  <c:v>1.76E-4</c:v>
                </c:pt>
                <c:pt idx="35">
                  <c:v>1.7000000000000001E-4</c:v>
                </c:pt>
                <c:pt idx="36">
                  <c:v>1.64E-4</c:v>
                </c:pt>
                <c:pt idx="37">
                  <c:v>1.5899999999999999E-4</c:v>
                </c:pt>
                <c:pt idx="38">
                  <c:v>1.54E-4</c:v>
                </c:pt>
                <c:pt idx="39">
                  <c:v>1.5899999999999999E-4</c:v>
                </c:pt>
                <c:pt idx="40">
                  <c:v>1.54E-4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3-4A29-AB0F-C79C1FF9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434440"/>
        <c:axId val="621433656"/>
      </c:scatterChart>
      <c:valAx>
        <c:axId val="621434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1433656"/>
        <c:crosses val="autoZero"/>
        <c:crossBetween val="midCat"/>
      </c:valAx>
      <c:valAx>
        <c:axId val="62143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1434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508305509430365"/>
          <c:y val="6.02150537634408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kt_VP1!$C$1</c:f>
              <c:strCache>
                <c:ptCount val="1"/>
                <c:pt idx="0">
                  <c:v>Conductividad Térmica [Jm / Ks]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5.8743609429773656E-2"/>
                  <c:y val="7.8512911692490056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sz="11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kt_VP1!$A$2:$A$42</c:f>
              <c:numCache>
                <c:formatCode>General</c:formatCode>
                <c:ptCount val="41"/>
                <c:pt idx="0">
                  <c:v>288</c:v>
                </c:pt>
                <c:pt idx="1">
                  <c:v>298</c:v>
                </c:pt>
                <c:pt idx="2">
                  <c:v>308</c:v>
                </c:pt>
                <c:pt idx="3">
                  <c:v>318</c:v>
                </c:pt>
                <c:pt idx="4">
                  <c:v>328</c:v>
                </c:pt>
                <c:pt idx="5">
                  <c:v>338</c:v>
                </c:pt>
                <c:pt idx="6">
                  <c:v>348</c:v>
                </c:pt>
                <c:pt idx="7">
                  <c:v>358</c:v>
                </c:pt>
                <c:pt idx="8">
                  <c:v>368</c:v>
                </c:pt>
                <c:pt idx="9">
                  <c:v>378</c:v>
                </c:pt>
                <c:pt idx="10">
                  <c:v>388</c:v>
                </c:pt>
                <c:pt idx="11">
                  <c:v>398</c:v>
                </c:pt>
                <c:pt idx="12">
                  <c:v>408</c:v>
                </c:pt>
                <c:pt idx="13">
                  <c:v>418</c:v>
                </c:pt>
                <c:pt idx="14">
                  <c:v>428</c:v>
                </c:pt>
                <c:pt idx="15">
                  <c:v>438</c:v>
                </c:pt>
                <c:pt idx="16">
                  <c:v>448</c:v>
                </c:pt>
                <c:pt idx="17">
                  <c:v>458</c:v>
                </c:pt>
                <c:pt idx="18">
                  <c:v>468</c:v>
                </c:pt>
                <c:pt idx="19">
                  <c:v>478</c:v>
                </c:pt>
                <c:pt idx="20">
                  <c:v>488</c:v>
                </c:pt>
                <c:pt idx="21">
                  <c:v>498</c:v>
                </c:pt>
                <c:pt idx="22">
                  <c:v>508</c:v>
                </c:pt>
                <c:pt idx="23">
                  <c:v>518</c:v>
                </c:pt>
                <c:pt idx="24">
                  <c:v>528</c:v>
                </c:pt>
                <c:pt idx="25">
                  <c:v>538</c:v>
                </c:pt>
                <c:pt idx="26">
                  <c:v>548</c:v>
                </c:pt>
                <c:pt idx="27">
                  <c:v>558</c:v>
                </c:pt>
                <c:pt idx="28">
                  <c:v>568</c:v>
                </c:pt>
                <c:pt idx="29">
                  <c:v>578</c:v>
                </c:pt>
                <c:pt idx="30">
                  <c:v>588</c:v>
                </c:pt>
                <c:pt idx="31">
                  <c:v>598</c:v>
                </c:pt>
                <c:pt idx="32">
                  <c:v>608</c:v>
                </c:pt>
                <c:pt idx="33">
                  <c:v>618</c:v>
                </c:pt>
                <c:pt idx="34">
                  <c:v>628</c:v>
                </c:pt>
                <c:pt idx="35">
                  <c:v>638</c:v>
                </c:pt>
                <c:pt idx="36">
                  <c:v>648</c:v>
                </c:pt>
                <c:pt idx="37">
                  <c:v>658</c:v>
                </c:pt>
                <c:pt idx="38">
                  <c:v>668</c:v>
                </c:pt>
                <c:pt idx="39">
                  <c:v>678</c:v>
                </c:pt>
                <c:pt idx="40">
                  <c:v>688</c:v>
                </c:pt>
              </c:numCache>
            </c:numRef>
          </c:xVal>
          <c:yVal>
            <c:numRef>
              <c:f>kt_VP1!$C$2:$C$42</c:f>
              <c:numCache>
                <c:formatCode>General</c:formatCode>
                <c:ptCount val="41"/>
                <c:pt idx="0">
                  <c:v>0.136769</c:v>
                </c:pt>
                <c:pt idx="1">
                  <c:v>0.13583300000000001</c:v>
                </c:pt>
                <c:pt idx="2">
                  <c:v>0.13486100000000001</c:v>
                </c:pt>
                <c:pt idx="3">
                  <c:v>0.133855</c:v>
                </c:pt>
                <c:pt idx="4">
                  <c:v>0.13281299999999999</c:v>
                </c:pt>
                <c:pt idx="5">
                  <c:v>0.13173699999999999</c:v>
                </c:pt>
                <c:pt idx="6">
                  <c:v>0.13062499999999999</c:v>
                </c:pt>
                <c:pt idx="7">
                  <c:v>0.12947900000000001</c:v>
                </c:pt>
                <c:pt idx="8">
                  <c:v>0.128298</c:v>
                </c:pt>
                <c:pt idx="9">
                  <c:v>0.127082</c:v>
                </c:pt>
                <c:pt idx="10">
                  <c:v>0.125832</c:v>
                </c:pt>
                <c:pt idx="11">
                  <c:v>0.124546</c:v>
                </c:pt>
                <c:pt idx="12">
                  <c:v>0.123226</c:v>
                </c:pt>
                <c:pt idx="13">
                  <c:v>0.12187099999999999</c:v>
                </c:pt>
                <c:pt idx="14">
                  <c:v>0.120481</c:v>
                </c:pt>
                <c:pt idx="15">
                  <c:v>0.119057</c:v>
                </c:pt>
                <c:pt idx="16">
                  <c:v>0.11759799999999999</c:v>
                </c:pt>
                <c:pt idx="17">
                  <c:v>0.116104</c:v>
                </c:pt>
                <c:pt idx="18">
                  <c:v>0.114576</c:v>
                </c:pt>
                <c:pt idx="19">
                  <c:v>0.113013</c:v>
                </c:pt>
                <c:pt idx="20">
                  <c:v>0.111415</c:v>
                </c:pt>
                <c:pt idx="21">
                  <c:v>0.10978300000000001</c:v>
                </c:pt>
                <c:pt idx="22">
                  <c:v>0.108116</c:v>
                </c:pt>
                <c:pt idx="23">
                  <c:v>0.106415</c:v>
                </c:pt>
                <c:pt idx="24">
                  <c:v>0.10467899999999999</c:v>
                </c:pt>
                <c:pt idx="25">
                  <c:v>0.102909</c:v>
                </c:pt>
                <c:pt idx="26">
                  <c:v>0.101104</c:v>
                </c:pt>
                <c:pt idx="27">
                  <c:v>9.9265000000000006E-2</c:v>
                </c:pt>
                <c:pt idx="28">
                  <c:v>9.7391000000000005E-2</c:v>
                </c:pt>
                <c:pt idx="29">
                  <c:v>9.5482999999999998E-2</c:v>
                </c:pt>
                <c:pt idx="30">
                  <c:v>9.3540999999999999E-2</c:v>
                </c:pt>
                <c:pt idx="31">
                  <c:v>9.1564000000000006E-2</c:v>
                </c:pt>
                <c:pt idx="32">
                  <c:v>8.9552999999999994E-2</c:v>
                </c:pt>
                <c:pt idx="33">
                  <c:v>8.7508000000000002E-2</c:v>
                </c:pt>
                <c:pt idx="34">
                  <c:v>8.5428000000000004E-2</c:v>
                </c:pt>
                <c:pt idx="35">
                  <c:v>8.3313999999999999E-2</c:v>
                </c:pt>
                <c:pt idx="36">
                  <c:v>8.1166000000000002E-2</c:v>
                </c:pt>
                <c:pt idx="37">
                  <c:v>7.8982999999999998E-2</c:v>
                </c:pt>
                <c:pt idx="38">
                  <c:v>7.6767000000000002E-2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3-4A29-AB0F-C79C1FF9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437968"/>
        <c:axId val="621434832"/>
      </c:scatterChart>
      <c:valAx>
        <c:axId val="62143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1434832"/>
        <c:crosses val="autoZero"/>
        <c:crossBetween val="midCat"/>
      </c:valAx>
      <c:valAx>
        <c:axId val="62143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143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508305509430365"/>
          <c:y val="6.02150537634408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rho_VP1!$C$1</c:f>
              <c:strCache>
                <c:ptCount val="1"/>
                <c:pt idx="0">
                  <c:v>Densidad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5.8743609429773656E-2"/>
                  <c:y val="7.8512911692490056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sz="11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rho_VP1!$A$2:$A$42</c:f>
              <c:numCache>
                <c:formatCode>General</c:formatCode>
                <c:ptCount val="41"/>
                <c:pt idx="0">
                  <c:v>288</c:v>
                </c:pt>
                <c:pt idx="1">
                  <c:v>298</c:v>
                </c:pt>
                <c:pt idx="2">
                  <c:v>308</c:v>
                </c:pt>
                <c:pt idx="3">
                  <c:v>318</c:v>
                </c:pt>
                <c:pt idx="4">
                  <c:v>328</c:v>
                </c:pt>
                <c:pt idx="5">
                  <c:v>338</c:v>
                </c:pt>
                <c:pt idx="6">
                  <c:v>348</c:v>
                </c:pt>
                <c:pt idx="7">
                  <c:v>358</c:v>
                </c:pt>
                <c:pt idx="8">
                  <c:v>368</c:v>
                </c:pt>
                <c:pt idx="9">
                  <c:v>378</c:v>
                </c:pt>
                <c:pt idx="10">
                  <c:v>388</c:v>
                </c:pt>
                <c:pt idx="11">
                  <c:v>398</c:v>
                </c:pt>
                <c:pt idx="12">
                  <c:v>408</c:v>
                </c:pt>
                <c:pt idx="13">
                  <c:v>418</c:v>
                </c:pt>
                <c:pt idx="14">
                  <c:v>428</c:v>
                </c:pt>
                <c:pt idx="15">
                  <c:v>438</c:v>
                </c:pt>
                <c:pt idx="16">
                  <c:v>448</c:v>
                </c:pt>
                <c:pt idx="17">
                  <c:v>458</c:v>
                </c:pt>
                <c:pt idx="18">
                  <c:v>468</c:v>
                </c:pt>
                <c:pt idx="19">
                  <c:v>478</c:v>
                </c:pt>
                <c:pt idx="20">
                  <c:v>488</c:v>
                </c:pt>
                <c:pt idx="21">
                  <c:v>498</c:v>
                </c:pt>
                <c:pt idx="22">
                  <c:v>508</c:v>
                </c:pt>
                <c:pt idx="23">
                  <c:v>518</c:v>
                </c:pt>
                <c:pt idx="24">
                  <c:v>528</c:v>
                </c:pt>
                <c:pt idx="25">
                  <c:v>538</c:v>
                </c:pt>
                <c:pt idx="26">
                  <c:v>548</c:v>
                </c:pt>
                <c:pt idx="27">
                  <c:v>558</c:v>
                </c:pt>
                <c:pt idx="28">
                  <c:v>568</c:v>
                </c:pt>
                <c:pt idx="29">
                  <c:v>578</c:v>
                </c:pt>
                <c:pt idx="30">
                  <c:v>588</c:v>
                </c:pt>
                <c:pt idx="31">
                  <c:v>598</c:v>
                </c:pt>
                <c:pt idx="32">
                  <c:v>608</c:v>
                </c:pt>
                <c:pt idx="33">
                  <c:v>618</c:v>
                </c:pt>
                <c:pt idx="34">
                  <c:v>628</c:v>
                </c:pt>
                <c:pt idx="35">
                  <c:v>638</c:v>
                </c:pt>
                <c:pt idx="36">
                  <c:v>648</c:v>
                </c:pt>
                <c:pt idx="37">
                  <c:v>658</c:v>
                </c:pt>
                <c:pt idx="38">
                  <c:v>668</c:v>
                </c:pt>
              </c:numCache>
            </c:numRef>
          </c:xVal>
          <c:yVal>
            <c:numRef>
              <c:f>rho_VP1!$C$2:$C$42</c:f>
              <c:numCache>
                <c:formatCode>General</c:formatCode>
                <c:ptCount val="41"/>
                <c:pt idx="0">
                  <c:v>1069.287617</c:v>
                </c:pt>
                <c:pt idx="1">
                  <c:v>1060.708901</c:v>
                </c:pt>
                <c:pt idx="2">
                  <c:v>1052.212477</c:v>
                </c:pt>
                <c:pt idx="3">
                  <c:v>1043.7867590000001</c:v>
                </c:pt>
                <c:pt idx="4">
                  <c:v>1035.420161</c:v>
                </c:pt>
                <c:pt idx="5">
                  <c:v>1027.1010960000001</c:v>
                </c:pt>
                <c:pt idx="6">
                  <c:v>1018.817977</c:v>
                </c:pt>
                <c:pt idx="7">
                  <c:v>1010.559219</c:v>
                </c:pt>
                <c:pt idx="8">
                  <c:v>1002.313235</c:v>
                </c:pt>
                <c:pt idx="9">
                  <c:v>994.06843900000001</c:v>
                </c:pt>
                <c:pt idx="10">
                  <c:v>985.81324400000005</c:v>
                </c:pt>
                <c:pt idx="11">
                  <c:v>977.53606300000001</c:v>
                </c:pt>
                <c:pt idx="12">
                  <c:v>969.22531100000003</c:v>
                </c:pt>
                <c:pt idx="13">
                  <c:v>960.86940100000004</c:v>
                </c:pt>
                <c:pt idx="14">
                  <c:v>952.45674599999995</c:v>
                </c:pt>
                <c:pt idx="15">
                  <c:v>943.97576000000004</c:v>
                </c:pt>
                <c:pt idx="16">
                  <c:v>935.41485699999998</c:v>
                </c:pt>
                <c:pt idx="17">
                  <c:v>926.76244999999994</c:v>
                </c:pt>
                <c:pt idx="18">
                  <c:v>918.00695299999995</c:v>
                </c:pt>
                <c:pt idx="19">
                  <c:v>909.13677900000005</c:v>
                </c:pt>
                <c:pt idx="20">
                  <c:v>900.14034200000003</c:v>
                </c:pt>
                <c:pt idx="21">
                  <c:v>891.00605599999994</c:v>
                </c:pt>
                <c:pt idx="22">
                  <c:v>881.72233400000005</c:v>
                </c:pt>
                <c:pt idx="23">
                  <c:v>872.27759000000003</c:v>
                </c:pt>
                <c:pt idx="24">
                  <c:v>862.66023700000005</c:v>
                </c:pt>
                <c:pt idx="25">
                  <c:v>852.85869000000002</c:v>
                </c:pt>
                <c:pt idx="26">
                  <c:v>842.86135999999999</c:v>
                </c:pt>
                <c:pt idx="27">
                  <c:v>832.65666299999998</c:v>
                </c:pt>
                <c:pt idx="28">
                  <c:v>822.23301100000003</c:v>
                </c:pt>
                <c:pt idx="29">
                  <c:v>811.57881899999995</c:v>
                </c:pt>
                <c:pt idx="30">
                  <c:v>800.68249900000001</c:v>
                </c:pt>
                <c:pt idx="31">
                  <c:v>789.532466</c:v>
                </c:pt>
                <c:pt idx="32">
                  <c:v>778.11713299999997</c:v>
                </c:pt>
                <c:pt idx="33">
                  <c:v>766.42491399999994</c:v>
                </c:pt>
                <c:pt idx="34">
                  <c:v>754.44422199999997</c:v>
                </c:pt>
                <c:pt idx="35">
                  <c:v>742.16346999999996</c:v>
                </c:pt>
                <c:pt idx="36">
                  <c:v>729.57107299999996</c:v>
                </c:pt>
                <c:pt idx="37">
                  <c:v>716.65544399999999</c:v>
                </c:pt>
                <c:pt idx="38">
                  <c:v>703.40499699999998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3-4A29-AB0F-C79C1FF9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431696"/>
        <c:axId val="621435616"/>
      </c:scatterChart>
      <c:valAx>
        <c:axId val="62143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1435616"/>
        <c:crosses val="autoZero"/>
        <c:crossBetween val="midCat"/>
      </c:valAx>
      <c:valAx>
        <c:axId val="62143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143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H_T_S800!$C$1</c:f>
              <c:strCache>
                <c:ptCount val="1"/>
                <c:pt idx="0">
                  <c:v>H [J]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0.1096850993397341"/>
                  <c:y val="-5.264245195157057E-3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sz="11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H_T_S800!$A$2:$A$40</c:f>
              <c:numCache>
                <c:formatCode>0.00</c:formatCode>
                <c:ptCount val="39"/>
                <c:pt idx="0">
                  <c:v>286</c:v>
                </c:pt>
                <c:pt idx="1">
                  <c:v>296</c:v>
                </c:pt>
                <c:pt idx="2">
                  <c:v>306</c:v>
                </c:pt>
                <c:pt idx="3">
                  <c:v>316</c:v>
                </c:pt>
                <c:pt idx="4">
                  <c:v>326</c:v>
                </c:pt>
                <c:pt idx="5">
                  <c:v>336</c:v>
                </c:pt>
                <c:pt idx="6">
                  <c:v>346</c:v>
                </c:pt>
                <c:pt idx="7">
                  <c:v>356</c:v>
                </c:pt>
                <c:pt idx="8">
                  <c:v>366</c:v>
                </c:pt>
                <c:pt idx="9">
                  <c:v>376</c:v>
                </c:pt>
                <c:pt idx="10">
                  <c:v>386</c:v>
                </c:pt>
                <c:pt idx="11">
                  <c:v>396</c:v>
                </c:pt>
                <c:pt idx="12">
                  <c:v>406</c:v>
                </c:pt>
                <c:pt idx="13">
                  <c:v>416</c:v>
                </c:pt>
                <c:pt idx="14">
                  <c:v>426</c:v>
                </c:pt>
                <c:pt idx="15">
                  <c:v>436</c:v>
                </c:pt>
                <c:pt idx="16">
                  <c:v>446</c:v>
                </c:pt>
                <c:pt idx="17">
                  <c:v>456</c:v>
                </c:pt>
                <c:pt idx="18">
                  <c:v>466</c:v>
                </c:pt>
                <c:pt idx="19">
                  <c:v>476</c:v>
                </c:pt>
                <c:pt idx="20">
                  <c:v>486</c:v>
                </c:pt>
                <c:pt idx="21">
                  <c:v>496</c:v>
                </c:pt>
                <c:pt idx="22">
                  <c:v>506</c:v>
                </c:pt>
                <c:pt idx="23">
                  <c:v>516</c:v>
                </c:pt>
                <c:pt idx="24">
                  <c:v>526</c:v>
                </c:pt>
                <c:pt idx="25">
                  <c:v>536</c:v>
                </c:pt>
                <c:pt idx="26">
                  <c:v>546</c:v>
                </c:pt>
                <c:pt idx="27">
                  <c:v>556</c:v>
                </c:pt>
                <c:pt idx="28">
                  <c:v>566</c:v>
                </c:pt>
                <c:pt idx="29">
                  <c:v>576</c:v>
                </c:pt>
                <c:pt idx="30">
                  <c:v>586</c:v>
                </c:pt>
                <c:pt idx="31">
                  <c:v>596</c:v>
                </c:pt>
                <c:pt idx="32">
                  <c:v>606</c:v>
                </c:pt>
                <c:pt idx="33">
                  <c:v>616</c:v>
                </c:pt>
                <c:pt idx="34">
                  <c:v>626</c:v>
                </c:pt>
                <c:pt idx="35">
                  <c:v>636</c:v>
                </c:pt>
                <c:pt idx="36">
                  <c:v>646</c:v>
                </c:pt>
                <c:pt idx="37">
                  <c:v>656</c:v>
                </c:pt>
                <c:pt idx="38">
                  <c:v>666</c:v>
                </c:pt>
              </c:numCache>
            </c:numRef>
          </c:xVal>
          <c:yVal>
            <c:numRef>
              <c:f>H_T_S800!$C$2:$C$40</c:f>
              <c:numCache>
                <c:formatCode>0.00</c:formatCode>
                <c:ptCount val="39"/>
                <c:pt idx="0">
                  <c:v>-4.5895210000000004</c:v>
                </c:pt>
                <c:pt idx="1">
                  <c:v>15991.793769</c:v>
                </c:pt>
                <c:pt idx="2">
                  <c:v>32151.029508</c:v>
                </c:pt>
                <c:pt idx="3">
                  <c:v>48472.313383000001</c:v>
                </c:pt>
                <c:pt idx="4">
                  <c:v>64954.770734999998</c:v>
                </c:pt>
                <c:pt idx="5">
                  <c:v>81597.450452999998</c:v>
                </c:pt>
                <c:pt idx="6">
                  <c:v>98399.318056999997</c:v>
                </c:pt>
                <c:pt idx="7">
                  <c:v>115359.247837</c:v>
                </c:pt>
                <c:pt idx="8">
                  <c:v>132476.01393399999</c:v>
                </c:pt>
                <c:pt idx="9">
                  <c:v>149748.280187</c:v>
                </c:pt>
                <c:pt idx="10">
                  <c:v>167174.58858400001</c:v>
                </c:pt>
                <c:pt idx="11">
                  <c:v>184753.34609000001</c:v>
                </c:pt>
                <c:pt idx="12">
                  <c:v>202482.80962499999</c:v>
                </c:pt>
                <c:pt idx="13">
                  <c:v>220361.068894</c:v>
                </c:pt>
                <c:pt idx="14">
                  <c:v>238386.02673700001</c:v>
                </c:pt>
                <c:pt idx="15">
                  <c:v>256555.376609</c:v>
                </c:pt>
                <c:pt idx="16">
                  <c:v>274866.57671599998</c:v>
                </c:pt>
                <c:pt idx="17">
                  <c:v>293316.82026100002</c:v>
                </c:pt>
                <c:pt idx="18">
                  <c:v>311903.00113799999</c:v>
                </c:pt>
                <c:pt idx="19">
                  <c:v>330621.67429499998</c:v>
                </c:pt>
                <c:pt idx="20">
                  <c:v>349469.00981199997</c:v>
                </c:pt>
                <c:pt idx="21">
                  <c:v>368440.73958599998</c:v>
                </c:pt>
                <c:pt idx="22">
                  <c:v>387532.09522800002</c:v>
                </c:pt>
                <c:pt idx="23">
                  <c:v>406737.73554999998</c:v>
                </c:pt>
                <c:pt idx="24">
                  <c:v>426051.661601</c:v>
                </c:pt>
                <c:pt idx="25">
                  <c:v>445467.116813</c:v>
                </c:pt>
                <c:pt idx="26">
                  <c:v>464976.469216</c:v>
                </c:pt>
                <c:pt idx="27">
                  <c:v>484571.07202199998</c:v>
                </c:pt>
                <c:pt idx="28">
                  <c:v>504241.097939</c:v>
                </c:pt>
                <c:pt idx="29">
                  <c:v>523975.341479</c:v>
                </c:pt>
                <c:pt idx="30">
                  <c:v>543760.98205500003</c:v>
                </c:pt>
                <c:pt idx="31">
                  <c:v>563583.298801</c:v>
                </c:pt>
                <c:pt idx="32">
                  <c:v>583425.32562200003</c:v>
                </c:pt>
                <c:pt idx="33">
                  <c:v>603267.43183599995</c:v>
                </c:pt>
                <c:pt idx="34">
                  <c:v>623086.80960699997</c:v>
                </c:pt>
                <c:pt idx="35">
                  <c:v>642856.84390199999</c:v>
                </c:pt>
                <c:pt idx="36">
                  <c:v>662546.33334300003</c:v>
                </c:pt>
                <c:pt idx="37">
                  <c:v>682118.52050400001</c:v>
                </c:pt>
                <c:pt idx="38">
                  <c:v>701529.87678799999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3-4A29-AB0F-C79C1FF9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388624"/>
        <c:axId val="544392152"/>
      </c:scatterChart>
      <c:valAx>
        <c:axId val="54438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4392152"/>
        <c:crosses val="autoZero"/>
        <c:crossBetween val="midCat"/>
      </c:valAx>
      <c:valAx>
        <c:axId val="54439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438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4.0561243837694348E-2"/>
          <c:y val="0.17647798742138365"/>
          <c:w val="0.9230375725218648"/>
          <c:h val="0.74721900328496671"/>
        </c:manualLayout>
      </c:layout>
      <c:scatterChart>
        <c:scatterStyle val="lineMarker"/>
        <c:varyColors val="0"/>
        <c:ser>
          <c:idx val="0"/>
          <c:order val="0"/>
          <c:tx>
            <c:strRef>
              <c:f>H_T_S800!$A$1</c:f>
              <c:strCache>
                <c:ptCount val="1"/>
                <c:pt idx="0">
                  <c:v>T [K]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9.596206617517521E-3"/>
                  <c:y val="0.46503144654088058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H_T_S800!$C$2:$C$40</c:f>
              <c:numCache>
                <c:formatCode>0.00</c:formatCode>
                <c:ptCount val="39"/>
                <c:pt idx="0">
                  <c:v>-4.5895210000000004</c:v>
                </c:pt>
                <c:pt idx="1">
                  <c:v>15991.793769</c:v>
                </c:pt>
                <c:pt idx="2">
                  <c:v>32151.029508</c:v>
                </c:pt>
                <c:pt idx="3">
                  <c:v>48472.313383000001</c:v>
                </c:pt>
                <c:pt idx="4">
                  <c:v>64954.770734999998</c:v>
                </c:pt>
                <c:pt idx="5">
                  <c:v>81597.450452999998</c:v>
                </c:pt>
                <c:pt idx="6">
                  <c:v>98399.318056999997</c:v>
                </c:pt>
                <c:pt idx="7">
                  <c:v>115359.247837</c:v>
                </c:pt>
                <c:pt idx="8">
                  <c:v>132476.01393399999</c:v>
                </c:pt>
                <c:pt idx="9">
                  <c:v>149748.280187</c:v>
                </c:pt>
                <c:pt idx="10">
                  <c:v>167174.58858400001</c:v>
                </c:pt>
                <c:pt idx="11">
                  <c:v>184753.34609000001</c:v>
                </c:pt>
                <c:pt idx="12">
                  <c:v>202482.80962499999</c:v>
                </c:pt>
                <c:pt idx="13">
                  <c:v>220361.068894</c:v>
                </c:pt>
                <c:pt idx="14">
                  <c:v>238386.02673700001</c:v>
                </c:pt>
                <c:pt idx="15">
                  <c:v>256555.376609</c:v>
                </c:pt>
                <c:pt idx="16">
                  <c:v>274866.57671599998</c:v>
                </c:pt>
                <c:pt idx="17">
                  <c:v>293316.82026100002</c:v>
                </c:pt>
                <c:pt idx="18">
                  <c:v>311903.00113799999</c:v>
                </c:pt>
                <c:pt idx="19">
                  <c:v>330621.67429499998</c:v>
                </c:pt>
                <c:pt idx="20">
                  <c:v>349469.00981199997</c:v>
                </c:pt>
                <c:pt idx="21">
                  <c:v>368440.73958599998</c:v>
                </c:pt>
                <c:pt idx="22">
                  <c:v>387532.09522800002</c:v>
                </c:pt>
                <c:pt idx="23">
                  <c:v>406737.73554999998</c:v>
                </c:pt>
                <c:pt idx="24">
                  <c:v>426051.661601</c:v>
                </c:pt>
                <c:pt idx="25">
                  <c:v>445467.116813</c:v>
                </c:pt>
                <c:pt idx="26">
                  <c:v>464976.469216</c:v>
                </c:pt>
                <c:pt idx="27">
                  <c:v>484571.07202199998</c:v>
                </c:pt>
                <c:pt idx="28">
                  <c:v>504241.097939</c:v>
                </c:pt>
                <c:pt idx="29">
                  <c:v>523975.341479</c:v>
                </c:pt>
                <c:pt idx="30">
                  <c:v>543760.98205500003</c:v>
                </c:pt>
                <c:pt idx="31">
                  <c:v>563583.298801</c:v>
                </c:pt>
                <c:pt idx="32">
                  <c:v>583425.32562200003</c:v>
                </c:pt>
                <c:pt idx="33">
                  <c:v>603267.43183599995</c:v>
                </c:pt>
                <c:pt idx="34">
                  <c:v>623086.80960699997</c:v>
                </c:pt>
                <c:pt idx="35">
                  <c:v>642856.84390199999</c:v>
                </c:pt>
                <c:pt idx="36">
                  <c:v>662546.33334300003</c:v>
                </c:pt>
                <c:pt idx="37">
                  <c:v>682118.52050400001</c:v>
                </c:pt>
                <c:pt idx="38">
                  <c:v>701529.87678799999</c:v>
                </c:pt>
              </c:numCache>
            </c:numRef>
          </c:xVal>
          <c:yVal>
            <c:numRef>
              <c:f>H_T_S800!$A$2:$A$40</c:f>
              <c:numCache>
                <c:formatCode>0.00</c:formatCode>
                <c:ptCount val="39"/>
                <c:pt idx="0">
                  <c:v>286</c:v>
                </c:pt>
                <c:pt idx="1">
                  <c:v>296</c:v>
                </c:pt>
                <c:pt idx="2">
                  <c:v>306</c:v>
                </c:pt>
                <c:pt idx="3">
                  <c:v>316</c:v>
                </c:pt>
                <c:pt idx="4">
                  <c:v>326</c:v>
                </c:pt>
                <c:pt idx="5">
                  <c:v>336</c:v>
                </c:pt>
                <c:pt idx="6">
                  <c:v>346</c:v>
                </c:pt>
                <c:pt idx="7">
                  <c:v>356</c:v>
                </c:pt>
                <c:pt idx="8">
                  <c:v>366</c:v>
                </c:pt>
                <c:pt idx="9">
                  <c:v>376</c:v>
                </c:pt>
                <c:pt idx="10">
                  <c:v>386</c:v>
                </c:pt>
                <c:pt idx="11">
                  <c:v>396</c:v>
                </c:pt>
                <c:pt idx="12">
                  <c:v>406</c:v>
                </c:pt>
                <c:pt idx="13">
                  <c:v>416</c:v>
                </c:pt>
                <c:pt idx="14">
                  <c:v>426</c:v>
                </c:pt>
                <c:pt idx="15">
                  <c:v>436</c:v>
                </c:pt>
                <c:pt idx="16">
                  <c:v>446</c:v>
                </c:pt>
                <c:pt idx="17">
                  <c:v>456</c:v>
                </c:pt>
                <c:pt idx="18">
                  <c:v>466</c:v>
                </c:pt>
                <c:pt idx="19">
                  <c:v>476</c:v>
                </c:pt>
                <c:pt idx="20">
                  <c:v>486</c:v>
                </c:pt>
                <c:pt idx="21">
                  <c:v>496</c:v>
                </c:pt>
                <c:pt idx="22">
                  <c:v>506</c:v>
                </c:pt>
                <c:pt idx="23">
                  <c:v>516</c:v>
                </c:pt>
                <c:pt idx="24">
                  <c:v>526</c:v>
                </c:pt>
                <c:pt idx="25">
                  <c:v>536</c:v>
                </c:pt>
                <c:pt idx="26">
                  <c:v>546</c:v>
                </c:pt>
                <c:pt idx="27">
                  <c:v>556</c:v>
                </c:pt>
                <c:pt idx="28">
                  <c:v>566</c:v>
                </c:pt>
                <c:pt idx="29">
                  <c:v>576</c:v>
                </c:pt>
                <c:pt idx="30">
                  <c:v>586</c:v>
                </c:pt>
                <c:pt idx="31">
                  <c:v>596</c:v>
                </c:pt>
                <c:pt idx="32">
                  <c:v>606</c:v>
                </c:pt>
                <c:pt idx="33">
                  <c:v>616</c:v>
                </c:pt>
                <c:pt idx="34">
                  <c:v>626</c:v>
                </c:pt>
                <c:pt idx="35">
                  <c:v>636</c:v>
                </c:pt>
                <c:pt idx="36">
                  <c:v>646</c:v>
                </c:pt>
                <c:pt idx="37">
                  <c:v>656</c:v>
                </c:pt>
                <c:pt idx="38">
                  <c:v>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83-40F2-B1B0-ECA993F82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199696"/>
        <c:axId val="623199304"/>
      </c:scatterChart>
      <c:valAx>
        <c:axId val="62319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99304"/>
        <c:crosses val="autoZero"/>
        <c:crossBetween val="midCat"/>
      </c:valAx>
      <c:valAx>
        <c:axId val="62319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9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6</xdr:row>
      <xdr:rowOff>15875</xdr:rowOff>
    </xdr:from>
    <xdr:to>
      <xdr:col>10</xdr:col>
      <xdr:colOff>127000</xdr:colOff>
      <xdr:row>20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0</xdr:row>
      <xdr:rowOff>82550</xdr:rowOff>
    </xdr:from>
    <xdr:to>
      <xdr:col>14</xdr:col>
      <xdr:colOff>615950</xdr:colOff>
      <xdr:row>16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0</xdr:row>
      <xdr:rowOff>82550</xdr:rowOff>
    </xdr:from>
    <xdr:to>
      <xdr:col>14</xdr:col>
      <xdr:colOff>615950</xdr:colOff>
      <xdr:row>16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161924</xdr:colOff>
      <xdr:row>1</xdr:row>
      <xdr:rowOff>149225</xdr:rowOff>
    </xdr:from>
    <xdr:to>
      <xdr:col>15</xdr:col>
      <xdr:colOff>734785</xdr:colOff>
      <xdr:row>20</xdr:row>
      <xdr:rowOff>176893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136524</xdr:colOff>
      <xdr:row>21</xdr:row>
      <xdr:rowOff>175531</xdr:rowOff>
    </xdr:from>
    <xdr:to>
      <xdr:col>15</xdr:col>
      <xdr:colOff>721179</xdr:colOff>
      <xdr:row>38</xdr:row>
      <xdr:rowOff>81642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104775</xdr:rowOff>
    </xdr:from>
    <xdr:to>
      <xdr:col>6</xdr:col>
      <xdr:colOff>304800</xdr:colOff>
      <xdr:row>36</xdr:row>
      <xdr:rowOff>101600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1013277</xdr:colOff>
      <xdr:row>22</xdr:row>
      <xdr:rowOff>28574</xdr:rowOff>
    </xdr:from>
    <xdr:to>
      <xdr:col>6</xdr:col>
      <xdr:colOff>295275</xdr:colOff>
      <xdr:row>38</xdr:row>
      <xdr:rowOff>73477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445115</xdr:colOff>
      <xdr:row>15</xdr:row>
      <xdr:rowOff>183938</xdr:rowOff>
    </xdr:from>
    <xdr:to>
      <xdr:col>24</xdr:col>
      <xdr:colOff>275664</xdr:colOff>
      <xdr:row>37</xdr:row>
      <xdr:rowOff>170329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DCC3145-F39A-4CA4-8F7B-E9E9CEBD2B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320675</xdr:colOff>
      <xdr:row>9</xdr:row>
      <xdr:rowOff>12700</xdr:rowOff>
    </xdr:from>
    <xdr:to>
      <xdr:col>11</xdr:col>
      <xdr:colOff>320675</xdr:colOff>
      <xdr:row>23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268941</xdr:colOff>
      <xdr:row>1</xdr:row>
      <xdr:rowOff>559</xdr:rowOff>
    </xdr:from>
    <xdr:to>
      <xdr:col>11</xdr:col>
      <xdr:colOff>534523</xdr:colOff>
      <xdr:row>16</xdr:row>
      <xdr:rowOff>186764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246530</xdr:colOff>
      <xdr:row>17</xdr:row>
      <xdr:rowOff>52293</xdr:rowOff>
    </xdr:from>
    <xdr:to>
      <xdr:col>11</xdr:col>
      <xdr:colOff>358589</xdr:colOff>
      <xdr:row>31</xdr:row>
      <xdr:rowOff>127000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246527</xdr:colOff>
      <xdr:row>31</xdr:row>
      <xdr:rowOff>171824</xdr:rowOff>
    </xdr:from>
    <xdr:to>
      <xdr:col>12</xdr:col>
      <xdr:colOff>0</xdr:colOff>
      <xdr:row>45</xdr:row>
      <xdr:rowOff>59765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2</xdr:row>
      <xdr:rowOff>133350</xdr:rowOff>
    </xdr:from>
    <xdr:to>
      <xdr:col>14</xdr:col>
      <xdr:colOff>127000</xdr:colOff>
      <xdr:row>24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1</xdr:row>
      <xdr:rowOff>120649</xdr:rowOff>
    </xdr:from>
    <xdr:to>
      <xdr:col>13</xdr:col>
      <xdr:colOff>473075</xdr:colOff>
      <xdr:row>18</xdr:row>
      <xdr:rowOff>149225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320675</xdr:colOff>
      <xdr:row>9</xdr:row>
      <xdr:rowOff>12700</xdr:rowOff>
    </xdr:from>
    <xdr:to>
      <xdr:col>11</xdr:col>
      <xdr:colOff>320675</xdr:colOff>
      <xdr:row>23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558800</xdr:colOff>
      <xdr:row>0</xdr:row>
      <xdr:rowOff>88900</xdr:rowOff>
    </xdr:from>
    <xdr:to>
      <xdr:col>13</xdr:col>
      <xdr:colOff>704850</xdr:colOff>
      <xdr:row>16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561974</xdr:colOff>
      <xdr:row>17</xdr:row>
      <xdr:rowOff>47625</xdr:rowOff>
    </xdr:from>
    <xdr:to>
      <xdr:col>13</xdr:col>
      <xdr:colOff>742949</xdr:colOff>
      <xdr:row>33</xdr:row>
      <xdr:rowOff>130175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0</xdr:row>
      <xdr:rowOff>76200</xdr:rowOff>
    </xdr:from>
    <xdr:to>
      <xdr:col>14</xdr:col>
      <xdr:colOff>209550</xdr:colOff>
      <xdr:row>16</xdr:row>
      <xdr:rowOff>82550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704850</xdr:colOff>
      <xdr:row>4</xdr:row>
      <xdr:rowOff>107950</xdr:rowOff>
    </xdr:from>
    <xdr:to>
      <xdr:col>16</xdr:col>
      <xdr:colOff>603250</xdr:colOff>
      <xdr:row>20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0</xdr:row>
      <xdr:rowOff>82550</xdr:rowOff>
    </xdr:from>
    <xdr:to>
      <xdr:col>14</xdr:col>
      <xdr:colOff>615950</xdr:colOff>
      <xdr:row>16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0</xdr:row>
      <xdr:rowOff>82550</xdr:rowOff>
    </xdr:from>
    <xdr:to>
      <xdr:col>14</xdr:col>
      <xdr:colOff>615950</xdr:colOff>
      <xdr:row>16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88900</xdr:colOff>
      <xdr:row>0</xdr:row>
      <xdr:rowOff>127000</xdr:rowOff>
    </xdr:from>
    <xdr:to>
      <xdr:col>16</xdr:col>
      <xdr:colOff>698500</xdr:colOff>
      <xdr:row>16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98424</xdr:colOff>
      <xdr:row>16</xdr:row>
      <xdr:rowOff>155575</xdr:rowOff>
    </xdr:from>
    <xdr:to>
      <xdr:col>16</xdr:col>
      <xdr:colOff>742949</xdr:colOff>
      <xdr:row>33</xdr:row>
      <xdr:rowOff>53975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107950</xdr:colOff>
      <xdr:row>0</xdr:row>
      <xdr:rowOff>177800</xdr:rowOff>
    </xdr:from>
    <xdr:to>
      <xdr:col>16</xdr:col>
      <xdr:colOff>717550</xdr:colOff>
      <xdr:row>17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0</xdr:row>
      <xdr:rowOff>82550</xdr:rowOff>
    </xdr:from>
    <xdr:to>
      <xdr:col>14</xdr:col>
      <xdr:colOff>615950</xdr:colOff>
      <xdr:row>16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12"/>
  <sheetViews>
    <sheetView workbookViewId="0">
      <selection activeCell="B35" sqref="B35"/>
    </sheetView>
  </sheetViews>
  <sheetFormatPr baseColWidth="10" defaultRowHeight="15" x14ac:dyDescent="0.25"/>
  <sheetData>
    <row r="3" spans="1:3" x14ac:dyDescent="0.25">
      <c r="B3" s="3" t="s">
        <v>8</v>
      </c>
      <c r="C3" s="2" t="s">
        <v>7</v>
      </c>
    </row>
    <row r="4" spans="1:3" x14ac:dyDescent="0.25">
      <c r="A4">
        <v>0</v>
      </c>
      <c r="B4">
        <f>COS(RADIANS(A4))+0.000994*A4-0.00005369*A4^2</f>
        <v>1</v>
      </c>
      <c r="C4">
        <f>1-0.000223073*A4-0.00011*A4^2+0.00000318596*A4^3-0.0000000485509*A4^4</f>
        <v>1</v>
      </c>
    </row>
    <row r="5" spans="1:3" x14ac:dyDescent="0.25">
      <c r="A5">
        <v>10</v>
      </c>
      <c r="B5">
        <f>COS(RADIANS(A5))+0.000994*A5-0.00005369*A5^2</f>
        <v>0.98937875301220801</v>
      </c>
      <c r="C5">
        <f>1-0.000223073*A5-0.00011*A5^2+0.00000318596*A5^3-0.0000000485509*A5^4</f>
        <v>0.98946972100000008</v>
      </c>
    </row>
    <row r="6" spans="1:3" x14ac:dyDescent="0.25">
      <c r="A6">
        <v>20</v>
      </c>
      <c r="B6">
        <f t="shared" ref="B6:B12" si="0">COS(RADIANS(A6))+0.000994*A6-0.00005369*A6^2</f>
        <v>0.93809662078590839</v>
      </c>
      <c r="C6">
        <f t="shared" ref="C6:C12" si="1">1-0.000223073*A6-0.00011*A6^2+0.00000318596*A6^3-0.0000000485509*A6^4</f>
        <v>0.96925807599999991</v>
      </c>
    </row>
    <row r="7" spans="1:3" x14ac:dyDescent="0.25">
      <c r="A7">
        <v>30</v>
      </c>
      <c r="B7">
        <f t="shared" si="0"/>
        <v>0.84752440378443872</v>
      </c>
      <c r="C7">
        <f t="shared" si="1"/>
        <v>0.94100250100000005</v>
      </c>
    </row>
    <row r="8" spans="1:3" x14ac:dyDescent="0.25">
      <c r="A8">
        <v>40</v>
      </c>
      <c r="B8">
        <f t="shared" si="0"/>
        <v>0.71990044311897805</v>
      </c>
      <c r="C8">
        <f t="shared" si="1"/>
        <v>0.89468821599999993</v>
      </c>
    </row>
    <row r="9" spans="1:3" x14ac:dyDescent="0.25">
      <c r="A9">
        <v>50</v>
      </c>
      <c r="B9">
        <f t="shared" si="0"/>
        <v>0.55826260968653929</v>
      </c>
      <c r="C9">
        <f t="shared" si="1"/>
        <v>0.808648225</v>
      </c>
    </row>
    <row r="10" spans="1:3" x14ac:dyDescent="0.25">
      <c r="A10">
        <v>60</v>
      </c>
      <c r="B10">
        <f t="shared" si="0"/>
        <v>0.36635600000000013</v>
      </c>
      <c r="C10">
        <f t="shared" si="1"/>
        <v>0.64956331599999995</v>
      </c>
    </row>
    <row r="11" spans="1:3" x14ac:dyDescent="0.25">
      <c r="A11">
        <v>70</v>
      </c>
      <c r="B11">
        <f t="shared" si="0"/>
        <v>0.14851914332566885</v>
      </c>
      <c r="C11">
        <f t="shared" si="1"/>
        <v>0.37246206099999979</v>
      </c>
    </row>
    <row r="12" spans="1:3" x14ac:dyDescent="0.25">
      <c r="A12">
        <v>80</v>
      </c>
      <c r="B12">
        <f t="shared" si="0"/>
        <v>-9.0447822333069583E-2</v>
      </c>
      <c r="C12">
        <f t="shared" si="1"/>
        <v>-7.9279184000000003E-2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42"/>
  <sheetViews>
    <sheetView topLeftCell="A28" workbookViewId="0">
      <selection activeCell="E2" sqref="E2:E40"/>
    </sheetView>
  </sheetViews>
  <sheetFormatPr baseColWidth="10" defaultRowHeight="15" x14ac:dyDescent="0.25"/>
  <cols>
    <col min="2" max="2" width="17.85546875" hidden="1" customWidth="1"/>
    <col min="3" max="3" width="23.140625" bestFit="1" customWidth="1"/>
    <col min="5" max="5" width="13.42578125" customWidth="1"/>
    <col min="6" max="6" width="30" bestFit="1" customWidth="1"/>
    <col min="16" max="16" width="12.42578125" bestFit="1" customWidth="1"/>
  </cols>
  <sheetData>
    <row r="1" spans="1:16" x14ac:dyDescent="0.25">
      <c r="A1" s="16" t="s">
        <v>24</v>
      </c>
      <c r="B1" s="16" t="s">
        <v>25</v>
      </c>
      <c r="C1" s="16" t="s">
        <v>11</v>
      </c>
      <c r="D1" s="16" t="s">
        <v>42</v>
      </c>
      <c r="E1" s="28" t="s">
        <v>44</v>
      </c>
    </row>
    <row r="2" spans="1:16" x14ac:dyDescent="0.25">
      <c r="A2" s="15">
        <v>288</v>
      </c>
      <c r="B2" s="15">
        <f t="shared" ref="B2:B40" si="0">A2-273.15</f>
        <v>14.850000000000023</v>
      </c>
      <c r="C2" s="15">
        <v>940.69153100000005</v>
      </c>
      <c r="D2" s="12">
        <v>15000000</v>
      </c>
      <c r="E2" s="24">
        <f xml:space="preserve"> 1.09098E-18*A2^5 - 3.47574E-15*A2^4 - 0.00000167403*A2^3 + 0.0017944*A2^2 - 1.52333*A2^1 + 1270.56</f>
        <v>940.68663748538609</v>
      </c>
      <c r="P2" s="5"/>
    </row>
    <row r="3" spans="1:16" x14ac:dyDescent="0.25">
      <c r="A3" s="15">
        <v>298</v>
      </c>
      <c r="B3" s="15">
        <f t="shared" si="0"/>
        <v>24.850000000000023</v>
      </c>
      <c r="C3" s="15">
        <v>931.66159800000003</v>
      </c>
      <c r="D3" s="12">
        <v>15000000</v>
      </c>
      <c r="E3" s="24">
        <f t="shared" ref="E3:E40" si="1" xml:space="preserve"> 1.09098E-18*A3^5 - 3.47574E-15*A3^4 - 0.00000167403*A3^3 + 0.0017944*A3^2 - 1.52333*A3^1 + 1270.56</f>
        <v>931.65668583791387</v>
      </c>
      <c r="P3" s="5"/>
    </row>
    <row r="4" spans="1:16" x14ac:dyDescent="0.25">
      <c r="A4" s="15">
        <v>308</v>
      </c>
      <c r="B4" s="15">
        <f t="shared" si="0"/>
        <v>34.850000000000023</v>
      </c>
      <c r="C4" s="15">
        <v>922.69122800000002</v>
      </c>
      <c r="D4" s="12">
        <v>15000000</v>
      </c>
      <c r="E4" s="24">
        <f t="shared" si="1"/>
        <v>922.68629731375574</v>
      </c>
      <c r="P4" s="5"/>
    </row>
    <row r="5" spans="1:16" x14ac:dyDescent="0.25">
      <c r="A5" s="15">
        <v>318</v>
      </c>
      <c r="B5" s="15">
        <f t="shared" si="0"/>
        <v>44.850000000000023</v>
      </c>
      <c r="C5" s="15">
        <v>913.77037600000006</v>
      </c>
      <c r="D5" s="12">
        <v>15000000</v>
      </c>
      <c r="E5" s="24">
        <f t="shared" si="1"/>
        <v>913.76542771364734</v>
      </c>
      <c r="P5" s="5"/>
    </row>
    <row r="6" spans="1:16" x14ac:dyDescent="0.25">
      <c r="A6" s="15">
        <v>328</v>
      </c>
      <c r="B6" s="15">
        <f t="shared" si="0"/>
        <v>54.850000000000023</v>
      </c>
      <c r="C6" s="15">
        <v>904.88900000000001</v>
      </c>
      <c r="D6" s="12">
        <v>15000000</v>
      </c>
      <c r="E6" s="24">
        <f t="shared" si="1"/>
        <v>904.88403283789353</v>
      </c>
      <c r="P6" s="5"/>
    </row>
    <row r="7" spans="1:16" x14ac:dyDescent="0.25">
      <c r="A7" s="15">
        <v>338</v>
      </c>
      <c r="B7" s="15">
        <f t="shared" si="0"/>
        <v>64.850000000000023</v>
      </c>
      <c r="C7" s="15">
        <v>896.03705300000001</v>
      </c>
      <c r="D7" s="12">
        <v>15000000</v>
      </c>
      <c r="E7" s="24">
        <f t="shared" si="1"/>
        <v>896.03206848638104</v>
      </c>
      <c r="P7" s="5"/>
    </row>
    <row r="8" spans="1:16" x14ac:dyDescent="0.25">
      <c r="A8" s="15">
        <v>348</v>
      </c>
      <c r="B8" s="15">
        <f t="shared" si="0"/>
        <v>74.850000000000023</v>
      </c>
      <c r="C8" s="15">
        <v>887.20449299999996</v>
      </c>
      <c r="D8" s="12">
        <v>15000000</v>
      </c>
      <c r="E8" s="24">
        <f t="shared" si="1"/>
        <v>887.19949045859232</v>
      </c>
      <c r="P8" s="5"/>
    </row>
    <row r="9" spans="1:16" x14ac:dyDescent="0.25">
      <c r="A9" s="15">
        <v>358</v>
      </c>
      <c r="B9" s="15">
        <f t="shared" si="0"/>
        <v>84.850000000000023</v>
      </c>
      <c r="C9" s="15">
        <v>878.38127399999996</v>
      </c>
      <c r="D9" s="12">
        <v>15000000</v>
      </c>
      <c r="E9" s="24">
        <f t="shared" si="1"/>
        <v>878.37625455361763</v>
      </c>
      <c r="P9" s="5"/>
    </row>
    <row r="10" spans="1:16" x14ac:dyDescent="0.25">
      <c r="A10" s="15">
        <v>368</v>
      </c>
      <c r="B10" s="15">
        <f t="shared" si="0"/>
        <v>94.850000000000023</v>
      </c>
      <c r="C10" s="15">
        <v>869.55735300000003</v>
      </c>
      <c r="D10" s="12">
        <v>15000000</v>
      </c>
      <c r="E10" s="24">
        <f t="shared" si="1"/>
        <v>869.55231657016918</v>
      </c>
      <c r="P10" s="5"/>
    </row>
    <row r="11" spans="1:16" x14ac:dyDescent="0.25">
      <c r="A11" s="15">
        <v>378</v>
      </c>
      <c r="B11" s="15">
        <f t="shared" si="0"/>
        <v>104.85000000000002</v>
      </c>
      <c r="C11" s="15">
        <v>860.72268599999995</v>
      </c>
      <c r="D11" s="12">
        <v>15000000</v>
      </c>
      <c r="E11" s="24">
        <f t="shared" si="1"/>
        <v>860.71763230659326</v>
      </c>
      <c r="P11" s="5"/>
    </row>
    <row r="12" spans="1:16" x14ac:dyDescent="0.25">
      <c r="A12" s="15">
        <v>388</v>
      </c>
      <c r="B12" s="15">
        <f t="shared" si="0"/>
        <v>114.85000000000002</v>
      </c>
      <c r="C12" s="15">
        <v>851.86722699999996</v>
      </c>
      <c r="D12" s="12">
        <v>15000000</v>
      </c>
      <c r="E12" s="24">
        <f t="shared" si="1"/>
        <v>851.86215756088382</v>
      </c>
      <c r="P12" s="5"/>
    </row>
    <row r="13" spans="1:16" x14ac:dyDescent="0.25">
      <c r="A13" s="15">
        <v>398</v>
      </c>
      <c r="B13" s="15">
        <f t="shared" si="0"/>
        <v>124.85000000000002</v>
      </c>
      <c r="C13" s="15">
        <v>842.98093400000005</v>
      </c>
      <c r="D13" s="12">
        <v>15000000</v>
      </c>
      <c r="E13" s="24">
        <f t="shared" si="1"/>
        <v>842.97584813069579</v>
      </c>
      <c r="P13" s="5" t="e">
        <f xml:space="preserve"> 1.80339E-18*A^5 - 3.82962E-15*A^4 + 0.00000000000671676*A^3 - 0.000000179349*A^2 + 0.0000100259*A^1 + 0.14862</f>
        <v>#NAME?</v>
      </c>
    </row>
    <row r="14" spans="1:16" x14ac:dyDescent="0.25">
      <c r="A14" s="15">
        <v>408</v>
      </c>
      <c r="B14" s="15">
        <f t="shared" si="0"/>
        <v>134.85000000000002</v>
      </c>
      <c r="C14" s="15">
        <v>834.05376100000001</v>
      </c>
      <c r="D14" s="12">
        <v>15000000</v>
      </c>
      <c r="E14" s="24">
        <f t="shared" si="1"/>
        <v>834.04865981335729</v>
      </c>
      <c r="P14" s="5"/>
    </row>
    <row r="15" spans="1:16" x14ac:dyDescent="0.25">
      <c r="A15" s="15">
        <v>418</v>
      </c>
      <c r="B15" s="15">
        <f t="shared" si="0"/>
        <v>144.85000000000002</v>
      </c>
      <c r="C15" s="15">
        <v>825.07566499999996</v>
      </c>
      <c r="D15" s="12">
        <v>15000000</v>
      </c>
      <c r="E15" s="24">
        <f t="shared" si="1"/>
        <v>825.07054840588421</v>
      </c>
      <c r="P15" s="5"/>
    </row>
    <row r="16" spans="1:16" x14ac:dyDescent="0.25">
      <c r="A16" s="15">
        <v>428</v>
      </c>
      <c r="B16" s="15">
        <f t="shared" si="0"/>
        <v>154.85000000000002</v>
      </c>
      <c r="C16" s="15">
        <v>816.03660100000002</v>
      </c>
      <c r="D16" s="12">
        <v>15000000</v>
      </c>
      <c r="E16" s="24">
        <f t="shared" si="1"/>
        <v>816.03146970499142</v>
      </c>
      <c r="P16" s="5"/>
    </row>
    <row r="17" spans="1:16" x14ac:dyDescent="0.25">
      <c r="A17" s="15">
        <v>438</v>
      </c>
      <c r="B17" s="15">
        <f t="shared" si="0"/>
        <v>164.85000000000002</v>
      </c>
      <c r="C17" s="15">
        <v>806.92652499999997</v>
      </c>
      <c r="D17" s="12">
        <v>15000000</v>
      </c>
      <c r="E17" s="24">
        <f t="shared" si="1"/>
        <v>806.92137950710753</v>
      </c>
      <c r="P17" s="5"/>
    </row>
    <row r="18" spans="1:16" x14ac:dyDescent="0.25">
      <c r="A18" s="15">
        <v>448</v>
      </c>
      <c r="B18" s="15">
        <f t="shared" si="0"/>
        <v>174.85000000000002</v>
      </c>
      <c r="C18" s="15">
        <v>797.73539300000004</v>
      </c>
      <c r="D18" s="12">
        <v>15000000</v>
      </c>
      <c r="E18" s="24">
        <f t="shared" si="1"/>
        <v>797.73023360838727</v>
      </c>
      <c r="P18" s="5"/>
    </row>
    <row r="19" spans="1:16" x14ac:dyDescent="0.25">
      <c r="A19" s="15">
        <v>458</v>
      </c>
      <c r="B19" s="15">
        <f t="shared" si="0"/>
        <v>184.85000000000002</v>
      </c>
      <c r="C19" s="15">
        <v>788.45316000000003</v>
      </c>
      <c r="D19" s="12">
        <v>15000000</v>
      </c>
      <c r="E19" s="24">
        <f t="shared" si="1"/>
        <v>788.44798780472411</v>
      </c>
      <c r="P19" s="5"/>
    </row>
    <row r="20" spans="1:16" x14ac:dyDescent="0.25">
      <c r="A20" s="15">
        <v>468</v>
      </c>
      <c r="B20" s="15">
        <f t="shared" si="0"/>
        <v>194.85000000000002</v>
      </c>
      <c r="C20" s="15">
        <v>779.06978300000003</v>
      </c>
      <c r="D20" s="12">
        <v>15000000</v>
      </c>
      <c r="E20" s="24">
        <f t="shared" si="1"/>
        <v>779.06459789176449</v>
      </c>
      <c r="P20" s="5"/>
    </row>
    <row r="21" spans="1:16" x14ac:dyDescent="0.25">
      <c r="A21" s="15">
        <v>478</v>
      </c>
      <c r="B21" s="15">
        <f t="shared" si="0"/>
        <v>204.85000000000002</v>
      </c>
      <c r="C21" s="15">
        <v>769.57521699999995</v>
      </c>
      <c r="D21" s="12">
        <v>15000000</v>
      </c>
      <c r="E21" s="24">
        <f t="shared" si="1"/>
        <v>769.57001966491964</v>
      </c>
      <c r="P21" s="5"/>
    </row>
    <row r="22" spans="1:16" x14ac:dyDescent="0.25">
      <c r="A22" s="15">
        <v>488</v>
      </c>
      <c r="B22" s="15">
        <f t="shared" si="0"/>
        <v>214.85000000000002</v>
      </c>
      <c r="C22" s="15">
        <v>759.95941700000003</v>
      </c>
      <c r="D22" s="12">
        <v>15000000</v>
      </c>
      <c r="E22" s="24">
        <f t="shared" si="1"/>
        <v>759.95420891937988</v>
      </c>
      <c r="P22" s="5"/>
    </row>
    <row r="23" spans="1:16" x14ac:dyDescent="0.25">
      <c r="A23" s="15">
        <v>498</v>
      </c>
      <c r="B23" s="15">
        <f t="shared" si="0"/>
        <v>224.85000000000002</v>
      </c>
      <c r="C23" s="15">
        <v>750.21234000000004</v>
      </c>
      <c r="D23" s="12">
        <v>15000000</v>
      </c>
      <c r="E23" s="24">
        <f t="shared" si="1"/>
        <v>750.20712145012669</v>
      </c>
      <c r="P23" s="5"/>
    </row>
    <row r="24" spans="1:16" x14ac:dyDescent="0.25">
      <c r="A24" s="15">
        <v>508</v>
      </c>
      <c r="B24" s="15">
        <f t="shared" si="0"/>
        <v>234.85000000000002</v>
      </c>
      <c r="C24" s="15">
        <v>740.32394199999999</v>
      </c>
      <c r="D24" s="12">
        <v>15000000</v>
      </c>
      <c r="E24" s="24">
        <f t="shared" si="1"/>
        <v>740.31871305194647</v>
      </c>
      <c r="P24" s="5"/>
    </row>
    <row r="25" spans="1:16" x14ac:dyDescent="0.25">
      <c r="A25" s="15">
        <v>518</v>
      </c>
      <c r="B25" s="15">
        <f t="shared" si="0"/>
        <v>244.85000000000002</v>
      </c>
      <c r="C25" s="15">
        <v>730.284178</v>
      </c>
      <c r="D25" s="12">
        <v>15000000</v>
      </c>
      <c r="E25" s="24">
        <f t="shared" si="1"/>
        <v>730.27893951944361</v>
      </c>
      <c r="P25" s="5"/>
    </row>
    <row r="26" spans="1:16" x14ac:dyDescent="0.25">
      <c r="A26" s="15">
        <v>528</v>
      </c>
      <c r="B26" s="15">
        <f t="shared" si="0"/>
        <v>254.85000000000002</v>
      </c>
      <c r="C26" s="15">
        <v>720.08300299999996</v>
      </c>
      <c r="D26" s="12">
        <v>15000000</v>
      </c>
      <c r="E26" s="24">
        <f t="shared" si="1"/>
        <v>720.07775664705298</v>
      </c>
      <c r="P26" s="5"/>
    </row>
    <row r="27" spans="1:16" x14ac:dyDescent="0.25">
      <c r="A27" s="15">
        <v>538</v>
      </c>
      <c r="B27" s="15">
        <f t="shared" si="0"/>
        <v>264.85000000000002</v>
      </c>
      <c r="C27" s="15">
        <v>709.710374</v>
      </c>
      <c r="D27" s="12">
        <v>15000000</v>
      </c>
      <c r="E27" s="24">
        <f t="shared" si="1"/>
        <v>709.70512022905359</v>
      </c>
      <c r="P27" s="5"/>
    </row>
    <row r="28" spans="1:16" x14ac:dyDescent="0.25">
      <c r="A28" s="15">
        <v>548</v>
      </c>
      <c r="B28" s="15">
        <f t="shared" si="0"/>
        <v>274.85000000000002</v>
      </c>
      <c r="C28" s="15">
        <v>699.15624700000001</v>
      </c>
      <c r="D28" s="12">
        <v>15000000</v>
      </c>
      <c r="E28" s="24">
        <f t="shared" si="1"/>
        <v>699.15098605958178</v>
      </c>
      <c r="P28" s="5"/>
    </row>
    <row r="29" spans="1:16" x14ac:dyDescent="0.25">
      <c r="A29" s="15">
        <v>558</v>
      </c>
      <c r="B29" s="15">
        <f t="shared" si="0"/>
        <v>284.85000000000002</v>
      </c>
      <c r="C29" s="15">
        <v>688.41057699999999</v>
      </c>
      <c r="D29" s="12">
        <v>15000000</v>
      </c>
      <c r="E29" s="24">
        <f t="shared" si="1"/>
        <v>688.40530993264338</v>
      </c>
      <c r="P29" s="5"/>
    </row>
    <row r="30" spans="1:16" x14ac:dyDescent="0.25">
      <c r="A30" s="15">
        <v>568</v>
      </c>
      <c r="B30" s="15">
        <f t="shared" si="0"/>
        <v>294.85000000000002</v>
      </c>
      <c r="C30" s="15">
        <v>677.46331999999995</v>
      </c>
      <c r="D30" s="12">
        <v>15000000</v>
      </c>
      <c r="E30" s="24">
        <f t="shared" si="1"/>
        <v>677.45804764212835</v>
      </c>
      <c r="P30" s="5"/>
    </row>
    <row r="31" spans="1:16" x14ac:dyDescent="0.25">
      <c r="A31" s="15">
        <v>578</v>
      </c>
      <c r="B31" s="15">
        <f t="shared" si="0"/>
        <v>304.85000000000002</v>
      </c>
      <c r="C31" s="15">
        <v>666.30443100000002</v>
      </c>
      <c r="D31" s="12">
        <v>15000000</v>
      </c>
      <c r="E31" s="24">
        <f t="shared" si="1"/>
        <v>666.29915498182208</v>
      </c>
      <c r="P31" s="5"/>
    </row>
    <row r="32" spans="1:16" x14ac:dyDescent="0.25">
      <c r="A32" s="15">
        <v>588</v>
      </c>
      <c r="B32" s="15">
        <f t="shared" si="0"/>
        <v>314.85000000000002</v>
      </c>
      <c r="C32" s="15">
        <v>654.92386699999997</v>
      </c>
      <c r="D32" s="12">
        <v>15000000</v>
      </c>
      <c r="E32" s="24">
        <f t="shared" si="1"/>
        <v>654.91858774542004</v>
      </c>
      <c r="P32" s="5"/>
    </row>
    <row r="33" spans="1:16" x14ac:dyDescent="0.25">
      <c r="A33" s="15">
        <v>598</v>
      </c>
      <c r="B33" s="15">
        <f t="shared" si="0"/>
        <v>324.85000000000002</v>
      </c>
      <c r="C33" s="15">
        <v>643.31158400000004</v>
      </c>
      <c r="D33" s="12">
        <v>15000000</v>
      </c>
      <c r="E33" s="24">
        <f t="shared" si="1"/>
        <v>643.30630172654037</v>
      </c>
      <c r="P33" s="5"/>
    </row>
    <row r="34" spans="1:16" x14ac:dyDescent="0.25">
      <c r="A34" s="15">
        <v>608</v>
      </c>
      <c r="B34" s="15">
        <f t="shared" si="0"/>
        <v>334.85</v>
      </c>
      <c r="C34" s="15">
        <v>631.457536</v>
      </c>
      <c r="D34" s="12">
        <v>15000000</v>
      </c>
      <c r="E34" s="24">
        <f t="shared" si="1"/>
        <v>631.45225271873596</v>
      </c>
      <c r="P34" s="5"/>
    </row>
    <row r="35" spans="1:16" x14ac:dyDescent="0.25">
      <c r="A35" s="15">
        <v>618</v>
      </c>
      <c r="B35" s="15">
        <f t="shared" si="0"/>
        <v>344.85</v>
      </c>
      <c r="C35" s="15">
        <v>619.35167999999999</v>
      </c>
      <c r="D35" s="12">
        <v>15000000</v>
      </c>
      <c r="E35" s="24">
        <f t="shared" si="1"/>
        <v>619.34639651550947</v>
      </c>
      <c r="P35" s="5"/>
    </row>
    <row r="36" spans="1:16" x14ac:dyDescent="0.25">
      <c r="A36" s="15">
        <v>628</v>
      </c>
      <c r="B36" s="15">
        <f t="shared" si="0"/>
        <v>354.85</v>
      </c>
      <c r="C36" s="15">
        <v>606.98397199999999</v>
      </c>
      <c r="D36" s="12">
        <v>15000000</v>
      </c>
      <c r="E36" s="24">
        <f t="shared" si="1"/>
        <v>606.97868891032431</v>
      </c>
      <c r="P36" s="5"/>
    </row>
    <row r="37" spans="1:16" x14ac:dyDescent="0.25">
      <c r="A37" s="15">
        <v>638</v>
      </c>
      <c r="B37" s="15">
        <f t="shared" si="0"/>
        <v>364.85</v>
      </c>
      <c r="C37" s="15">
        <v>594.34436700000003</v>
      </c>
      <c r="D37" s="12">
        <v>15000000</v>
      </c>
      <c r="E37" s="24">
        <f t="shared" si="1"/>
        <v>594.3390856966198</v>
      </c>
      <c r="P37" s="5"/>
    </row>
    <row r="38" spans="1:16" x14ac:dyDescent="0.25">
      <c r="A38" s="15">
        <v>648</v>
      </c>
      <c r="B38" s="15">
        <f t="shared" si="0"/>
        <v>374.85</v>
      </c>
      <c r="C38" s="15">
        <v>581.422821</v>
      </c>
      <c r="D38" s="12">
        <v>15000000</v>
      </c>
      <c r="E38" s="24">
        <f t="shared" si="1"/>
        <v>581.41754266782232</v>
      </c>
      <c r="P38" s="5"/>
    </row>
    <row r="39" spans="1:16" x14ac:dyDescent="0.25">
      <c r="A39" s="15">
        <v>658</v>
      </c>
      <c r="B39" s="15">
        <f t="shared" si="0"/>
        <v>384.85</v>
      </c>
      <c r="C39" s="15">
        <v>568.20929000000001</v>
      </c>
      <c r="D39" s="12">
        <v>15000000</v>
      </c>
      <c r="E39" s="24">
        <f t="shared" si="1"/>
        <v>568.20401561736003</v>
      </c>
      <c r="P39" s="5"/>
    </row>
    <row r="40" spans="1:16" x14ac:dyDescent="0.25">
      <c r="A40" s="15">
        <v>668</v>
      </c>
      <c r="B40" s="15">
        <f t="shared" si="0"/>
        <v>394.85</v>
      </c>
      <c r="C40" s="15">
        <v>554.69372899999996</v>
      </c>
      <c r="D40" s="12">
        <v>15000000</v>
      </c>
      <c r="E40" s="24">
        <f t="shared" si="1"/>
        <v>554.68846033867487</v>
      </c>
      <c r="P40" s="5"/>
    </row>
    <row r="41" spans="1:16" x14ac:dyDescent="0.25">
      <c r="C41" s="15"/>
      <c r="D41" s="12"/>
      <c r="E41" s="24"/>
    </row>
    <row r="42" spans="1:16" x14ac:dyDescent="0.25">
      <c r="C42" s="15"/>
      <c r="D42" s="12"/>
      <c r="E42" s="24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2"/>
  <sheetViews>
    <sheetView workbookViewId="0">
      <selection activeCell="E40" sqref="E40"/>
    </sheetView>
  </sheetViews>
  <sheetFormatPr baseColWidth="10" defaultRowHeight="15" x14ac:dyDescent="0.25"/>
  <cols>
    <col min="2" max="2" width="17.85546875" hidden="1" customWidth="1"/>
    <col min="3" max="3" width="23.140625" bestFit="1" customWidth="1"/>
    <col min="5" max="5" width="13.42578125" customWidth="1"/>
    <col min="6" max="6" width="30" bestFit="1" customWidth="1"/>
    <col min="16" max="16" width="12.42578125" bestFit="1" customWidth="1"/>
  </cols>
  <sheetData>
    <row r="1" spans="1:16" x14ac:dyDescent="0.25">
      <c r="A1" s="16" t="s">
        <v>24</v>
      </c>
      <c r="B1" s="16" t="s">
        <v>25</v>
      </c>
      <c r="C1" s="16" t="s">
        <v>46</v>
      </c>
      <c r="D1" s="16" t="s">
        <v>42</v>
      </c>
      <c r="E1" s="28" t="s">
        <v>44</v>
      </c>
    </row>
    <row r="2" spans="1:16" x14ac:dyDescent="0.25">
      <c r="A2" s="12">
        <v>288</v>
      </c>
      <c r="B2" s="15">
        <f t="shared" ref="B2:B40" si="0">A2-273.15</f>
        <v>14.850000000000023</v>
      </c>
      <c r="C2" s="12">
        <v>0.135986</v>
      </c>
      <c r="D2" s="12">
        <v>15000000</v>
      </c>
      <c r="E2" s="24">
        <f xml:space="preserve"> -3.27562E-18*A2^5 + 0.0000000000000070299*A2^4 - 0.0000000000097008*A2^3 + 0.00000000776291*A2^2 - 0.000191001*A2^1 + 0.190541</f>
        <v>0.13598674082332657</v>
      </c>
      <c r="P2" s="5"/>
    </row>
    <row r="3" spans="1:16" x14ac:dyDescent="0.25">
      <c r="A3" s="12">
        <v>298</v>
      </c>
      <c r="B3" s="15">
        <f t="shared" si="0"/>
        <v>24.850000000000023</v>
      </c>
      <c r="C3" s="12">
        <v>0.134103</v>
      </c>
      <c r="D3" s="12">
        <v>15000000</v>
      </c>
      <c r="E3" s="24">
        <f t="shared" ref="E3:E40" si="1" xml:space="preserve"> -3.27562E-18*A3^5 + 0.0000000000000070299*A3^4 - 0.0000000000097008*A3^3 + 0.00000000776291*A3^2 - 0.000191001*A3^1 + 0.190541</f>
        <v>0.13410310234963219</v>
      </c>
      <c r="P3" s="5"/>
    </row>
    <row r="4" spans="1:16" x14ac:dyDescent="0.25">
      <c r="A4" s="12">
        <v>308</v>
      </c>
      <c r="B4" s="15">
        <f t="shared" si="0"/>
        <v>34.850000000000023</v>
      </c>
      <c r="C4" s="12">
        <v>0.132219</v>
      </c>
      <c r="D4" s="12">
        <v>15000000</v>
      </c>
      <c r="E4" s="24">
        <f t="shared" si="1"/>
        <v>0.13221985776842737</v>
      </c>
      <c r="P4" s="5"/>
    </row>
    <row r="5" spans="1:16" x14ac:dyDescent="0.25">
      <c r="A5" s="12">
        <v>318</v>
      </c>
      <c r="B5" s="15">
        <f t="shared" si="0"/>
        <v>44.850000000000023</v>
      </c>
      <c r="C5" s="12">
        <v>0.13033600000000001</v>
      </c>
      <c r="D5" s="12">
        <v>15000000</v>
      </c>
      <c r="E5" s="24">
        <f t="shared" si="1"/>
        <v>0.13033698194754773</v>
      </c>
      <c r="P5" s="5"/>
    </row>
    <row r="6" spans="1:16" x14ac:dyDescent="0.25">
      <c r="A6" s="12">
        <v>328</v>
      </c>
      <c r="B6" s="15">
        <f t="shared" si="0"/>
        <v>54.850000000000023</v>
      </c>
      <c r="C6" s="12">
        <v>0.12845400000000001</v>
      </c>
      <c r="D6" s="12">
        <v>15000000</v>
      </c>
      <c r="E6" s="24">
        <f t="shared" si="1"/>
        <v>0.12845445023133567</v>
      </c>
      <c r="P6" s="5"/>
    </row>
    <row r="7" spans="1:16" x14ac:dyDescent="0.25">
      <c r="A7" s="12">
        <v>338</v>
      </c>
      <c r="B7" s="15">
        <f t="shared" si="0"/>
        <v>64.850000000000023</v>
      </c>
      <c r="C7" s="12">
        <v>0.12657199999999999</v>
      </c>
      <c r="D7" s="12">
        <v>15000000</v>
      </c>
      <c r="E7" s="24">
        <f t="shared" si="1"/>
        <v>0.12657223840133308</v>
      </c>
      <c r="P7" s="5"/>
    </row>
    <row r="8" spans="1:16" x14ac:dyDescent="0.25">
      <c r="A8" s="12">
        <v>348</v>
      </c>
      <c r="B8" s="15">
        <f t="shared" si="0"/>
        <v>74.850000000000023</v>
      </c>
      <c r="C8" s="12">
        <v>0.12469</v>
      </c>
      <c r="D8" s="12">
        <v>15000000</v>
      </c>
      <c r="E8" s="24">
        <f t="shared" si="1"/>
        <v>0.12469032263697365</v>
      </c>
      <c r="P8" s="5"/>
    </row>
    <row r="9" spans="1:16" x14ac:dyDescent="0.25">
      <c r="A9" s="12">
        <v>358</v>
      </c>
      <c r="B9" s="15">
        <f t="shared" si="0"/>
        <v>84.850000000000023</v>
      </c>
      <c r="C9" s="12">
        <v>0.122808</v>
      </c>
      <c r="D9" s="12">
        <v>15000000</v>
      </c>
      <c r="E9" s="24">
        <f t="shared" si="1"/>
        <v>0.12280867947627579</v>
      </c>
      <c r="P9" s="5"/>
    </row>
    <row r="10" spans="1:16" x14ac:dyDescent="0.25">
      <c r="A10" s="12">
        <v>368</v>
      </c>
      <c r="B10" s="15">
        <f t="shared" si="0"/>
        <v>94.850000000000023</v>
      </c>
      <c r="C10" s="12">
        <v>0.12092700000000001</v>
      </c>
      <c r="D10" s="12">
        <v>15000000</v>
      </c>
      <c r="E10" s="24">
        <f t="shared" si="1"/>
        <v>0.12092728577653487</v>
      </c>
      <c r="P10" s="5"/>
    </row>
    <row r="11" spans="1:16" x14ac:dyDescent="0.25">
      <c r="A11" s="12">
        <v>378</v>
      </c>
      <c r="B11" s="15">
        <f t="shared" si="0"/>
        <v>104.85000000000002</v>
      </c>
      <c r="C11" s="12">
        <v>0.119045</v>
      </c>
      <c r="D11" s="12">
        <v>15000000</v>
      </c>
      <c r="E11" s="24">
        <f t="shared" si="1"/>
        <v>0.11904611867501601</v>
      </c>
      <c r="P11" s="5"/>
    </row>
    <row r="12" spans="1:16" x14ac:dyDescent="0.25">
      <c r="A12" s="12">
        <v>388</v>
      </c>
      <c r="B12" s="15">
        <f t="shared" si="0"/>
        <v>114.85000000000002</v>
      </c>
      <c r="C12" s="12">
        <v>0.117164</v>
      </c>
      <c r="D12" s="12">
        <v>15000000</v>
      </c>
      <c r="E12" s="24">
        <f t="shared" si="1"/>
        <v>0.11716515554964642</v>
      </c>
      <c r="P12" s="5"/>
    </row>
    <row r="13" spans="1:16" x14ac:dyDescent="0.25">
      <c r="A13" s="12">
        <v>398</v>
      </c>
      <c r="B13" s="15">
        <f t="shared" si="0"/>
        <v>124.85000000000002</v>
      </c>
      <c r="C13" s="12">
        <v>0.115284</v>
      </c>
      <c r="D13" s="12">
        <v>15000000</v>
      </c>
      <c r="E13" s="24">
        <f t="shared" si="1"/>
        <v>0.11528437397970817</v>
      </c>
      <c r="P13" s="5" t="e">
        <f xml:space="preserve"> 1.80339E-18*A^5 - 3.82962E-15*A^4 + 0.00000000000671676*A^3 - 0.000000179349*A^2 + 0.0000100259*A^1 + 0.14862</f>
        <v>#NAME?</v>
      </c>
    </row>
    <row r="14" spans="1:16" x14ac:dyDescent="0.25">
      <c r="A14" s="12">
        <v>408</v>
      </c>
      <c r="B14" s="15">
        <f t="shared" si="0"/>
        <v>134.85000000000002</v>
      </c>
      <c r="C14" s="12">
        <v>0.113403</v>
      </c>
      <c r="D14" s="12">
        <v>15000000</v>
      </c>
      <c r="E14" s="24">
        <f t="shared" si="1"/>
        <v>0.11340375170653061</v>
      </c>
      <c r="P14" s="5"/>
    </row>
    <row r="15" spans="1:16" x14ac:dyDescent="0.25">
      <c r="A15" s="12">
        <v>418</v>
      </c>
      <c r="B15" s="15">
        <f t="shared" si="0"/>
        <v>144.85000000000002</v>
      </c>
      <c r="C15" s="12">
        <v>0.111523</v>
      </c>
      <c r="D15" s="12">
        <v>15000000</v>
      </c>
      <c r="E15" s="24">
        <f t="shared" si="1"/>
        <v>0.11152326659418303</v>
      </c>
      <c r="P15" s="5"/>
    </row>
    <row r="16" spans="1:16" x14ac:dyDescent="0.25">
      <c r="A16" s="12">
        <v>428</v>
      </c>
      <c r="B16" s="15">
        <f t="shared" si="0"/>
        <v>154.85000000000002</v>
      </c>
      <c r="C16" s="12">
        <v>0.109642</v>
      </c>
      <c r="D16" s="12">
        <v>15000000</v>
      </c>
      <c r="E16" s="24">
        <f t="shared" si="1"/>
        <v>0.1096428965901671</v>
      </c>
      <c r="P16" s="5"/>
    </row>
    <row r="17" spans="1:16" x14ac:dyDescent="0.25">
      <c r="A17" s="12">
        <v>438</v>
      </c>
      <c r="B17" s="15">
        <f t="shared" si="0"/>
        <v>164.85000000000002</v>
      </c>
      <c r="C17" s="12">
        <v>0.107762</v>
      </c>
      <c r="D17" s="12">
        <v>15000000</v>
      </c>
      <c r="E17" s="24">
        <f t="shared" si="1"/>
        <v>0.10776261968610953</v>
      </c>
      <c r="P17" s="5"/>
    </row>
    <row r="18" spans="1:16" x14ac:dyDescent="0.25">
      <c r="A18" s="12">
        <v>448</v>
      </c>
      <c r="B18" s="15">
        <f t="shared" si="0"/>
        <v>174.85000000000002</v>
      </c>
      <c r="C18" s="12">
        <v>0.105882</v>
      </c>
      <c r="D18" s="12">
        <v>15000000</v>
      </c>
      <c r="E18" s="24">
        <f t="shared" si="1"/>
        <v>0.10588241387845464</v>
      </c>
      <c r="P18" s="5"/>
    </row>
    <row r="19" spans="1:16" x14ac:dyDescent="0.25">
      <c r="A19" s="12">
        <v>458</v>
      </c>
      <c r="B19" s="15">
        <f t="shared" si="0"/>
        <v>184.85000000000002</v>
      </c>
      <c r="C19" s="12">
        <v>0.104002</v>
      </c>
      <c r="D19" s="12">
        <v>15000000</v>
      </c>
      <c r="E19" s="24">
        <f t="shared" si="1"/>
        <v>0.10400225712915678</v>
      </c>
      <c r="P19" s="5"/>
    </row>
    <row r="20" spans="1:16" x14ac:dyDescent="0.25">
      <c r="A20" s="12">
        <v>468</v>
      </c>
      <c r="B20" s="15">
        <f t="shared" si="0"/>
        <v>194.85000000000002</v>
      </c>
      <c r="C20" s="12">
        <v>0.102122</v>
      </c>
      <c r="D20" s="12">
        <v>15000000</v>
      </c>
      <c r="E20" s="24">
        <f t="shared" si="1"/>
        <v>0.10212212732637309</v>
      </c>
      <c r="P20" s="5"/>
    </row>
    <row r="21" spans="1:16" x14ac:dyDescent="0.25">
      <c r="A21" s="12">
        <v>478</v>
      </c>
      <c r="B21" s="15">
        <f t="shared" si="0"/>
        <v>204.85000000000002</v>
      </c>
      <c r="C21" s="12">
        <v>0.100241</v>
      </c>
      <c r="D21" s="12">
        <v>15000000</v>
      </c>
      <c r="E21" s="24">
        <f t="shared" si="1"/>
        <v>0.10024200224515588</v>
      </c>
      <c r="P21" s="5"/>
    </row>
    <row r="22" spans="1:16" x14ac:dyDescent="0.25">
      <c r="A22" s="12">
        <v>488</v>
      </c>
      <c r="B22" s="15">
        <f t="shared" si="0"/>
        <v>214.85000000000002</v>
      </c>
      <c r="C22" s="12">
        <v>9.8361000000000004E-2</v>
      </c>
      <c r="D22" s="12">
        <v>15000000</v>
      </c>
      <c r="E22" s="24">
        <f t="shared" si="1"/>
        <v>9.8361859508145341E-2</v>
      </c>
      <c r="P22" s="5"/>
    </row>
    <row r="23" spans="1:16" x14ac:dyDescent="0.25">
      <c r="A23" s="12">
        <v>498</v>
      </c>
      <c r="B23" s="15">
        <f t="shared" si="0"/>
        <v>224.85000000000002</v>
      </c>
      <c r="C23" s="12">
        <v>9.6480999999999997E-2</v>
      </c>
      <c r="D23" s="12">
        <v>15000000</v>
      </c>
      <c r="E23" s="24">
        <f t="shared" si="1"/>
        <v>9.6481676546261955E-2</v>
      </c>
      <c r="P23" s="5"/>
    </row>
    <row r="24" spans="1:16" x14ac:dyDescent="0.25">
      <c r="A24" s="12">
        <v>508</v>
      </c>
      <c r="B24" s="15">
        <f t="shared" si="0"/>
        <v>234.85000000000002</v>
      </c>
      <c r="C24" s="12">
        <v>9.4601000000000005E-2</v>
      </c>
      <c r="D24" s="12">
        <v>15000000</v>
      </c>
      <c r="E24" s="24">
        <f t="shared" si="1"/>
        <v>9.460143055939918E-2</v>
      </c>
      <c r="P24" s="5"/>
    </row>
    <row r="25" spans="1:16" x14ac:dyDescent="0.25">
      <c r="A25" s="12">
        <v>518</v>
      </c>
      <c r="B25" s="15">
        <f t="shared" si="0"/>
        <v>244.85000000000002</v>
      </c>
      <c r="C25" s="12">
        <v>9.2719999999999997E-2</v>
      </c>
      <c r="D25" s="12">
        <v>15000000</v>
      </c>
      <c r="E25" s="24">
        <f t="shared" si="1"/>
        <v>9.2721098477115946E-2</v>
      </c>
      <c r="P25" s="5"/>
    </row>
    <row r="26" spans="1:16" x14ac:dyDescent="0.25">
      <c r="A26" s="12">
        <v>528</v>
      </c>
      <c r="B26" s="15">
        <f t="shared" si="0"/>
        <v>254.85000000000002</v>
      </c>
      <c r="C26" s="12">
        <v>9.0840000000000004E-2</v>
      </c>
      <c r="D26" s="12">
        <v>15000000</v>
      </c>
      <c r="E26" s="24">
        <f t="shared" si="1"/>
        <v>9.0840656919329271E-2</v>
      </c>
      <c r="P26" s="5"/>
    </row>
    <row r="27" spans="1:16" x14ac:dyDescent="0.25">
      <c r="A27" s="12">
        <v>538</v>
      </c>
      <c r="B27" s="15">
        <f t="shared" si="0"/>
        <v>264.85000000000002</v>
      </c>
      <c r="C27" s="12">
        <v>8.8958999999999996E-2</v>
      </c>
      <c r="D27" s="12">
        <v>15000000</v>
      </c>
      <c r="E27" s="24">
        <f t="shared" si="1"/>
        <v>8.8960082157006695E-2</v>
      </c>
      <c r="P27" s="5"/>
    </row>
    <row r="28" spans="1:16" x14ac:dyDescent="0.25">
      <c r="A28" s="12">
        <v>548</v>
      </c>
      <c r="B28" s="15">
        <f t="shared" si="0"/>
        <v>274.85000000000002</v>
      </c>
      <c r="C28" s="12">
        <v>8.7079000000000004E-2</v>
      </c>
      <c r="D28" s="12">
        <v>15000000</v>
      </c>
      <c r="E28" s="24">
        <f t="shared" si="1"/>
        <v>8.707935007285901E-2</v>
      </c>
      <c r="P28" s="5"/>
    </row>
    <row r="29" spans="1:16" x14ac:dyDescent="0.25">
      <c r="A29" s="12">
        <v>558</v>
      </c>
      <c r="B29" s="15">
        <f t="shared" si="0"/>
        <v>284.85000000000002</v>
      </c>
      <c r="C29" s="12">
        <v>8.5197999999999996E-2</v>
      </c>
      <c r="D29" s="12">
        <v>15000000</v>
      </c>
      <c r="E29" s="24">
        <f t="shared" si="1"/>
        <v>8.5198436122032692E-2</v>
      </c>
      <c r="P29" s="5"/>
    </row>
    <row r="30" spans="1:16" x14ac:dyDescent="0.25">
      <c r="A30" s="12">
        <v>568</v>
      </c>
      <c r="B30" s="15">
        <f t="shared" si="0"/>
        <v>294.85000000000002</v>
      </c>
      <c r="C30" s="12">
        <v>8.3317000000000002E-2</v>
      </c>
      <c r="D30" s="12">
        <v>15000000</v>
      </c>
      <c r="E30" s="24">
        <f t="shared" si="1"/>
        <v>8.3317315292802535E-2</v>
      </c>
      <c r="P30" s="5"/>
    </row>
    <row r="31" spans="1:16" x14ac:dyDescent="0.25">
      <c r="A31" s="12">
        <v>578</v>
      </c>
      <c r="B31" s="15">
        <f t="shared" si="0"/>
        <v>304.85000000000002</v>
      </c>
      <c r="C31" s="12">
        <v>8.1434999999999994E-2</v>
      </c>
      <c r="D31" s="12">
        <v>15000000</v>
      </c>
      <c r="E31" s="24">
        <f t="shared" si="1"/>
        <v>8.1435962067264125E-2</v>
      </c>
      <c r="P31" s="5"/>
    </row>
    <row r="32" spans="1:16" x14ac:dyDescent="0.25">
      <c r="A32" s="12">
        <v>588</v>
      </c>
      <c r="B32" s="15">
        <f t="shared" si="0"/>
        <v>314.85000000000002</v>
      </c>
      <c r="C32" s="12">
        <v>7.9554E-2</v>
      </c>
      <c r="D32" s="12">
        <v>15000000</v>
      </c>
      <c r="E32" s="24">
        <f t="shared" si="1"/>
        <v>7.9554350382026517E-2</v>
      </c>
      <c r="P32" s="5"/>
    </row>
    <row r="33" spans="1:16" x14ac:dyDescent="0.25">
      <c r="A33" s="12">
        <v>598</v>
      </c>
      <c r="B33" s="15">
        <f t="shared" si="0"/>
        <v>324.85000000000002</v>
      </c>
      <c r="C33" s="12">
        <v>7.7672000000000005E-2</v>
      </c>
      <c r="D33" s="12">
        <v>15000000</v>
      </c>
      <c r="E33" s="24">
        <f t="shared" si="1"/>
        <v>7.7672453588904719E-2</v>
      </c>
      <c r="P33" s="5"/>
    </row>
    <row r="34" spans="1:16" x14ac:dyDescent="0.25">
      <c r="A34" s="12">
        <v>608</v>
      </c>
      <c r="B34" s="15">
        <f t="shared" si="0"/>
        <v>334.85</v>
      </c>
      <c r="C34" s="12">
        <v>7.5788999999999995E-2</v>
      </c>
      <c r="D34" s="12">
        <v>15000000</v>
      </c>
      <c r="E34" s="24">
        <f t="shared" si="1"/>
        <v>7.5790244415612246E-2</v>
      </c>
      <c r="P34" s="5"/>
    </row>
    <row r="35" spans="1:16" x14ac:dyDescent="0.25">
      <c r="A35" s="12">
        <v>618</v>
      </c>
      <c r="B35" s="15">
        <f t="shared" si="0"/>
        <v>344.85</v>
      </c>
      <c r="C35" s="12">
        <v>7.3907E-2</v>
      </c>
      <c r="D35" s="12">
        <v>15000000</v>
      </c>
      <c r="E35" s="24">
        <f t="shared" si="1"/>
        <v>7.3907694926453701E-2</v>
      </c>
      <c r="P35" s="5"/>
    </row>
    <row r="36" spans="1:16" x14ac:dyDescent="0.25">
      <c r="A36" s="12">
        <v>628</v>
      </c>
      <c r="B36" s="15">
        <f t="shared" si="0"/>
        <v>354.85</v>
      </c>
      <c r="C36" s="12">
        <v>7.2024000000000005E-2</v>
      </c>
      <c r="D36" s="12">
        <v>15000000</v>
      </c>
      <c r="E36" s="24">
        <f t="shared" si="1"/>
        <v>7.2024776483017375E-2</v>
      </c>
      <c r="P36" s="5"/>
    </row>
    <row r="37" spans="1:16" x14ac:dyDescent="0.25">
      <c r="A37" s="12">
        <v>638</v>
      </c>
      <c r="B37" s="15">
        <f t="shared" si="0"/>
        <v>364.85</v>
      </c>
      <c r="C37" s="12">
        <v>7.0140999999999995E-2</v>
      </c>
      <c r="D37" s="12">
        <v>15000000</v>
      </c>
      <c r="E37" s="24">
        <f t="shared" si="1"/>
        <v>7.0141459704867723E-2</v>
      </c>
      <c r="P37" s="5"/>
    </row>
    <row r="38" spans="1:16" x14ac:dyDescent="0.25">
      <c r="A38" s="12">
        <v>648</v>
      </c>
      <c r="B38" s="15">
        <f t="shared" si="0"/>
        <v>374.85</v>
      </c>
      <c r="C38" s="12">
        <v>6.8256999999999998E-2</v>
      </c>
      <c r="D38" s="12">
        <v>15000000</v>
      </c>
      <c r="E38" s="24">
        <f t="shared" si="1"/>
        <v>6.8257714430237981E-2</v>
      </c>
      <c r="P38" s="5"/>
    </row>
    <row r="39" spans="1:16" x14ac:dyDescent="0.25">
      <c r="A39" s="12">
        <v>658</v>
      </c>
      <c r="B39" s="15">
        <f t="shared" si="0"/>
        <v>384.85</v>
      </c>
      <c r="C39" s="12">
        <v>6.6373000000000001E-2</v>
      </c>
      <c r="D39" s="12">
        <v>15000000</v>
      </c>
      <c r="E39" s="24">
        <f t="shared" si="1"/>
        <v>6.6373509676722717E-2</v>
      </c>
      <c r="P39" s="5"/>
    </row>
    <row r="40" spans="1:16" x14ac:dyDescent="0.25">
      <c r="A40" s="12">
        <v>668</v>
      </c>
      <c r="B40" s="15">
        <f t="shared" si="0"/>
        <v>394.85</v>
      </c>
      <c r="C40" s="12">
        <v>6.4488000000000004E-2</v>
      </c>
      <c r="D40" s="12">
        <v>15000000</v>
      </c>
      <c r="E40" s="24">
        <f t="shared" si="1"/>
        <v>6.4488813601970396E-2</v>
      </c>
      <c r="P40" s="5"/>
    </row>
    <row r="41" spans="1:16" x14ac:dyDescent="0.25">
      <c r="C41" s="15"/>
      <c r="D41" s="12"/>
      <c r="E41" s="24"/>
    </row>
    <row r="42" spans="1:16" x14ac:dyDescent="0.25">
      <c r="C42" s="15"/>
      <c r="D42" s="12"/>
      <c r="E42" s="24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T40"/>
  <sheetViews>
    <sheetView view="pageBreakPreview" zoomScale="85" zoomScaleNormal="55" zoomScaleSheetLayoutView="85" workbookViewId="0">
      <selection activeCell="D2" sqref="D2"/>
    </sheetView>
  </sheetViews>
  <sheetFormatPr baseColWidth="10" defaultRowHeight="15" x14ac:dyDescent="0.25"/>
  <cols>
    <col min="1" max="1" width="11.140625" bestFit="1" customWidth="1"/>
    <col min="2" max="2" width="17.85546875" hidden="1" customWidth="1"/>
    <col min="3" max="3" width="14" style="1" bestFit="1" customWidth="1"/>
    <col min="4" max="4" width="10.42578125" style="1" bestFit="1" customWidth="1"/>
    <col min="5" max="5" width="11.5703125" style="1" customWidth="1"/>
    <col min="14" max="14" width="11.5703125" bestFit="1" customWidth="1"/>
    <col min="15" max="15" width="15.42578125" bestFit="1" customWidth="1"/>
    <col min="17" max="17" width="12.5703125" bestFit="1" customWidth="1"/>
    <col min="18" max="20" width="11.5703125" bestFit="1" customWidth="1"/>
  </cols>
  <sheetData>
    <row r="1" spans="1:20" x14ac:dyDescent="0.25">
      <c r="A1" s="16" t="s">
        <v>24</v>
      </c>
      <c r="B1" s="16" t="s">
        <v>25</v>
      </c>
      <c r="C1" s="16" t="s">
        <v>42</v>
      </c>
      <c r="D1" s="31" t="s">
        <v>49</v>
      </c>
      <c r="E1" s="31" t="s">
        <v>50</v>
      </c>
      <c r="R1" t="s">
        <v>47</v>
      </c>
      <c r="S1" t="s">
        <v>9</v>
      </c>
      <c r="T1" t="s">
        <v>48</v>
      </c>
    </row>
    <row r="2" spans="1:20" x14ac:dyDescent="0.25">
      <c r="A2" s="22">
        <v>286</v>
      </c>
      <c r="B2" s="13">
        <f t="shared" ref="B2:B40" si="0">A2-273.15</f>
        <v>12.850000000000023</v>
      </c>
      <c r="C2" s="13">
        <v>15000000</v>
      </c>
      <c r="D2" s="29">
        <f t="shared" ref="D2:D40" si="1">-651100 + 4121 *A2^1 -12.35 *A2^2 + 0.02771 *A2^3 -0.00002777 *A2^4+ 0.00000001106 *A2^5</f>
        <v>929.43800078661661</v>
      </c>
      <c r="E2" s="30">
        <f t="shared" ref="E2:E40" si="2" xml:space="preserve"> -1.75256E-28*D2^5 + 3.31588E-22*D2^4 - 1.42322E-16*D2^3 - 0.000000000182158*D2^2 + 0.000620726*D2^1 + 285.344</f>
        <v>285.92076886035471</v>
      </c>
      <c r="N2" s="33">
        <v>285.42898904592198</v>
      </c>
      <c r="O2">
        <f>-651100 + 4121 *N2^1 -12.35 *N2^2 + 0.02771 *N2^3 -0.00002777 *N2^4+ 0.00000001106 *N2^5</f>
        <v>-1.5462697774637491E-5</v>
      </c>
      <c r="Q2" s="5">
        <v>0</v>
      </c>
      <c r="R2">
        <v>-4.5895210000000004</v>
      </c>
      <c r="S2">
        <v>286</v>
      </c>
      <c r="T2">
        <v>15000000</v>
      </c>
    </row>
    <row r="3" spans="1:20" x14ac:dyDescent="0.25">
      <c r="A3" s="22">
        <v>296</v>
      </c>
      <c r="B3" s="13">
        <f t="shared" si="0"/>
        <v>22.850000000000023</v>
      </c>
      <c r="C3" s="13">
        <v>15000000</v>
      </c>
      <c r="D3" s="29">
        <f t="shared" si="1"/>
        <v>17251.909766594617</v>
      </c>
      <c r="E3" s="30">
        <f t="shared" si="2"/>
        <v>295.9977918797066</v>
      </c>
      <c r="Q3" s="5">
        <v>1</v>
      </c>
      <c r="R3">
        <v>15991.793769</v>
      </c>
      <c r="S3">
        <v>296</v>
      </c>
      <c r="T3">
        <v>15000000</v>
      </c>
    </row>
    <row r="4" spans="1:20" x14ac:dyDescent="0.25">
      <c r="A4" s="22">
        <v>306</v>
      </c>
      <c r="B4" s="13">
        <f t="shared" si="0"/>
        <v>32.850000000000023</v>
      </c>
      <c r="C4" s="13">
        <v>15000000</v>
      </c>
      <c r="D4" s="29">
        <f t="shared" si="1"/>
        <v>33679.401436722706</v>
      </c>
      <c r="E4" s="30">
        <f t="shared" si="2"/>
        <v>306.03803990548755</v>
      </c>
      <c r="Q4" s="5">
        <v>2</v>
      </c>
      <c r="R4">
        <v>32151.029508</v>
      </c>
      <c r="S4">
        <v>306</v>
      </c>
      <c r="T4">
        <v>15000000</v>
      </c>
    </row>
    <row r="5" spans="1:20" x14ac:dyDescent="0.25">
      <c r="A5" s="22">
        <v>316</v>
      </c>
      <c r="B5" s="13">
        <f t="shared" si="0"/>
        <v>42.850000000000023</v>
      </c>
      <c r="C5" s="13">
        <v>15000000</v>
      </c>
      <c r="D5" s="29">
        <f t="shared" si="1"/>
        <v>50237.701944770663</v>
      </c>
      <c r="E5" s="30">
        <f t="shared" si="2"/>
        <v>316.05212340390347</v>
      </c>
      <c r="Q5" s="5">
        <v>3</v>
      </c>
      <c r="R5">
        <v>48472.313383000001</v>
      </c>
      <c r="S5">
        <v>316</v>
      </c>
      <c r="T5">
        <v>15000000</v>
      </c>
    </row>
    <row r="6" spans="1:20" x14ac:dyDescent="0.25">
      <c r="A6" s="22">
        <v>326</v>
      </c>
      <c r="B6" s="13">
        <f t="shared" si="0"/>
        <v>52.850000000000023</v>
      </c>
      <c r="C6" s="13">
        <v>15000000</v>
      </c>
      <c r="D6" s="29">
        <f t="shared" si="1"/>
        <v>66949.996656338626</v>
      </c>
      <c r="E6" s="30">
        <f t="shared" si="2"/>
        <v>326.04883323212817</v>
      </c>
      <c r="Q6" s="5">
        <v>4</v>
      </c>
      <c r="R6">
        <v>64954.770734999998</v>
      </c>
      <c r="S6">
        <v>326</v>
      </c>
      <c r="T6">
        <v>15000000</v>
      </c>
    </row>
    <row r="7" spans="1:20" x14ac:dyDescent="0.25">
      <c r="A7" s="22">
        <v>336</v>
      </c>
      <c r="B7" s="13">
        <f t="shared" si="0"/>
        <v>62.850000000000023</v>
      </c>
      <c r="C7" s="13">
        <v>15000000</v>
      </c>
      <c r="D7" s="29">
        <f t="shared" si="1"/>
        <v>83837.00008902658</v>
      </c>
      <c r="E7" s="30">
        <f t="shared" si="2"/>
        <v>336.03527272753075</v>
      </c>
      <c r="Q7" s="5">
        <v>5</v>
      </c>
      <c r="R7">
        <v>81597.450452999998</v>
      </c>
      <c r="S7">
        <v>336</v>
      </c>
      <c r="T7">
        <v>15000000</v>
      </c>
    </row>
    <row r="8" spans="1:20" x14ac:dyDescent="0.25">
      <c r="A8" s="22">
        <v>346</v>
      </c>
      <c r="B8" s="13">
        <f t="shared" si="0"/>
        <v>72.850000000000023</v>
      </c>
      <c r="C8" s="13">
        <v>15000000</v>
      </c>
      <c r="D8" s="29">
        <f t="shared" si="1"/>
        <v>100917.08863243455</v>
      </c>
      <c r="E8" s="30">
        <f t="shared" si="2"/>
        <v>346.01700047911788</v>
      </c>
      <c r="Q8" s="5">
        <v>6</v>
      </c>
      <c r="R8">
        <v>98399.318056999997</v>
      </c>
      <c r="S8">
        <v>346</v>
      </c>
      <c r="T8">
        <v>15000000</v>
      </c>
    </row>
    <row r="9" spans="1:20" x14ac:dyDescent="0.25">
      <c r="A9" s="22">
        <v>356</v>
      </c>
      <c r="B9" s="13">
        <f t="shared" si="0"/>
        <v>82.850000000000023</v>
      </c>
      <c r="C9" s="13">
        <v>15000000</v>
      </c>
      <c r="D9" s="29">
        <f t="shared" si="1"/>
        <v>118206.43326816267</v>
      </c>
      <c r="E9" s="30">
        <f t="shared" si="2"/>
        <v>355.99818127965477</v>
      </c>
      <c r="Q9" s="5">
        <v>7</v>
      </c>
      <c r="R9">
        <v>115359.247837</v>
      </c>
      <c r="S9">
        <v>356</v>
      </c>
      <c r="T9">
        <v>15000000</v>
      </c>
    </row>
    <row r="10" spans="1:20" x14ac:dyDescent="0.25">
      <c r="A10" s="22">
        <v>366</v>
      </c>
      <c r="B10" s="13">
        <f t="shared" si="0"/>
        <v>92.850000000000023</v>
      </c>
      <c r="C10" s="13">
        <v>15000000</v>
      </c>
      <c r="D10" s="29">
        <f t="shared" si="1"/>
        <v>135719.13228981069</v>
      </c>
      <c r="E10" s="30">
        <f t="shared" si="2"/>
        <v>365.98174292209904</v>
      </c>
      <c r="Q10" s="5">
        <v>8</v>
      </c>
      <c r="R10">
        <v>132476.01393399999</v>
      </c>
      <c r="S10">
        <v>366</v>
      </c>
      <c r="T10">
        <v>15000000</v>
      </c>
    </row>
    <row r="11" spans="1:20" x14ac:dyDescent="0.25">
      <c r="A11" s="22">
        <v>376</v>
      </c>
      <c r="B11" s="13">
        <f t="shared" si="0"/>
        <v>102.85000000000002</v>
      </c>
      <c r="C11" s="13">
        <v>15000000</v>
      </c>
      <c r="D11" s="29">
        <f t="shared" si="1"/>
        <v>153467.34402297862</v>
      </c>
      <c r="E11" s="30">
        <f t="shared" si="2"/>
        <v>375.96953659088734</v>
      </c>
      <c r="Q11" s="5">
        <v>9</v>
      </c>
      <c r="R11">
        <v>149748.280187</v>
      </c>
      <c r="S11">
        <v>376</v>
      </c>
      <c r="T11">
        <v>15000000</v>
      </c>
    </row>
    <row r="12" spans="1:20" x14ac:dyDescent="0.25">
      <c r="A12" s="22">
        <v>386</v>
      </c>
      <c r="B12" s="13">
        <f t="shared" si="0"/>
        <v>112.85000000000002</v>
      </c>
      <c r="C12" s="13">
        <v>15000000</v>
      </c>
      <c r="D12" s="29">
        <f t="shared" si="1"/>
        <v>171461.41954526666</v>
      </c>
      <c r="E12" s="30">
        <f t="shared" si="2"/>
        <v>385.96249863553248</v>
      </c>
      <c r="Q12" s="5">
        <v>10</v>
      </c>
      <c r="R12">
        <v>167174.58858400001</v>
      </c>
      <c r="S12">
        <v>386</v>
      </c>
      <c r="T12">
        <v>15000000</v>
      </c>
    </row>
    <row r="13" spans="1:20" x14ac:dyDescent="0.25">
      <c r="A13" s="22">
        <v>396</v>
      </c>
      <c r="B13" s="13">
        <f t="shared" si="0"/>
        <v>122.85000000000002</v>
      </c>
      <c r="C13" s="13">
        <v>15000000</v>
      </c>
      <c r="D13" s="29">
        <f t="shared" si="1"/>
        <v>189710.03540627446</v>
      </c>
      <c r="E13" s="30">
        <f t="shared" si="2"/>
        <v>395.9608115238205</v>
      </c>
      <c r="Q13" s="5">
        <v>11</v>
      </c>
      <c r="R13">
        <v>184753.34609000001</v>
      </c>
      <c r="S13">
        <v>396</v>
      </c>
      <c r="T13">
        <v>15000000</v>
      </c>
    </row>
    <row r="14" spans="1:20" x14ac:dyDescent="0.25">
      <c r="A14" s="22">
        <v>406</v>
      </c>
      <c r="B14" s="13">
        <f t="shared" si="0"/>
        <v>132.85000000000002</v>
      </c>
      <c r="C14" s="13">
        <v>15000000</v>
      </c>
      <c r="D14" s="29">
        <f t="shared" si="1"/>
        <v>208220.32634760244</v>
      </c>
      <c r="E14" s="30">
        <f t="shared" si="2"/>
        <v>405.96406177294966</v>
      </c>
      <c r="Q14" s="5">
        <v>12</v>
      </c>
      <c r="R14">
        <v>202482.80962499999</v>
      </c>
      <c r="S14">
        <v>406</v>
      </c>
      <c r="T14">
        <v>15000000</v>
      </c>
    </row>
    <row r="15" spans="1:20" x14ac:dyDescent="0.25">
      <c r="A15" s="22">
        <v>416</v>
      </c>
      <c r="B15" s="13">
        <f t="shared" si="0"/>
        <v>142.85000000000002</v>
      </c>
      <c r="C15" s="13">
        <v>15000000</v>
      </c>
      <c r="D15" s="29">
        <f t="shared" si="1"/>
        <v>226998.01802285045</v>
      </c>
      <c r="E15" s="30">
        <f t="shared" si="2"/>
        <v>415.97139266352121</v>
      </c>
      <c r="Q15" s="5">
        <v>13</v>
      </c>
      <c r="R15">
        <v>220361.068894</v>
      </c>
      <c r="S15">
        <v>416</v>
      </c>
      <c r="T15">
        <v>15000000</v>
      </c>
    </row>
    <row r="16" spans="1:20" x14ac:dyDescent="0.25">
      <c r="A16" s="22">
        <v>426</v>
      </c>
      <c r="B16" s="13">
        <f t="shared" si="0"/>
        <v>152.85000000000002</v>
      </c>
      <c r="C16" s="13">
        <v>15000000</v>
      </c>
      <c r="D16" s="29">
        <f t="shared" si="1"/>
        <v>246047.55971761831</v>
      </c>
      <c r="E16" s="30">
        <f t="shared" si="2"/>
        <v>425.98164956400456</v>
      </c>
      <c r="Q16" s="5">
        <v>14</v>
      </c>
      <c r="R16">
        <v>238386.02673700001</v>
      </c>
      <c r="S16">
        <v>426</v>
      </c>
      <c r="T16">
        <v>15000000</v>
      </c>
    </row>
    <row r="17" spans="1:20" x14ac:dyDescent="0.25">
      <c r="A17" s="22">
        <v>436</v>
      </c>
      <c r="B17" s="13">
        <f t="shared" si="0"/>
        <v>162.85000000000002</v>
      </c>
      <c r="C17" s="13">
        <v>15000000</v>
      </c>
      <c r="D17" s="29">
        <f t="shared" si="1"/>
        <v>265372.25706950645</v>
      </c>
      <c r="E17" s="30">
        <f t="shared" si="2"/>
        <v>435.9935157393482</v>
      </c>
      <c r="Q17" s="5">
        <v>15</v>
      </c>
      <c r="R17">
        <v>256555.376609</v>
      </c>
      <c r="S17">
        <v>436</v>
      </c>
      <c r="T17">
        <v>15000000</v>
      </c>
    </row>
    <row r="18" spans="1:20" x14ac:dyDescent="0.25">
      <c r="A18" s="22">
        <v>446</v>
      </c>
      <c r="B18" s="13">
        <f t="shared" si="0"/>
        <v>172.85000000000002</v>
      </c>
      <c r="C18" s="13">
        <v>15000000</v>
      </c>
      <c r="D18" s="29">
        <f t="shared" si="1"/>
        <v>284974.40478811436</v>
      </c>
      <c r="E18" s="30">
        <f t="shared" si="2"/>
        <v>446.00563659076488</v>
      </c>
      <c r="Q18" s="5">
        <v>16</v>
      </c>
      <c r="R18">
        <v>274866.57671599998</v>
      </c>
      <c r="S18">
        <v>446</v>
      </c>
      <c r="T18">
        <v>15000000</v>
      </c>
    </row>
    <row r="19" spans="1:20" x14ac:dyDescent="0.25">
      <c r="A19" s="22">
        <v>456</v>
      </c>
      <c r="B19" s="13">
        <f t="shared" si="0"/>
        <v>182.85000000000002</v>
      </c>
      <c r="C19" s="13">
        <v>15000000</v>
      </c>
      <c r="D19" s="29">
        <f t="shared" si="1"/>
        <v>304855.4193750422</v>
      </c>
      <c r="E19" s="30">
        <f t="shared" si="2"/>
        <v>456.01673037524097</v>
      </c>
      <c r="Q19" s="5">
        <v>17</v>
      </c>
      <c r="R19">
        <v>293316.82026100002</v>
      </c>
      <c r="S19">
        <v>456</v>
      </c>
      <c r="T19">
        <v>15000000</v>
      </c>
    </row>
    <row r="20" spans="1:20" x14ac:dyDescent="0.25">
      <c r="A20" s="22">
        <v>466</v>
      </c>
      <c r="B20" s="13">
        <f t="shared" si="0"/>
        <v>192.85000000000002</v>
      </c>
      <c r="C20" s="13">
        <v>15000000</v>
      </c>
      <c r="D20" s="29">
        <f t="shared" si="1"/>
        <v>325015.97184389044</v>
      </c>
      <c r="E20" s="30">
        <f t="shared" si="2"/>
        <v>466.02568358090377</v>
      </c>
      <c r="Q20" s="5">
        <v>18</v>
      </c>
      <c r="R20">
        <v>311903.00113799999</v>
      </c>
      <c r="S20">
        <v>466</v>
      </c>
      <c r="T20">
        <v>15000000</v>
      </c>
    </row>
    <row r="21" spans="1:20" x14ac:dyDescent="0.25">
      <c r="A21" s="22">
        <v>476</v>
      </c>
      <c r="B21" s="13">
        <f t="shared" si="0"/>
        <v>202.85000000000002</v>
      </c>
      <c r="C21" s="13">
        <v>15000000</v>
      </c>
      <c r="D21" s="29">
        <f t="shared" si="1"/>
        <v>345456.12044025847</v>
      </c>
      <c r="E21" s="30">
        <f t="shared" si="2"/>
        <v>476.03162928313657</v>
      </c>
      <c r="Q21" s="5">
        <v>19</v>
      </c>
      <c r="R21">
        <v>330621.67429499998</v>
      </c>
      <c r="S21">
        <v>476</v>
      </c>
      <c r="T21">
        <v>15000000</v>
      </c>
    </row>
    <row r="22" spans="1:20" x14ac:dyDescent="0.25">
      <c r="A22" s="22">
        <v>486</v>
      </c>
      <c r="B22" s="13">
        <f t="shared" si="0"/>
        <v>212.85000000000002</v>
      </c>
      <c r="C22" s="13">
        <v>15000000</v>
      </c>
      <c r="D22" s="29">
        <f t="shared" si="1"/>
        <v>366175.44336174638</v>
      </c>
      <c r="E22" s="30">
        <f t="shared" si="2"/>
        <v>486.03400696874149</v>
      </c>
      <c r="Q22" s="5">
        <v>20</v>
      </c>
      <c r="R22">
        <v>349469.00981199997</v>
      </c>
      <c r="S22">
        <v>486</v>
      </c>
      <c r="T22">
        <v>15000000</v>
      </c>
    </row>
    <row r="23" spans="1:20" x14ac:dyDescent="0.25">
      <c r="A23" s="22">
        <v>496</v>
      </c>
      <c r="B23" s="13">
        <f t="shared" si="0"/>
        <v>222.85000000000002</v>
      </c>
      <c r="C23" s="13">
        <v>15000000</v>
      </c>
      <c r="D23" s="29">
        <f t="shared" si="1"/>
        <v>387173.17147795443</v>
      </c>
      <c r="E23" s="30">
        <f t="shared" si="2"/>
        <v>496.03260248157142</v>
      </c>
      <c r="Q23" s="5">
        <v>21</v>
      </c>
      <c r="R23">
        <v>368440.73958599998</v>
      </c>
      <c r="S23">
        <v>496</v>
      </c>
      <c r="T23">
        <v>15000000</v>
      </c>
    </row>
    <row r="24" spans="1:20" x14ac:dyDescent="0.25">
      <c r="A24" s="22">
        <v>506</v>
      </c>
      <c r="B24" s="13">
        <f t="shared" si="0"/>
        <v>232.85000000000002</v>
      </c>
      <c r="C24" s="13">
        <v>15000000</v>
      </c>
      <c r="D24" s="29">
        <f t="shared" si="1"/>
        <v>408448.3210504821</v>
      </c>
      <c r="E24" s="30">
        <f t="shared" si="2"/>
        <v>506.02756690076978</v>
      </c>
      <c r="Q24" s="5">
        <v>22</v>
      </c>
      <c r="R24">
        <v>387532.09522800002</v>
      </c>
      <c r="S24">
        <v>506</v>
      </c>
      <c r="T24">
        <v>15000000</v>
      </c>
    </row>
    <row r="25" spans="1:20" x14ac:dyDescent="0.25">
      <c r="A25" s="22">
        <v>516</v>
      </c>
      <c r="B25" s="13">
        <f t="shared" si="0"/>
        <v>242.85000000000002</v>
      </c>
      <c r="C25" s="13">
        <v>15000000</v>
      </c>
      <c r="D25" s="29">
        <f t="shared" si="1"/>
        <v>429999.82645293052</v>
      </c>
      <c r="E25" s="30">
        <f t="shared" si="2"/>
        <v>516.01941329796557</v>
      </c>
      <c r="Q25" s="5">
        <v>23</v>
      </c>
      <c r="R25">
        <v>406737.73554999998</v>
      </c>
      <c r="S25">
        <v>516</v>
      </c>
      <c r="T25">
        <v>15000000</v>
      </c>
    </row>
    <row r="26" spans="1:20" x14ac:dyDescent="0.25">
      <c r="A26" s="22">
        <v>526</v>
      </c>
      <c r="B26" s="13">
        <f t="shared" si="0"/>
        <v>252.85000000000002</v>
      </c>
      <c r="C26" s="13">
        <v>15000000</v>
      </c>
      <c r="D26" s="29">
        <f t="shared" si="1"/>
        <v>451826.67289089819</v>
      </c>
      <c r="E26" s="30">
        <f t="shared" si="2"/>
        <v>526.00899041661091</v>
      </c>
      <c r="Q26" s="5">
        <v>24</v>
      </c>
      <c r="R26">
        <v>426051.661601</v>
      </c>
      <c r="S26">
        <v>526</v>
      </c>
      <c r="T26">
        <v>15000000</v>
      </c>
    </row>
    <row r="27" spans="1:20" x14ac:dyDescent="0.25">
      <c r="A27" s="22">
        <v>536</v>
      </c>
      <c r="B27" s="13">
        <f t="shared" si="0"/>
        <v>262.85000000000002</v>
      </c>
      <c r="C27" s="13">
        <v>15000000</v>
      </c>
      <c r="D27" s="29">
        <f t="shared" si="1"/>
        <v>473928.02912198612</v>
      </c>
      <c r="E27" s="30">
        <f t="shared" si="2"/>
        <v>535.9974323576987</v>
      </c>
      <c r="Q27" s="5">
        <v>25</v>
      </c>
      <c r="R27">
        <v>445467.116813</v>
      </c>
      <c r="S27">
        <v>536</v>
      </c>
      <c r="T27">
        <v>15000000</v>
      </c>
    </row>
    <row r="28" spans="1:20" x14ac:dyDescent="0.25">
      <c r="A28" s="22">
        <v>546</v>
      </c>
      <c r="B28" s="13">
        <f t="shared" si="0"/>
        <v>272.85000000000002</v>
      </c>
      <c r="C28" s="13">
        <v>15000000</v>
      </c>
      <c r="D28" s="29">
        <f t="shared" si="1"/>
        <v>496303.38017579378</v>
      </c>
      <c r="E28" s="30">
        <f t="shared" si="2"/>
        <v>545.98608332241008</v>
      </c>
      <c r="Q28" s="5">
        <v>26</v>
      </c>
      <c r="R28">
        <v>464976.469216</v>
      </c>
      <c r="S28">
        <v>546</v>
      </c>
      <c r="T28">
        <v>15000000</v>
      </c>
    </row>
    <row r="29" spans="1:20" x14ac:dyDescent="0.25">
      <c r="A29" s="22">
        <v>556</v>
      </c>
      <c r="B29" s="13">
        <f t="shared" si="0"/>
        <v>282.85000000000002</v>
      </c>
      <c r="C29" s="13">
        <v>15000000</v>
      </c>
      <c r="D29" s="29">
        <f t="shared" si="1"/>
        <v>518952.66007392236</v>
      </c>
      <c r="E29" s="30">
        <f t="shared" si="2"/>
        <v>555.97639633347717</v>
      </c>
      <c r="Q29" s="5">
        <v>27</v>
      </c>
      <c r="R29">
        <v>484571.07202199998</v>
      </c>
      <c r="S29">
        <v>556</v>
      </c>
      <c r="T29">
        <v>15000000</v>
      </c>
    </row>
    <row r="30" spans="1:20" x14ac:dyDescent="0.25">
      <c r="A30" s="22">
        <v>566</v>
      </c>
      <c r="B30" s="13">
        <f t="shared" si="0"/>
        <v>292.85000000000002</v>
      </c>
      <c r="C30" s="13">
        <v>15000000</v>
      </c>
      <c r="D30" s="29">
        <f t="shared" si="1"/>
        <v>541876.38454996992</v>
      </c>
      <c r="E30" s="30">
        <f t="shared" si="2"/>
        <v>565.96980461120256</v>
      </c>
      <c r="Q30" s="5">
        <v>28</v>
      </c>
      <c r="R30">
        <v>504241.097939</v>
      </c>
      <c r="S30">
        <v>566</v>
      </c>
      <c r="T30">
        <v>15000000</v>
      </c>
    </row>
    <row r="31" spans="1:20" x14ac:dyDescent="0.25">
      <c r="A31" s="22">
        <v>576</v>
      </c>
      <c r="B31" s="13">
        <f t="shared" si="0"/>
        <v>302.85000000000002</v>
      </c>
      <c r="C31" s="13">
        <v>15000000</v>
      </c>
      <c r="D31" s="29">
        <f t="shared" si="1"/>
        <v>565075.78376953816</v>
      </c>
      <c r="E31" s="30">
        <f t="shared" si="2"/>
        <v>575.96756389336952</v>
      </c>
      <c r="Q31" s="5">
        <v>29</v>
      </c>
      <c r="R31">
        <v>523975.341479</v>
      </c>
      <c r="S31">
        <v>576</v>
      </c>
      <c r="T31">
        <v>15000000</v>
      </c>
    </row>
    <row r="32" spans="1:20" x14ac:dyDescent="0.25">
      <c r="A32" s="22">
        <v>586</v>
      </c>
      <c r="B32" s="13">
        <f t="shared" si="0"/>
        <v>312.85000000000002</v>
      </c>
      <c r="C32" s="13">
        <v>15000000</v>
      </c>
      <c r="D32" s="29">
        <f t="shared" si="1"/>
        <v>588552.93505022675</v>
      </c>
      <c r="E32" s="30">
        <f t="shared" si="2"/>
        <v>585.97056343448048</v>
      </c>
      <c r="Q32" s="5">
        <v>30</v>
      </c>
      <c r="R32">
        <v>543760.98205500003</v>
      </c>
      <c r="S32">
        <v>586</v>
      </c>
      <c r="T32">
        <v>15000000</v>
      </c>
    </row>
    <row r="33" spans="1:20" x14ac:dyDescent="0.25">
      <c r="A33" s="22">
        <v>596</v>
      </c>
      <c r="B33" s="13">
        <f t="shared" si="0"/>
        <v>322.85000000000002</v>
      </c>
      <c r="C33" s="13">
        <v>15000000</v>
      </c>
      <c r="D33" s="29">
        <f t="shared" si="1"/>
        <v>612310.89558163437</v>
      </c>
      <c r="E33" s="30">
        <f t="shared" si="2"/>
        <v>595.97910266967006</v>
      </c>
      <c r="Q33" s="5">
        <v>31</v>
      </c>
      <c r="R33">
        <v>563583.298801</v>
      </c>
      <c r="S33">
        <v>596</v>
      </c>
      <c r="T33">
        <v>15000000</v>
      </c>
    </row>
    <row r="34" spans="1:20" x14ac:dyDescent="0.25">
      <c r="A34" s="22">
        <v>606</v>
      </c>
      <c r="B34" s="13">
        <f t="shared" si="0"/>
        <v>332.85</v>
      </c>
      <c r="C34" s="13">
        <v>15000000</v>
      </c>
      <c r="D34" s="29">
        <f t="shared" si="1"/>
        <v>636353.83514536312</v>
      </c>
      <c r="E34" s="30">
        <f t="shared" si="2"/>
        <v>605.99262954880669</v>
      </c>
      <c r="Q34" s="5">
        <v>32</v>
      </c>
      <c r="R34">
        <v>583425.32562200003</v>
      </c>
      <c r="S34">
        <v>606</v>
      </c>
      <c r="T34">
        <v>15000000</v>
      </c>
    </row>
    <row r="35" spans="1:20" x14ac:dyDescent="0.25">
      <c r="A35" s="22">
        <v>616</v>
      </c>
      <c r="B35" s="13">
        <f t="shared" si="0"/>
        <v>342.85</v>
      </c>
      <c r="C35" s="13">
        <v>15000000</v>
      </c>
      <c r="D35" s="29">
        <f t="shared" si="1"/>
        <v>660687.16883501038</v>
      </c>
      <c r="E35" s="30">
        <f t="shared" si="2"/>
        <v>616.00943529784854</v>
      </c>
      <c r="Q35" s="5">
        <v>33</v>
      </c>
      <c r="R35">
        <v>603267.43183599995</v>
      </c>
      <c r="S35">
        <v>616</v>
      </c>
      <c r="T35">
        <v>15000000</v>
      </c>
    </row>
    <row r="36" spans="1:20" x14ac:dyDescent="0.25">
      <c r="A36" s="22">
        <v>626</v>
      </c>
      <c r="B36" s="13">
        <f t="shared" si="0"/>
        <v>352.85</v>
      </c>
      <c r="C36" s="13">
        <v>15000000</v>
      </c>
      <c r="D36" s="29">
        <f t="shared" si="1"/>
        <v>685317.68977617868</v>
      </c>
      <c r="E36" s="30">
        <f t="shared" si="2"/>
        <v>626.02629880129143</v>
      </c>
      <c r="Q36" s="5">
        <v>34</v>
      </c>
      <c r="R36">
        <v>623086.80960699997</v>
      </c>
      <c r="S36">
        <v>626</v>
      </c>
      <c r="T36">
        <v>15000000</v>
      </c>
    </row>
    <row r="37" spans="1:20" x14ac:dyDescent="0.25">
      <c r="A37" s="22">
        <v>636</v>
      </c>
      <c r="B37" s="13">
        <f t="shared" si="0"/>
        <v>362.85</v>
      </c>
      <c r="C37" s="13">
        <v>15000000</v>
      </c>
      <c r="D37" s="29">
        <f t="shared" si="1"/>
        <v>710253.70184646687</v>
      </c>
      <c r="E37" s="30">
        <f t="shared" si="2"/>
        <v>636.03807186563131</v>
      </c>
      <c r="Q37" s="5">
        <v>35</v>
      </c>
      <c r="R37">
        <v>642856.84390199999</v>
      </c>
      <c r="S37">
        <v>636</v>
      </c>
      <c r="T37">
        <v>15000000</v>
      </c>
    </row>
    <row r="38" spans="1:20" x14ac:dyDescent="0.25">
      <c r="A38" s="22">
        <v>646</v>
      </c>
      <c r="B38" s="13">
        <f t="shared" si="0"/>
        <v>372.85</v>
      </c>
      <c r="C38" s="13">
        <v>15000000</v>
      </c>
      <c r="D38" s="29">
        <f t="shared" si="1"/>
        <v>735505.15239547379</v>
      </c>
      <c r="E38" s="30">
        <f t="shared" si="2"/>
        <v>646.03719425099393</v>
      </c>
      <c r="Q38" s="5">
        <v>36</v>
      </c>
      <c r="R38">
        <v>662546.33334300003</v>
      </c>
      <c r="S38">
        <v>646</v>
      </c>
      <c r="T38">
        <v>15000000</v>
      </c>
    </row>
    <row r="39" spans="1:20" x14ac:dyDescent="0.25">
      <c r="A39" s="22">
        <v>656</v>
      </c>
      <c r="B39" s="13">
        <f t="shared" si="0"/>
        <v>382.85</v>
      </c>
      <c r="C39" s="13">
        <v>15000000</v>
      </c>
      <c r="D39" s="29">
        <f t="shared" si="1"/>
        <v>761083.76496480312</v>
      </c>
      <c r="E39" s="30">
        <f t="shared" si="2"/>
        <v>656.01312446197221</v>
      </c>
      <c r="Q39" s="5">
        <v>37</v>
      </c>
      <c r="R39">
        <v>682118.52050400001</v>
      </c>
      <c r="S39">
        <v>656</v>
      </c>
      <c r="T39">
        <v>15000000</v>
      </c>
    </row>
    <row r="40" spans="1:20" x14ac:dyDescent="0.25">
      <c r="A40" s="22">
        <v>666</v>
      </c>
      <c r="B40" s="13">
        <f t="shared" si="0"/>
        <v>392.85</v>
      </c>
      <c r="C40" s="13">
        <v>15000000</v>
      </c>
      <c r="D40" s="29">
        <f t="shared" si="1"/>
        <v>787003.17200805084</v>
      </c>
      <c r="E40" s="30">
        <f t="shared" si="2"/>
        <v>665.95166876438611</v>
      </c>
      <c r="Q40" s="5">
        <v>38</v>
      </c>
      <c r="R40">
        <v>701529.87678799999</v>
      </c>
      <c r="S40">
        <v>666</v>
      </c>
      <c r="T40">
        <v>15000000</v>
      </c>
    </row>
  </sheetData>
  <pageMargins left="0.7" right="0.7" top="0.75" bottom="0.75" header="0.3" footer="0.3"/>
  <pageSetup paperSize="9" scale="58" orientation="landscape" horizontalDpi="0" verticalDpi="0" r:id="rId1"/>
  <colBreaks count="1" manualBreakCount="1">
    <brk id="16" max="1048575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411"/>
  <sheetViews>
    <sheetView topLeftCell="D389" zoomScaleNormal="100" workbookViewId="0">
      <selection activeCell="G11" sqref="G11:G411"/>
    </sheetView>
  </sheetViews>
  <sheetFormatPr baseColWidth="10" defaultRowHeight="15" x14ac:dyDescent="0.25"/>
  <cols>
    <col min="2" max="2" width="17.85546875" hidden="1" customWidth="1"/>
    <col min="3" max="3" width="23.140625" bestFit="1" customWidth="1"/>
    <col min="4" max="4" width="23.42578125" customWidth="1"/>
    <col min="6" max="6" width="21.5703125" customWidth="1"/>
    <col min="7" max="7" width="16.28515625" customWidth="1"/>
    <col min="9" max="9" width="14.5703125" customWidth="1"/>
    <col min="10" max="10" width="23.140625" customWidth="1"/>
    <col min="11" max="11" width="4.7109375" customWidth="1"/>
    <col min="12" max="12" width="4.5703125" customWidth="1"/>
    <col min="13" max="13" width="36.5703125" bestFit="1" customWidth="1"/>
    <col min="14" max="14" width="5.42578125" customWidth="1"/>
    <col min="15" max="15" width="21.28515625" customWidth="1"/>
    <col min="16" max="16" width="13.140625" customWidth="1"/>
    <col min="17" max="17" width="12.42578125" bestFit="1" customWidth="1"/>
    <col min="18" max="19" width="18.28515625" bestFit="1" customWidth="1"/>
    <col min="20" max="20" width="15.42578125" customWidth="1"/>
    <col min="22" max="22" width="35.28515625" bestFit="1" customWidth="1"/>
    <col min="24" max="24" width="12.42578125" bestFit="1" customWidth="1"/>
  </cols>
  <sheetData>
    <row r="1" spans="1:24" x14ac:dyDescent="0.25">
      <c r="B1" s="16" t="s">
        <v>25</v>
      </c>
      <c r="C1" s="16" t="s">
        <v>45</v>
      </c>
      <c r="D1" s="16"/>
      <c r="F1" s="28"/>
      <c r="G1" s="16" t="s">
        <v>24</v>
      </c>
      <c r="I1" s="16" t="s">
        <v>45</v>
      </c>
      <c r="J1" s="16" t="s">
        <v>45</v>
      </c>
      <c r="O1" s="1" t="s">
        <v>67</v>
      </c>
      <c r="R1" t="s">
        <v>68</v>
      </c>
    </row>
    <row r="2" spans="1:24" x14ac:dyDescent="0.25">
      <c r="A2" s="12">
        <v>288</v>
      </c>
      <c r="B2" s="15">
        <f t="shared" ref="B2:B40" si="0">A2-273.15</f>
        <v>14.850000000000023</v>
      </c>
      <c r="C2" s="15">
        <f>5.135-(0.08395*A2)+0.0005971*(A2^2)-0.000002409*(A2^3)+0.000000006029*(A2^4)-0.000000000009579*(A2^5)+0.000000000000009433*(A2^6)-5.264E-18*(A2^7)+1.275E-21*(A2^8)</f>
        <v>1.3736319945288941E-2</v>
      </c>
      <c r="D2" s="34" t="s">
        <v>52</v>
      </c>
      <c r="F2" s="24"/>
      <c r="G2" s="33">
        <f>273.15+H2</f>
        <v>288.14999999999998</v>
      </c>
      <c r="H2" s="33">
        <v>15</v>
      </c>
      <c r="I2" s="33">
        <v>5.0000000000000001E-3</v>
      </c>
      <c r="J2" s="32">
        <f t="shared" ref="J2:J42" si="1">-0.0000000000000096475*A2^5+0.0000000000251799*A2^4-0.0000000260139*A2^3+0.0000133042*A2^2-0.00337267*A2^1+0.34013</f>
        <v>5.0031004097331189E-3</v>
      </c>
      <c r="L2" t="s">
        <v>58</v>
      </c>
      <c r="M2" s="46">
        <v>5.1346825999999997</v>
      </c>
      <c r="O2" s="43">
        <f>$M$2+$M$3*G2+$M$4*G2^2+$M$5*G2^3+$M$6*G2^4+$M$7*G2^5+$M$8*G2^6+$M$9*G2^7+$M$10*G2^8</f>
        <v>4.9994290128030638E-3</v>
      </c>
      <c r="P2" s="43">
        <f>100* I2/O2</f>
        <v>100.01142104819318</v>
      </c>
      <c r="Q2" s="5"/>
      <c r="R2" s="44">
        <v>0.34396484535999999</v>
      </c>
      <c r="S2" s="44">
        <f>$R$2+$R$3*G2+$R$4*G2^2+$R$5*G2^3+$R$6*G2^4+$R$7*G2^5</f>
        <v>4.9829626465710507E-3</v>
      </c>
      <c r="T2" s="45">
        <f>100*(O2-S2)/S2</f>
        <v>0.33045333469124533</v>
      </c>
      <c r="V2" s="46">
        <v>1.2747820000000001E-21</v>
      </c>
      <c r="X2" s="43">
        <f>$V$2+$V$3*G2+$V$4*G2^2+$V$5*G2^3+$V$6*G2^4+$V$7*G2^5+$V$8*G2^6+$V$9*G2^7+$V$10*G2^8</f>
        <v>2.4402703955816215E+20</v>
      </c>
    </row>
    <row r="3" spans="1:24" x14ac:dyDescent="0.25">
      <c r="A3" s="12">
        <v>298</v>
      </c>
      <c r="B3" s="15">
        <f t="shared" si="0"/>
        <v>24.850000000000023</v>
      </c>
      <c r="C3" s="15">
        <f t="shared" ref="C3:C42" si="2">5.135-(0.08395*A3)+0.0005971*(A3^2)-0.000002409*(A3^3)+0.000000006029*(A3^4)-0.000000000009579*(A3^5)+0.000000000000009433*(A3^6)-5.264E-18*(A3^7)+1.275E-21*(A3^8)</f>
        <v>1.3082110411881231E-2</v>
      </c>
      <c r="D3" s="34" t="s">
        <v>51</v>
      </c>
      <c r="F3" s="24"/>
      <c r="G3" s="33">
        <f t="shared" ref="G3:G10" si="3">273.15+H3</f>
        <v>338.15</v>
      </c>
      <c r="H3" s="33">
        <v>65</v>
      </c>
      <c r="I3" s="33">
        <v>1.58E-3</v>
      </c>
      <c r="J3" s="32">
        <f t="shared" si="1"/>
        <v>4.0194321618071682E-3</v>
      </c>
      <c r="L3" t="s">
        <v>59</v>
      </c>
      <c r="M3" s="46">
        <v>-8.3953589999999995E-2</v>
      </c>
      <c r="O3" s="43">
        <f t="shared" ref="O3:O66" si="4">$M$2+$M$3*G3+$M$4*G3^2+$M$5*G3^3+$M$6*G3^4+$M$7*G3^5+$M$8*G3^6+$M$9*G3^7+$M$10*G3^8</f>
        <v>1.5581011813665668E-3</v>
      </c>
      <c r="P3" s="43">
        <f t="shared" ref="P3:P10" si="5">100* I3/O3</f>
        <v>101.40548116485134</v>
      </c>
      <c r="Q3" s="5"/>
      <c r="R3" s="44">
        <v>-3.4158077787000002E-3</v>
      </c>
      <c r="S3" s="44">
        <f t="shared" ref="S3:S10" si="6">$R$2+$R$3*G3+$R$4*G3^2+$R$5*G3^3+$R$6*G3^4+$R$7*G3^5</f>
        <v>1.6437456214855733E-3</v>
      </c>
      <c r="T3" s="45">
        <f t="shared" ref="T3:T10" si="7">100*(O3-S3)/S3</f>
        <v>-5.2103220230392679</v>
      </c>
      <c r="V3" s="46">
        <v>-5.2643677E-18</v>
      </c>
      <c r="X3" s="43">
        <f t="shared" ref="X3:X10" si="8">$V$2+$V$3*G3+$V$4*G3^2+$V$5*G3^3+$V$6*G3^4+$V$7*G3^5+$V$8*G3^6+$V$9*G3^7+$V$10*G3^8</f>
        <v>8.7774373397554319E+20</v>
      </c>
    </row>
    <row r="4" spans="1:24" x14ac:dyDescent="0.25">
      <c r="A4" s="12">
        <v>308</v>
      </c>
      <c r="B4" s="15">
        <f t="shared" si="0"/>
        <v>34.850000000000023</v>
      </c>
      <c r="C4" s="15">
        <f t="shared" si="2"/>
        <v>1.2824561283083527E-2</v>
      </c>
      <c r="D4" s="34" t="s">
        <v>53</v>
      </c>
      <c r="F4" s="24"/>
      <c r="G4" s="33">
        <f t="shared" si="3"/>
        <v>378.15</v>
      </c>
      <c r="H4" s="33">
        <v>105</v>
      </c>
      <c r="I4" s="33">
        <v>9.1E-4</v>
      </c>
      <c r="J4" s="32">
        <f t="shared" si="1"/>
        <v>3.2182106962613255E-3</v>
      </c>
      <c r="L4" t="s">
        <v>60</v>
      </c>
      <c r="M4" s="46">
        <v>5.9705155E-4</v>
      </c>
      <c r="O4" s="43">
        <f t="shared" si="4"/>
        <v>9.2615209245128227E-4</v>
      </c>
      <c r="P4" s="43">
        <f t="shared" si="5"/>
        <v>98.25600000443427</v>
      </c>
      <c r="Q4" s="5"/>
      <c r="R4" s="44">
        <v>1.34936065E-5</v>
      </c>
      <c r="S4" s="44">
        <f t="shared" si="6"/>
        <v>8.1154453417819905E-4</v>
      </c>
      <c r="T4" s="45">
        <f t="shared" si="7"/>
        <v>14.122152691119927</v>
      </c>
      <c r="V4" s="46">
        <v>9.4330296999999994E-15</v>
      </c>
      <c r="X4" s="43">
        <f t="shared" si="8"/>
        <v>2.1468794692885516E+21</v>
      </c>
    </row>
    <row r="5" spans="1:24" x14ac:dyDescent="0.25">
      <c r="A5" s="12">
        <v>318</v>
      </c>
      <c r="B5" s="15">
        <f t="shared" si="0"/>
        <v>44.850000000000023</v>
      </c>
      <c r="C5" s="15">
        <f t="shared" si="2"/>
        <v>1.2850852577466598E-2</v>
      </c>
      <c r="D5" s="15"/>
      <c r="F5" s="24"/>
      <c r="G5" s="33">
        <f t="shared" si="3"/>
        <v>428.15</v>
      </c>
      <c r="H5" s="33">
        <v>155</v>
      </c>
      <c r="I5" s="33">
        <v>5.6000000000000006E-4</v>
      </c>
      <c r="J5" s="32">
        <f t="shared" si="1"/>
        <v>2.5733027349951754E-3</v>
      </c>
      <c r="L5" t="s">
        <v>61</v>
      </c>
      <c r="M5" s="46">
        <v>-2.4092211E-6</v>
      </c>
      <c r="O5" s="43">
        <f t="shared" si="4"/>
        <v>5.4533468720951994E-4</v>
      </c>
      <c r="P5" s="43">
        <f t="shared" si="5"/>
        <v>102.68923161032038</v>
      </c>
      <c r="Q5" s="5"/>
      <c r="R5" s="44">
        <v>-2.6421050511999999E-8</v>
      </c>
      <c r="S5" s="44">
        <f t="shared" si="6"/>
        <v>5.6535039488311845E-4</v>
      </c>
      <c r="T5" s="45">
        <f t="shared" si="7"/>
        <v>-3.5404074808750399</v>
      </c>
      <c r="V5" s="46">
        <v>-9.5788095000000002E-12</v>
      </c>
      <c r="X5" s="43">
        <f t="shared" si="8"/>
        <v>5.7978183540064807E+21</v>
      </c>
    </row>
    <row r="6" spans="1:24" x14ac:dyDescent="0.25">
      <c r="A6" s="12">
        <v>328</v>
      </c>
      <c r="B6" s="15">
        <f t="shared" si="0"/>
        <v>54.850000000000023</v>
      </c>
      <c r="C6" s="15">
        <f t="shared" si="2"/>
        <v>1.3077177650571842E-2</v>
      </c>
      <c r="D6" s="15"/>
      <c r="F6" s="24"/>
      <c r="G6" s="33">
        <f t="shared" si="3"/>
        <v>478.15</v>
      </c>
      <c r="H6" s="33">
        <v>205</v>
      </c>
      <c r="I6" s="33">
        <v>3.8000000000000002E-4</v>
      </c>
      <c r="J6" s="32">
        <f t="shared" si="1"/>
        <v>2.0610524599095625E-3</v>
      </c>
      <c r="L6" t="s">
        <v>62</v>
      </c>
      <c r="M6" s="46">
        <v>6.0292345000000001E-9</v>
      </c>
      <c r="O6" s="43">
        <f t="shared" si="4"/>
        <v>3.7336771268980939E-4</v>
      </c>
      <c r="P6" s="43">
        <f t="shared" si="5"/>
        <v>101.77634195051586</v>
      </c>
      <c r="Q6" s="5"/>
      <c r="R6" s="44">
        <v>2.5609227873E-11</v>
      </c>
      <c r="S6" s="44">
        <f t="shared" si="6"/>
        <v>4.3837942129049123E-4</v>
      </c>
      <c r="T6" s="45">
        <f t="shared" si="7"/>
        <v>-14.830009221076544</v>
      </c>
      <c r="V6" s="46">
        <v>6.0292345000000001E-9</v>
      </c>
      <c r="X6" s="43">
        <f t="shared" si="8"/>
        <v>1.4028525731481662E+22</v>
      </c>
    </row>
    <row r="7" spans="1:24" x14ac:dyDescent="0.25">
      <c r="A7" s="12">
        <v>338</v>
      </c>
      <c r="B7" s="15">
        <f t="shared" si="0"/>
        <v>64.850000000000023</v>
      </c>
      <c r="C7" s="15">
        <f t="shared" si="2"/>
        <v>1.3442670081274199E-2</v>
      </c>
      <c r="D7" s="15"/>
      <c r="F7" s="24"/>
      <c r="G7" s="33">
        <f t="shared" si="3"/>
        <v>528.15</v>
      </c>
      <c r="H7" s="33">
        <v>255</v>
      </c>
      <c r="I7" s="33">
        <v>2.7E-4</v>
      </c>
      <c r="J7" s="32">
        <f t="shared" si="1"/>
        <v>1.6601657429031191E-3</v>
      </c>
      <c r="L7" t="s">
        <v>63</v>
      </c>
      <c r="M7" s="46">
        <v>-9.5788095000000002E-12</v>
      </c>
      <c r="O7" s="43">
        <f t="shared" si="4"/>
        <v>2.7706174830122166E-4</v>
      </c>
      <c r="P7" s="43">
        <f t="shared" si="5"/>
        <v>97.451200555645045</v>
      </c>
      <c r="Q7" s="5"/>
      <c r="R7" s="44">
        <v>-9.8255692045000004E-15</v>
      </c>
      <c r="S7" s="44">
        <f t="shared" si="6"/>
        <v>2.5102060457926623E-4</v>
      </c>
      <c r="T7" s="45">
        <f t="shared" si="7"/>
        <v>10.374106048227713</v>
      </c>
      <c r="V7" s="46">
        <v>-2.4092211E-6</v>
      </c>
      <c r="X7" s="43">
        <f t="shared" si="8"/>
        <v>3.1085541076006018E+22</v>
      </c>
    </row>
    <row r="8" spans="1:24" x14ac:dyDescent="0.25">
      <c r="A8" s="12">
        <v>348</v>
      </c>
      <c r="B8" s="15">
        <f t="shared" si="0"/>
        <v>74.850000000000023</v>
      </c>
      <c r="C8" s="15">
        <f t="shared" si="2"/>
        <v>1.3904286176480096E-2</v>
      </c>
      <c r="D8" s="15"/>
      <c r="F8" s="24"/>
      <c r="G8" s="33">
        <f t="shared" si="3"/>
        <v>578.15</v>
      </c>
      <c r="H8" s="33">
        <v>305</v>
      </c>
      <c r="I8" s="33">
        <v>2.0000000000000001E-4</v>
      </c>
      <c r="J8" s="32">
        <f t="shared" si="1"/>
        <v>1.3515943758773408E-3</v>
      </c>
      <c r="L8" t="s">
        <v>64</v>
      </c>
      <c r="M8" s="46">
        <v>9.4330296999999994E-15</v>
      </c>
      <c r="O8" s="43">
        <f t="shared" si="4"/>
        <v>1.8668503004626302E-4</v>
      </c>
      <c r="P8" s="43">
        <f t="shared" si="5"/>
        <v>107.13231797452498</v>
      </c>
      <c r="Q8" s="5"/>
      <c r="S8" s="44">
        <f t="shared" si="6"/>
        <v>1.4147518053331254E-4</v>
      </c>
      <c r="T8" s="45">
        <f t="shared" si="7"/>
        <v>31.956028854336836</v>
      </c>
      <c r="V8" s="46">
        <v>5.9705155E-4</v>
      </c>
      <c r="X8" s="43">
        <f t="shared" si="8"/>
        <v>6.4095207918437533E+22</v>
      </c>
    </row>
    <row r="9" spans="1:24" x14ac:dyDescent="0.25">
      <c r="A9" s="12">
        <v>358</v>
      </c>
      <c r="B9" s="15">
        <f t="shared" si="0"/>
        <v>84.850000000000023</v>
      </c>
      <c r="C9" s="15">
        <f t="shared" si="2"/>
        <v>1.4432543836584821E-2</v>
      </c>
      <c r="D9" s="15"/>
      <c r="F9" s="24"/>
      <c r="G9" s="33">
        <f t="shared" si="3"/>
        <v>628.15</v>
      </c>
      <c r="H9" s="33">
        <v>355</v>
      </c>
      <c r="I9" s="33">
        <v>1.6000000000000001E-4</v>
      </c>
      <c r="J9" s="32">
        <f t="shared" si="1"/>
        <v>1.1184203007312266E-3</v>
      </c>
      <c r="L9" t="s">
        <v>65</v>
      </c>
      <c r="M9" s="46">
        <v>-5.2643677E-18</v>
      </c>
      <c r="O9" s="43">
        <f t="shared" si="4"/>
        <v>1.5517882244964198E-4</v>
      </c>
      <c r="P9" s="43">
        <f t="shared" si="5"/>
        <v>103.10685277427116</v>
      </c>
      <c r="Q9" s="5"/>
      <c r="S9" s="44">
        <f t="shared" si="6"/>
        <v>1.9729778436528012E-4</v>
      </c>
      <c r="T9" s="45">
        <f t="shared" si="7"/>
        <v>-21.347914296725424</v>
      </c>
      <c r="V9" s="46">
        <v>-8.3953589999999995E-2</v>
      </c>
      <c r="X9" s="43">
        <f t="shared" si="8"/>
        <v>1.2445410081349515E+23</v>
      </c>
    </row>
    <row r="10" spans="1:24" x14ac:dyDescent="0.25">
      <c r="A10" s="12">
        <v>368</v>
      </c>
      <c r="B10" s="15">
        <f t="shared" si="0"/>
        <v>94.850000000000023</v>
      </c>
      <c r="C10" s="15">
        <f t="shared" si="2"/>
        <v>1.5008023664554337E-2</v>
      </c>
      <c r="D10" s="15"/>
      <c r="F10" s="24"/>
      <c r="G10" s="33">
        <f t="shared" si="3"/>
        <v>678.15</v>
      </c>
      <c r="H10" s="33">
        <v>405</v>
      </c>
      <c r="I10" s="33">
        <v>1.1999999999999999E-4</v>
      </c>
      <c r="J10" s="32">
        <f t="shared" si="1"/>
        <v>9.4573983936524497E-4</v>
      </c>
      <c r="L10" t="s">
        <v>66</v>
      </c>
      <c r="M10" s="46">
        <v>1.2747820000000001E-21</v>
      </c>
      <c r="O10" s="43">
        <f t="shared" si="4"/>
        <v>9.7403479799140769E-5</v>
      </c>
      <c r="P10" s="43">
        <f t="shared" si="5"/>
        <v>123.19888390790177</v>
      </c>
      <c r="Q10" s="5"/>
      <c r="S10" s="44">
        <f t="shared" si="6"/>
        <v>8.6937605553227826E-5</v>
      </c>
      <c r="T10" s="45">
        <f t="shared" si="7"/>
        <v>12.038374164221924</v>
      </c>
      <c r="V10" s="46">
        <v>5.1346825999999997</v>
      </c>
      <c r="X10" s="43">
        <f t="shared" si="8"/>
        <v>2.2967263904956384E+23</v>
      </c>
    </row>
    <row r="11" spans="1:24" x14ac:dyDescent="0.25">
      <c r="A11" s="12">
        <v>378</v>
      </c>
      <c r="B11" s="15">
        <f t="shared" si="0"/>
        <v>104.85000000000002</v>
      </c>
      <c r="C11" s="15">
        <f t="shared" si="2"/>
        <v>1.5618543342558411E-2</v>
      </c>
      <c r="D11" s="15"/>
      <c r="F11" s="24"/>
      <c r="G11">
        <v>400</v>
      </c>
      <c r="J11" s="32">
        <f t="shared" si="1"/>
        <v>8.2054792367941554E-4</v>
      </c>
      <c r="M11" s="46"/>
      <c r="O11" s="43">
        <f t="shared" si="4"/>
        <v>7.2886304002262037E-4</v>
      </c>
      <c r="Q11" s="5"/>
    </row>
    <row r="12" spans="1:24" x14ac:dyDescent="0.25">
      <c r="A12" s="12">
        <v>388</v>
      </c>
      <c r="B12" s="15">
        <f t="shared" si="0"/>
        <v>114.85000000000002</v>
      </c>
      <c r="C12" s="15">
        <f t="shared" si="2"/>
        <v>1.6256921440849559E-2</v>
      </c>
      <c r="D12" s="15"/>
      <c r="F12" s="24"/>
      <c r="G12">
        <v>401</v>
      </c>
      <c r="J12" s="32">
        <f t="shared" si="1"/>
        <v>7.3162232557305584E-4</v>
      </c>
      <c r="O12" s="43">
        <f t="shared" si="4"/>
        <v>7.2106686412398702E-4</v>
      </c>
      <c r="Q12" s="5"/>
    </row>
    <row r="13" spans="1:24" x14ac:dyDescent="0.25">
      <c r="A13" s="12">
        <v>398</v>
      </c>
      <c r="B13" s="15">
        <f t="shared" si="0"/>
        <v>124.85000000000002</v>
      </c>
      <c r="C13" s="15">
        <f t="shared" si="2"/>
        <v>1.6919251964069071E-2</v>
      </c>
      <c r="D13" s="15"/>
      <c r="F13" s="24"/>
      <c r="G13">
        <v>402</v>
      </c>
      <c r="J13" s="32">
        <f t="shared" si="1"/>
        <v>6.6940788694708209E-4</v>
      </c>
      <c r="O13" s="43">
        <f t="shared" si="4"/>
        <v>7.1336846193159609E-4</v>
      </c>
      <c r="Q13" s="5"/>
    </row>
    <row r="14" spans="1:24" x14ac:dyDescent="0.25">
      <c r="A14" s="12">
        <v>408</v>
      </c>
      <c r="B14" s="15">
        <f t="shared" si="0"/>
        <v>134.85000000000002</v>
      </c>
      <c r="C14" s="15">
        <f t="shared" si="2"/>
        <v>1.7603616081710349E-2</v>
      </c>
      <c r="D14" s="15"/>
      <c r="F14" s="24"/>
      <c r="G14">
        <v>403</v>
      </c>
      <c r="J14" s="32">
        <f t="shared" si="1"/>
        <v>6.2590074970109155E-4</v>
      </c>
      <c r="O14" s="43">
        <f t="shared" si="4"/>
        <v>7.0576718360837454E-4</v>
      </c>
      <c r="Q14" s="5"/>
    </row>
    <row r="15" spans="1:24" x14ac:dyDescent="0.25">
      <c r="A15" s="12">
        <v>418</v>
      </c>
      <c r="B15" s="15">
        <f t="shared" si="0"/>
        <v>144.85000000000002</v>
      </c>
      <c r="C15" s="15">
        <f t="shared" si="2"/>
        <v>1.8309162629110087E-2</v>
      </c>
      <c r="D15" s="15"/>
      <c r="F15" s="24"/>
      <c r="G15">
        <v>404</v>
      </c>
      <c r="J15" s="32">
        <f t="shared" si="1"/>
        <v>5.9453258573566314E-4</v>
      </c>
      <c r="O15" s="43">
        <f t="shared" si="4"/>
        <v>6.9826244037418661E-4</v>
      </c>
      <c r="Q15" s="5"/>
    </row>
    <row r="16" spans="1:24" x14ac:dyDescent="0.25">
      <c r="A16" s="12">
        <v>428</v>
      </c>
      <c r="B16" s="15">
        <f t="shared" si="0"/>
        <v>154.85000000000002</v>
      </c>
      <c r="C16" s="15">
        <f t="shared" si="2"/>
        <v>1.9035494107488171E-2</v>
      </c>
      <c r="D16" s="15"/>
      <c r="F16" s="24"/>
      <c r="G16">
        <v>405</v>
      </c>
      <c r="J16" s="32">
        <f t="shared" si="1"/>
        <v>5.7005482694910681E-4</v>
      </c>
      <c r="O16" s="43">
        <f t="shared" si="4"/>
        <v>6.908536982154212E-4</v>
      </c>
      <c r="Q16" s="5"/>
    </row>
    <row r="17" spans="1:23" x14ac:dyDescent="0.25">
      <c r="A17" s="12">
        <v>438</v>
      </c>
      <c r="B17" s="15">
        <f t="shared" si="0"/>
        <v>164.85000000000002</v>
      </c>
      <c r="C17" s="15">
        <f t="shared" si="2"/>
        <v>1.9782300051386814E-2</v>
      </c>
      <c r="D17" s="15"/>
      <c r="F17" s="24"/>
      <c r="G17">
        <v>406</v>
      </c>
      <c r="J17" s="32">
        <f t="shared" si="1"/>
        <v>5.4842289524320575E-4</v>
      </c>
      <c r="O17" s="43">
        <f t="shared" si="4"/>
        <v>6.8354047196905743E-4</v>
      </c>
      <c r="Q17" s="5"/>
    </row>
    <row r="18" spans="1:23" x14ac:dyDescent="0.25">
      <c r="A18" s="12">
        <v>448</v>
      </c>
      <c r="B18" s="15">
        <f t="shared" si="0"/>
        <v>174.85000000000002</v>
      </c>
      <c r="C18" s="15">
        <f t="shared" si="2"/>
        <v>2.0549184772362672E-2</v>
      </c>
      <c r="D18" s="15"/>
      <c r="F18" s="24"/>
      <c r="G18">
        <v>407</v>
      </c>
      <c r="H18" s="47"/>
      <c r="I18" s="47"/>
      <c r="J18" s="32">
        <f t="shared" si="1"/>
        <v>5.2668043251741237E-4</v>
      </c>
      <c r="O18" s="43">
        <f t="shared" si="4"/>
        <v>6.7632231913594687E-4</v>
      </c>
      <c r="Q18" s="5"/>
    </row>
    <row r="19" spans="1:23" x14ac:dyDescent="0.25">
      <c r="A19" s="12">
        <v>458</v>
      </c>
      <c r="B19" s="15">
        <f t="shared" si="0"/>
        <v>184.85000000000002</v>
      </c>
      <c r="C19" s="15">
        <f t="shared" si="2"/>
        <v>2.1335641630611857E-2</v>
      </c>
      <c r="D19" s="15"/>
      <c r="F19" s="24"/>
      <c r="G19">
        <v>408</v>
      </c>
      <c r="J19" s="32">
        <f t="shared" si="1"/>
        <v>5.0284353067170384E-4</v>
      </c>
      <c r="O19" s="43">
        <f t="shared" si="4"/>
        <v>6.6919883464933161E-4</v>
      </c>
      <c r="Q19" s="5"/>
    </row>
    <row r="20" spans="1:23" x14ac:dyDescent="0.25">
      <c r="A20" s="12">
        <v>468</v>
      </c>
      <c r="B20" s="15">
        <f t="shared" si="0"/>
        <v>194.85000000000002</v>
      </c>
      <c r="C20" s="15">
        <f t="shared" si="2"/>
        <v>2.2141131124030267E-2</v>
      </c>
      <c r="D20" s="15"/>
      <c r="F20" s="24"/>
      <c r="G20">
        <v>409</v>
      </c>
      <c r="J20" s="32">
        <f t="shared" si="1"/>
        <v>4.7578496160566308E-4</v>
      </c>
      <c r="O20" s="43">
        <f t="shared" si="4"/>
        <v>6.6216964539989043E-4</v>
      </c>
      <c r="Q20" s="5"/>
    </row>
    <row r="21" spans="1:23" x14ac:dyDescent="0.25">
      <c r="A21" s="12">
        <v>478</v>
      </c>
      <c r="B21" s="15">
        <f t="shared" si="0"/>
        <v>204.85000000000002</v>
      </c>
      <c r="C21" s="15">
        <f t="shared" si="2"/>
        <v>2.2965225227264519E-2</v>
      </c>
      <c r="D21" s="15"/>
      <c r="F21" s="24"/>
      <c r="G21">
        <v>410</v>
      </c>
      <c r="J21" s="32">
        <f t="shared" si="1"/>
        <v>4.4511840721911389E-4</v>
      </c>
      <c r="O21" s="43">
        <f t="shared" si="4"/>
        <v>6.5523440504655639E-4</v>
      </c>
      <c r="Q21" s="5"/>
    </row>
    <row r="22" spans="1:23" x14ac:dyDescent="0.25">
      <c r="A22" s="12">
        <v>488</v>
      </c>
      <c r="B22" s="15">
        <f t="shared" si="0"/>
        <v>214.85000000000002</v>
      </c>
      <c r="C22" s="15">
        <f t="shared" si="2"/>
        <v>2.3807785553821681E-2</v>
      </c>
      <c r="D22" s="15"/>
      <c r="F22" s="24"/>
      <c r="G22">
        <v>411</v>
      </c>
      <c r="J22" s="32">
        <f t="shared" si="1"/>
        <v>4.1108268941364434E-4</v>
      </c>
      <c r="O22" s="43">
        <f t="shared" si="4"/>
        <v>6.4839278948847223E-4</v>
      </c>
      <c r="Q22" s="5"/>
      <c r="W22" s="46">
        <v>1.2747820000000001E-21</v>
      </c>
    </row>
    <row r="23" spans="1:23" x14ac:dyDescent="0.25">
      <c r="A23" s="12">
        <v>498</v>
      </c>
      <c r="B23" s="15">
        <f t="shared" si="0"/>
        <v>224.85000000000002</v>
      </c>
      <c r="C23" s="15">
        <f t="shared" si="2"/>
        <v>2.4669148053602541E-2</v>
      </c>
      <c r="D23" s="15"/>
      <c r="F23" s="24"/>
      <c r="G23">
        <v>412</v>
      </c>
      <c r="J23" s="32">
        <f t="shared" si="1"/>
        <v>3.7442600008746885E-4</v>
      </c>
      <c r="O23" s="43">
        <f t="shared" si="4"/>
        <v>6.4164449208581331E-4</v>
      </c>
      <c r="Q23" s="5"/>
      <c r="W23" s="46">
        <v>-5.2643677E-18</v>
      </c>
    </row>
    <row r="24" spans="1:23" x14ac:dyDescent="0.25">
      <c r="A24" s="12">
        <v>508</v>
      </c>
      <c r="B24" s="15">
        <f t="shared" si="0"/>
        <v>234.85000000000002</v>
      </c>
      <c r="C24" s="15">
        <f t="shared" si="2"/>
        <v>2.5550292101174321E-2</v>
      </c>
      <c r="D24" s="15"/>
      <c r="F24" s="24"/>
      <c r="G24">
        <v>413</v>
      </c>
      <c r="J24" s="32">
        <f t="shared" si="1"/>
        <v>3.3629013114139239E-4</v>
      </c>
      <c r="O24" s="43">
        <f t="shared" si="4"/>
        <v>6.3498921938842656E-4</v>
      </c>
      <c r="Q24" s="5"/>
      <c r="W24" s="46">
        <v>9.4330296999999994E-15</v>
      </c>
    </row>
    <row r="25" spans="1:23" x14ac:dyDescent="0.25">
      <c r="A25" s="12">
        <v>518</v>
      </c>
      <c r="B25" s="15">
        <f t="shared" si="0"/>
        <v>244.85000000000002</v>
      </c>
      <c r="C25" s="15">
        <f t="shared" si="2"/>
        <v>2.6452976968921682E-2</v>
      </c>
      <c r="D25" s="15"/>
      <c r="F25" s="24"/>
      <c r="G25">
        <v>414</v>
      </c>
      <c r="J25" s="32">
        <f t="shared" si="1"/>
        <v>2.9809470447567099E-4</v>
      </c>
      <c r="O25" s="43">
        <f t="shared" si="4"/>
        <v>6.2842668692364434E-4</v>
      </c>
      <c r="Q25" s="5"/>
      <c r="W25" s="46">
        <v>-9.5788095000000002E-12</v>
      </c>
    </row>
    <row r="26" spans="1:23" x14ac:dyDescent="0.25">
      <c r="A26" s="12">
        <v>528</v>
      </c>
      <c r="B26" s="15">
        <f t="shared" si="0"/>
        <v>254.85000000000002</v>
      </c>
      <c r="C26" s="15">
        <f t="shared" si="2"/>
        <v>2.7379833821430388E-2</v>
      </c>
      <c r="D26" s="15"/>
      <c r="F26" s="24"/>
      <c r="G26">
        <v>415</v>
      </c>
      <c r="J26" s="32">
        <f t="shared" si="1"/>
        <v>2.6142140198931463E-4</v>
      </c>
      <c r="O26" s="43">
        <f t="shared" si="4"/>
        <v>6.2195661536534885E-4</v>
      </c>
      <c r="Q26" s="5"/>
      <c r="W26" s="46">
        <v>6.0292345000000001E-9</v>
      </c>
    </row>
    <row r="27" spans="1:23" x14ac:dyDescent="0.25">
      <c r="A27" s="12">
        <v>538</v>
      </c>
      <c r="B27" s="15">
        <f t="shared" si="0"/>
        <v>264.85000000000002</v>
      </c>
      <c r="C27" s="15">
        <f t="shared" si="2"/>
        <v>2.8334406507923404E-2</v>
      </c>
      <c r="D27" s="15"/>
      <c r="F27" s="24"/>
      <c r="G27">
        <v>416</v>
      </c>
      <c r="J27" s="32">
        <f t="shared" si="1"/>
        <v>2.2789819558405311E-4</v>
      </c>
      <c r="O27" s="43">
        <f t="shared" si="4"/>
        <v>6.1557872691930804E-4</v>
      </c>
      <c r="Q27" s="5"/>
      <c r="W27" s="46">
        <v>-2.4092211E-6</v>
      </c>
    </row>
    <row r="28" spans="1:23" x14ac:dyDescent="0.25">
      <c r="A28" s="12">
        <v>548</v>
      </c>
      <c r="B28" s="15">
        <f t="shared" si="0"/>
        <v>274.85000000000002</v>
      </c>
      <c r="C28" s="15">
        <f t="shared" si="2"/>
        <v>2.9321139570042121E-2</v>
      </c>
      <c r="D28" s="15"/>
      <c r="F28" s="24"/>
      <c r="G28">
        <v>417</v>
      </c>
      <c r="J28" s="32">
        <f t="shared" si="1"/>
        <v>1.9908357715808789E-4</v>
      </c>
      <c r="O28" s="43">
        <f t="shared" si="4"/>
        <v>6.0929274179000181E-4</v>
      </c>
      <c r="Q28" s="5"/>
      <c r="W28" s="46">
        <v>5.9705155E-4</v>
      </c>
    </row>
    <row r="29" spans="1:23" x14ac:dyDescent="0.25">
      <c r="A29" s="12">
        <v>558</v>
      </c>
      <c r="B29" s="15">
        <f t="shared" si="0"/>
        <v>284.85000000000002</v>
      </c>
      <c r="C29" s="15">
        <f t="shared" si="2"/>
        <v>3.0345317022140605E-2</v>
      </c>
      <c r="D29" s="15"/>
      <c r="F29" s="24"/>
      <c r="G29">
        <v>418</v>
      </c>
      <c r="J29" s="32">
        <f t="shared" si="1"/>
        <v>1.7635078861205633E-4</v>
      </c>
      <c r="O29" s="43">
        <f t="shared" si="4"/>
        <v>6.0309837485816864E-4</v>
      </c>
      <c r="Q29" s="5"/>
      <c r="W29" s="46">
        <v>-8.3953589999999995E-2</v>
      </c>
    </row>
    <row r="30" spans="1:23" x14ac:dyDescent="0.25">
      <c r="A30" s="12">
        <v>568</v>
      </c>
      <c r="B30" s="15">
        <f t="shared" si="0"/>
        <v>294.85000000000002</v>
      </c>
      <c r="C30" s="15">
        <f t="shared" si="2"/>
        <v>3.1412960605141649E-2</v>
      </c>
      <c r="D30" s="15"/>
      <c r="F30" s="24"/>
      <c r="G30">
        <v>419</v>
      </c>
      <c r="J30" s="32">
        <f t="shared" si="1"/>
        <v>1.6077205184567012E-4</v>
      </c>
      <c r="O30" s="43">
        <f t="shared" si="4"/>
        <v>5.969953327435995E-4</v>
      </c>
      <c r="Q30" s="5"/>
      <c r="W30" s="46">
        <v>5.1346825999999997</v>
      </c>
    </row>
    <row r="31" spans="1:23" x14ac:dyDescent="0.25">
      <c r="A31" s="12">
        <v>578</v>
      </c>
      <c r="B31" s="15">
        <f t="shared" si="0"/>
        <v>304.85000000000002</v>
      </c>
      <c r="C31" s="15">
        <f t="shared" si="2"/>
        <v>3.2530701352149194E-2</v>
      </c>
      <c r="D31" s="15"/>
      <c r="F31" s="24"/>
      <c r="G31">
        <v>420</v>
      </c>
      <c r="J31" s="32">
        <f t="shared" si="1"/>
        <v>1.530027987596827E-4</v>
      </c>
      <c r="O31" s="43">
        <f t="shared" si="4"/>
        <v>5.9098331083751177E-4</v>
      </c>
      <c r="Q31" s="5"/>
    </row>
    <row r="32" spans="1:23" x14ac:dyDescent="0.25">
      <c r="A32" s="12">
        <v>588</v>
      </c>
      <c r="B32" s="15">
        <f t="shared" si="0"/>
        <v>314.85000000000002</v>
      </c>
      <c r="C32" s="15">
        <f t="shared" si="2"/>
        <v>3.3705643447145661E-2</v>
      </c>
      <c r="D32" s="15"/>
      <c r="F32" s="24"/>
      <c r="G32">
        <v>421</v>
      </c>
      <c r="J32" s="32">
        <f t="shared" si="1"/>
        <v>1.5316590125341589E-4</v>
      </c>
      <c r="O32" s="43">
        <f t="shared" si="4"/>
        <v>5.8506199074015441E-4</v>
      </c>
      <c r="Q32" s="5"/>
    </row>
    <row r="33" spans="1:17" x14ac:dyDescent="0.25">
      <c r="A33" s="12">
        <v>598</v>
      </c>
      <c r="B33" s="15">
        <f t="shared" si="0"/>
        <v>324.85000000000002</v>
      </c>
      <c r="C33" s="15">
        <f t="shared" si="2"/>
        <v>3.4945244498295835E-2</v>
      </c>
      <c r="D33" s="15"/>
      <c r="F33" s="24"/>
      <c r="G33">
        <v>422</v>
      </c>
      <c r="J33" s="32">
        <f t="shared" si="1"/>
        <v>1.6073590122828163E-4</v>
      </c>
      <c r="O33" s="43">
        <f t="shared" si="4"/>
        <v>5.7923103774171203E-4</v>
      </c>
      <c r="Q33" s="5"/>
    </row>
    <row r="34" spans="1:17" x14ac:dyDescent="0.25">
      <c r="A34" s="12">
        <v>608</v>
      </c>
      <c r="B34" s="15">
        <f t="shared" si="0"/>
        <v>334.85</v>
      </c>
      <c r="C34" s="15">
        <f t="shared" si="2"/>
        <v>3.6257241487707148E-2</v>
      </c>
      <c r="D34" s="15"/>
      <c r="F34" s="24"/>
      <c r="G34">
        <v>423</v>
      </c>
      <c r="J34" s="32">
        <f t="shared" si="1"/>
        <v>1.7442324058086767E-4</v>
      </c>
      <c r="O34" s="43">
        <f t="shared" si="4"/>
        <v>5.734900983831448E-4</v>
      </c>
      <c r="Q34" s="5"/>
    </row>
    <row r="35" spans="1:17" x14ac:dyDescent="0.25">
      <c r="A35" s="12">
        <v>618</v>
      </c>
      <c r="B35" s="15">
        <f t="shared" si="0"/>
        <v>344.85</v>
      </c>
      <c r="C35" s="15">
        <f t="shared" si="2"/>
        <v>3.7649656800635256E-2</v>
      </c>
      <c r="D35" s="15"/>
      <c r="F35" s="24"/>
      <c r="G35">
        <v>424</v>
      </c>
      <c r="J35" s="32">
        <f t="shared" si="1"/>
        <v>1.9205849121489704E-4</v>
      </c>
      <c r="O35" s="43">
        <f t="shared" si="4"/>
        <v>5.678387985754707E-4</v>
      </c>
      <c r="Q35" s="5"/>
    </row>
    <row r="36" spans="1:17" x14ac:dyDescent="0.25">
      <c r="A36" s="12">
        <v>628</v>
      </c>
      <c r="B36" s="15">
        <f t="shared" si="0"/>
        <v>354.85</v>
      </c>
      <c r="C36" s="15">
        <f t="shared" si="2"/>
        <v>3.9130923879575619E-2</v>
      </c>
      <c r="D36" s="15"/>
      <c r="F36" s="24"/>
      <c r="G36">
        <v>425</v>
      </c>
      <c r="J36" s="32">
        <f t="shared" si="1"/>
        <v>2.1047658502942879E-4</v>
      </c>
      <c r="O36" s="43">
        <f t="shared" si="4"/>
        <v>5.6227674151854146E-4</v>
      </c>
      <c r="Q36" s="5"/>
    </row>
    <row r="37" spans="1:17" x14ac:dyDescent="0.25">
      <c r="A37" s="12">
        <v>638</v>
      </c>
      <c r="B37" s="15">
        <f t="shared" si="0"/>
        <v>364.85</v>
      </c>
      <c r="C37" s="15">
        <f t="shared" si="2"/>
        <v>4.0710177183406415E-2</v>
      </c>
      <c r="D37" s="15"/>
      <c r="F37" s="24"/>
      <c r="G37">
        <v>426</v>
      </c>
      <c r="J37" s="32">
        <f t="shared" si="1"/>
        <v>2.254010439243781E-4</v>
      </c>
      <c r="O37" s="43">
        <f t="shared" si="4"/>
        <v>5.568035058149956E-4</v>
      </c>
      <c r="Q37" s="5"/>
    </row>
    <row r="38" spans="1:17" x14ac:dyDescent="0.25">
      <c r="A38" s="12">
        <v>648</v>
      </c>
      <c r="B38" s="15">
        <f t="shared" si="0"/>
        <v>374.85</v>
      </c>
      <c r="C38" s="15">
        <f t="shared" si="2"/>
        <v>4.2397756284870525E-2</v>
      </c>
      <c r="D38" s="15"/>
      <c r="F38" s="24"/>
      <c r="G38">
        <v>427</v>
      </c>
      <c r="J38" s="32">
        <f t="shared" si="1"/>
        <v>2.3132820979759883E-4</v>
      </c>
      <c r="O38" s="43">
        <f t="shared" si="4"/>
        <v>5.5141864403251972E-4</v>
      </c>
      <c r="Q38" s="5"/>
    </row>
    <row r="39" spans="1:17" x14ac:dyDescent="0.25">
      <c r="A39" s="12">
        <v>658</v>
      </c>
      <c r="B39" s="15">
        <f t="shared" si="0"/>
        <v>384.85</v>
      </c>
      <c r="C39" s="15">
        <f t="shared" si="2"/>
        <v>4.420597906290169E-2</v>
      </c>
      <c r="D39" s="15"/>
      <c r="F39" s="24"/>
      <c r="G39">
        <v>428</v>
      </c>
      <c r="J39" s="32">
        <f t="shared" si="1"/>
        <v>2.2141147455129184E-4</v>
      </c>
      <c r="O39" s="43">
        <f t="shared" si="4"/>
        <v>5.4612168112355697E-4</v>
      </c>
      <c r="Q39" s="5"/>
    </row>
    <row r="40" spans="1:17" x14ac:dyDescent="0.25">
      <c r="A40" s="12">
        <v>668</v>
      </c>
      <c r="B40" s="15">
        <f t="shared" si="0"/>
        <v>394.85</v>
      </c>
      <c r="C40" s="15">
        <f t="shared" si="2"/>
        <v>4.6150244105390925E-2</v>
      </c>
      <c r="D40" s="15"/>
      <c r="F40" s="24"/>
      <c r="G40">
        <v>429</v>
      </c>
      <c r="J40" s="32">
        <f t="shared" si="1"/>
        <v>1.8734551008597888E-4</v>
      </c>
      <c r="O40" s="43">
        <f t="shared" si="4"/>
        <v>5.4091211320606014E-4</v>
      </c>
      <c r="Q40" s="5"/>
    </row>
    <row r="41" spans="1:17" x14ac:dyDescent="0.25">
      <c r="A41">
        <v>658</v>
      </c>
      <c r="C41" s="15">
        <f t="shared" si="2"/>
        <v>4.420597906290169E-2</v>
      </c>
      <c r="D41" s="15"/>
      <c r="F41" s="24"/>
      <c r="G41">
        <v>430</v>
      </c>
      <c r="J41" s="32">
        <f t="shared" si="1"/>
        <v>2.2141147455129184E-4</v>
      </c>
      <c r="O41" s="43">
        <f t="shared" si="4"/>
        <v>5.357894062318902E-4</v>
      </c>
    </row>
    <row r="42" spans="1:17" x14ac:dyDescent="0.25">
      <c r="A42">
        <v>668</v>
      </c>
      <c r="C42" s="15">
        <f t="shared" si="2"/>
        <v>4.6150244105390925E-2</v>
      </c>
      <c r="D42" s="15"/>
      <c r="F42" s="24"/>
      <c r="G42">
        <v>431</v>
      </c>
      <c r="J42" s="32">
        <f t="shared" si="1"/>
        <v>1.8734551008597888E-4</v>
      </c>
      <c r="O42" s="43">
        <f t="shared" si="4"/>
        <v>5.307529951801282E-4</v>
      </c>
    </row>
    <row r="43" spans="1:17" x14ac:dyDescent="0.25">
      <c r="G43">
        <v>432</v>
      </c>
      <c r="O43" s="43">
        <f t="shared" si="4"/>
        <v>5.2580228303367171E-4</v>
      </c>
    </row>
    <row r="44" spans="1:17" x14ac:dyDescent="0.25">
      <c r="G44">
        <v>433</v>
      </c>
      <c r="O44" s="43">
        <f t="shared" si="4"/>
        <v>5.2093663997010431E-4</v>
      </c>
    </row>
    <row r="45" spans="1:17" x14ac:dyDescent="0.25">
      <c r="G45">
        <v>434</v>
      </c>
      <c r="O45" s="43">
        <f t="shared" si="4"/>
        <v>5.1615540292493378E-4</v>
      </c>
    </row>
    <row r="46" spans="1:17" x14ac:dyDescent="0.25">
      <c r="G46">
        <v>435</v>
      </c>
      <c r="O46" s="43">
        <f t="shared" si="4"/>
        <v>5.1145787507311802E-4</v>
      </c>
    </row>
    <row r="47" spans="1:17" x14ac:dyDescent="0.25">
      <c r="G47">
        <v>436</v>
      </c>
      <c r="O47" s="43">
        <f t="shared" si="4"/>
        <v>5.0684332530925857E-4</v>
      </c>
    </row>
    <row r="48" spans="1:17" x14ac:dyDescent="0.25">
      <c r="G48">
        <v>437</v>
      </c>
      <c r="O48" s="43">
        <f t="shared" si="4"/>
        <v>5.0231098808795061E-4</v>
      </c>
    </row>
    <row r="49" spans="7:15" x14ac:dyDescent="0.25">
      <c r="G49">
        <v>438</v>
      </c>
      <c r="O49" s="43">
        <f t="shared" si="4"/>
        <v>4.9786006325103216E-4</v>
      </c>
    </row>
    <row r="50" spans="7:15" x14ac:dyDescent="0.25">
      <c r="G50">
        <v>439</v>
      </c>
      <c r="O50" s="43">
        <f t="shared" si="4"/>
        <v>4.9348971621410165E-4</v>
      </c>
    </row>
    <row r="51" spans="7:15" x14ac:dyDescent="0.25">
      <c r="G51">
        <v>440</v>
      </c>
      <c r="O51" s="43">
        <f t="shared" si="4"/>
        <v>4.8919907766276083E-4</v>
      </c>
    </row>
    <row r="52" spans="7:15" x14ac:dyDescent="0.25">
      <c r="G52">
        <v>441</v>
      </c>
      <c r="O52" s="43">
        <f t="shared" si="4"/>
        <v>4.8498724395229509E-4</v>
      </c>
    </row>
    <row r="53" spans="7:15" x14ac:dyDescent="0.25">
      <c r="G53">
        <v>442</v>
      </c>
      <c r="O53" s="43">
        <f t="shared" si="4"/>
        <v>4.8085327743807582E-4</v>
      </c>
    </row>
    <row r="54" spans="7:15" x14ac:dyDescent="0.25">
      <c r="G54">
        <v>443</v>
      </c>
      <c r="O54" s="43">
        <f t="shared" si="4"/>
        <v>4.7679620671425837E-4</v>
      </c>
    </row>
    <row r="55" spans="7:15" x14ac:dyDescent="0.25">
      <c r="G55">
        <v>444</v>
      </c>
      <c r="O55" s="43">
        <f t="shared" si="4"/>
        <v>4.7281502709450862E-4</v>
      </c>
    </row>
    <row r="56" spans="7:15" x14ac:dyDescent="0.25">
      <c r="G56">
        <v>445</v>
      </c>
      <c r="O56" s="43">
        <f t="shared" si="4"/>
        <v>4.6890870117644035E-4</v>
      </c>
    </row>
    <row r="57" spans="7:15" x14ac:dyDescent="0.25">
      <c r="G57">
        <v>446</v>
      </c>
      <c r="O57" s="43">
        <f t="shared" si="4"/>
        <v>4.650761594422459E-4</v>
      </c>
    </row>
    <row r="58" spans="7:15" x14ac:dyDescent="0.25">
      <c r="G58">
        <v>447</v>
      </c>
      <c r="O58" s="43">
        <f t="shared" si="4"/>
        <v>4.6131630105961108E-4</v>
      </c>
    </row>
    <row r="59" spans="7:15" x14ac:dyDescent="0.25">
      <c r="G59">
        <v>448</v>
      </c>
      <c r="O59" s="43">
        <f t="shared" si="4"/>
        <v>4.5762799439286184E-4</v>
      </c>
    </row>
    <row r="60" spans="7:15" x14ac:dyDescent="0.25">
      <c r="G60">
        <v>449</v>
      </c>
      <c r="O60" s="43">
        <f t="shared" si="4"/>
        <v>4.5401007827328144E-4</v>
      </c>
    </row>
    <row r="61" spans="7:15" x14ac:dyDescent="0.25">
      <c r="G61">
        <v>450</v>
      </c>
      <c r="O61" s="43">
        <f t="shared" si="4"/>
        <v>4.5046136232596012E-4</v>
      </c>
    </row>
    <row r="62" spans="7:15" x14ac:dyDescent="0.25">
      <c r="G62">
        <v>451</v>
      </c>
      <c r="O62" s="43">
        <f t="shared" si="4"/>
        <v>4.4698062857673193E-4</v>
      </c>
    </row>
    <row r="63" spans="7:15" x14ac:dyDescent="0.25">
      <c r="G63">
        <v>452</v>
      </c>
      <c r="O63" s="43">
        <f t="shared" si="4"/>
        <v>4.4356663206590596E-4</v>
      </c>
    </row>
    <row r="64" spans="7:15" x14ac:dyDescent="0.25">
      <c r="G64">
        <v>453</v>
      </c>
      <c r="O64" s="43">
        <f t="shared" si="4"/>
        <v>4.4021810199490474E-4</v>
      </c>
    </row>
    <row r="65" spans="7:15" x14ac:dyDescent="0.25">
      <c r="G65">
        <v>454</v>
      </c>
      <c r="O65" s="43">
        <f t="shared" si="4"/>
        <v>4.3693374304831778E-4</v>
      </c>
    </row>
    <row r="66" spans="7:15" x14ac:dyDescent="0.25">
      <c r="G66">
        <v>455</v>
      </c>
      <c r="O66" s="43">
        <f t="shared" si="4"/>
        <v>4.3371223633359435E-4</v>
      </c>
    </row>
    <row r="67" spans="7:15" x14ac:dyDescent="0.25">
      <c r="G67">
        <v>456</v>
      </c>
      <c r="O67" s="43">
        <f t="shared" ref="O67:O130" si="9">$M$2+$M$3*G67+$M$4*G67^2+$M$5*G67^3+$M$6*G67^4+$M$7*G67^5+$M$8*G67^6+$M$9*G67^7+$M$10*G67^8</f>
        <v>4.3055224094645794E-4</v>
      </c>
    </row>
    <row r="68" spans="7:15" x14ac:dyDescent="0.25">
      <c r="G68">
        <v>457</v>
      </c>
      <c r="O68" s="43">
        <f t="shared" si="9"/>
        <v>4.2745239496388976E-4</v>
      </c>
    </row>
    <row r="69" spans="7:15" x14ac:dyDescent="0.25">
      <c r="G69">
        <v>458</v>
      </c>
      <c r="O69" s="43">
        <f t="shared" si="9"/>
        <v>4.244113168061503E-4</v>
      </c>
    </row>
    <row r="70" spans="7:15" x14ac:dyDescent="0.25">
      <c r="G70">
        <v>459</v>
      </c>
      <c r="O70" s="43">
        <f t="shared" si="9"/>
        <v>4.2142760662899903E-4</v>
      </c>
    </row>
    <row r="71" spans="7:15" x14ac:dyDescent="0.25">
      <c r="G71">
        <v>460</v>
      </c>
      <c r="O71" s="43">
        <f t="shared" si="9"/>
        <v>4.1849984795438999E-4</v>
      </c>
    </row>
    <row r="72" spans="7:15" x14ac:dyDescent="0.25">
      <c r="G72">
        <v>461</v>
      </c>
      <c r="O72" s="43">
        <f t="shared" si="9"/>
        <v>4.1562660872340729E-4</v>
      </c>
    </row>
    <row r="73" spans="7:15" x14ac:dyDescent="0.25">
      <c r="G73">
        <v>462</v>
      </c>
      <c r="O73" s="43">
        <f t="shared" si="9"/>
        <v>4.1280644297980729E-4</v>
      </c>
    </row>
    <row r="74" spans="7:15" x14ac:dyDescent="0.25">
      <c r="G74">
        <v>463</v>
      </c>
      <c r="O74" s="43">
        <f t="shared" si="9"/>
        <v>4.1003789210014574E-4</v>
      </c>
    </row>
    <row r="75" spans="7:15" x14ac:dyDescent="0.25">
      <c r="G75">
        <v>464</v>
      </c>
      <c r="O75" s="43">
        <f t="shared" si="9"/>
        <v>4.073194867149077E-4</v>
      </c>
    </row>
    <row r="76" spans="7:15" x14ac:dyDescent="0.25">
      <c r="G76">
        <v>465</v>
      </c>
      <c r="O76" s="43">
        <f t="shared" si="9"/>
        <v>4.0464974790710428E-4</v>
      </c>
    </row>
    <row r="77" spans="7:15" x14ac:dyDescent="0.25">
      <c r="G77">
        <v>466</v>
      </c>
      <c r="O77" s="43">
        <f t="shared" si="9"/>
        <v>4.0202718876747312E-4</v>
      </c>
    </row>
    <row r="78" spans="7:15" x14ac:dyDescent="0.25">
      <c r="G78">
        <v>467</v>
      </c>
      <c r="O78" s="43">
        <f t="shared" si="9"/>
        <v>3.9945031591503977E-4</v>
      </c>
    </row>
    <row r="79" spans="7:15" x14ac:dyDescent="0.25">
      <c r="G79">
        <v>468</v>
      </c>
      <c r="O79" s="43">
        <f t="shared" si="9"/>
        <v>3.969176313134426E-4</v>
      </c>
    </row>
    <row r="80" spans="7:15" x14ac:dyDescent="0.25">
      <c r="G80">
        <v>469</v>
      </c>
      <c r="O80" s="43">
        <f t="shared" si="9"/>
        <v>3.9442763353747523E-4</v>
      </c>
    </row>
    <row r="81" spans="7:15" x14ac:dyDescent="0.25">
      <c r="G81">
        <v>470</v>
      </c>
      <c r="O81" s="43">
        <f t="shared" si="9"/>
        <v>3.9197881964092574E-4</v>
      </c>
    </row>
    <row r="82" spans="7:15" x14ac:dyDescent="0.25">
      <c r="G82">
        <v>471</v>
      </c>
      <c r="O82" s="43">
        <f t="shared" si="9"/>
        <v>3.8956968627568145E-4</v>
      </c>
    </row>
    <row r="83" spans="7:15" x14ac:dyDescent="0.25">
      <c r="G83">
        <v>472</v>
      </c>
      <c r="O83" s="43">
        <f t="shared" si="9"/>
        <v>3.8719873192594179E-4</v>
      </c>
    </row>
    <row r="84" spans="7:15" x14ac:dyDescent="0.25">
      <c r="G84">
        <v>473</v>
      </c>
      <c r="O84" s="43">
        <f t="shared" si="9"/>
        <v>3.8486445767427213E-4</v>
      </c>
    </row>
    <row r="85" spans="7:15" x14ac:dyDescent="0.25">
      <c r="G85">
        <v>474</v>
      </c>
      <c r="O85" s="43">
        <f t="shared" si="9"/>
        <v>3.8256536959568876E-4</v>
      </c>
    </row>
    <row r="86" spans="7:15" x14ac:dyDescent="0.25">
      <c r="G86">
        <v>475</v>
      </c>
      <c r="O86" s="43">
        <f t="shared" si="9"/>
        <v>3.8029997984168062E-4</v>
      </c>
    </row>
    <row r="87" spans="7:15" x14ac:dyDescent="0.25">
      <c r="G87">
        <v>476</v>
      </c>
      <c r="O87" s="43">
        <f t="shared" si="9"/>
        <v>3.7806680822560779E-4</v>
      </c>
    </row>
    <row r="88" spans="7:15" x14ac:dyDescent="0.25">
      <c r="G88">
        <v>477</v>
      </c>
      <c r="O88" s="43">
        <f t="shared" si="9"/>
        <v>3.7586438390135868E-4</v>
      </c>
    </row>
    <row r="89" spans="7:15" x14ac:dyDescent="0.25">
      <c r="G89">
        <v>478</v>
      </c>
      <c r="O89" s="43">
        <f t="shared" si="9"/>
        <v>3.7369124691588596E-4</v>
      </c>
    </row>
    <row r="90" spans="7:15" x14ac:dyDescent="0.25">
      <c r="G90">
        <v>479</v>
      </c>
      <c r="O90" s="43">
        <f t="shared" si="9"/>
        <v>3.7154594943444863E-4</v>
      </c>
    </row>
    <row r="91" spans="7:15" x14ac:dyDescent="0.25">
      <c r="G91">
        <v>480</v>
      </c>
      <c r="O91" s="43">
        <f t="shared" si="9"/>
        <v>3.6942705785314445E-4</v>
      </c>
    </row>
    <row r="92" spans="7:15" x14ac:dyDescent="0.25">
      <c r="G92">
        <v>481</v>
      </c>
      <c r="O92" s="43">
        <f t="shared" si="9"/>
        <v>3.673331534645996E-4</v>
      </c>
    </row>
    <row r="93" spans="7:15" x14ac:dyDescent="0.25">
      <c r="G93">
        <v>482</v>
      </c>
      <c r="O93" s="43">
        <f t="shared" si="9"/>
        <v>3.6526283483873101E-4</v>
      </c>
    </row>
    <row r="94" spans="7:15" x14ac:dyDescent="0.25">
      <c r="G94">
        <v>483</v>
      </c>
      <c r="O94" s="43">
        <f t="shared" si="9"/>
        <v>3.6321471837030828E-4</v>
      </c>
    </row>
    <row r="95" spans="7:15" x14ac:dyDescent="0.25">
      <c r="G95">
        <v>484</v>
      </c>
      <c r="O95" s="43">
        <f t="shared" si="9"/>
        <v>3.6118744027691108E-4</v>
      </c>
    </row>
    <row r="96" spans="7:15" x14ac:dyDescent="0.25">
      <c r="G96">
        <v>485</v>
      </c>
      <c r="O96" s="43">
        <f t="shared" si="9"/>
        <v>3.5917965784681982E-4</v>
      </c>
    </row>
    <row r="97" spans="7:15" x14ac:dyDescent="0.25">
      <c r="G97">
        <v>486</v>
      </c>
      <c r="O97" s="43">
        <f t="shared" si="9"/>
        <v>3.5719005085965705E-4</v>
      </c>
    </row>
    <row r="98" spans="7:15" x14ac:dyDescent="0.25">
      <c r="G98">
        <v>487</v>
      </c>
      <c r="O98" s="43">
        <f t="shared" si="9"/>
        <v>3.5521732262466799E-4</v>
      </c>
    </row>
    <row r="99" spans="7:15" x14ac:dyDescent="0.25">
      <c r="G99">
        <v>488</v>
      </c>
      <c r="O99" s="43">
        <f t="shared" si="9"/>
        <v>3.532602017939368E-4</v>
      </c>
    </row>
    <row r="100" spans="7:15" x14ac:dyDescent="0.25">
      <c r="G100">
        <v>489</v>
      </c>
      <c r="O100" s="43">
        <f t="shared" si="9"/>
        <v>3.5131744302230317E-4</v>
      </c>
    </row>
    <row r="101" spans="7:15" x14ac:dyDescent="0.25">
      <c r="G101">
        <v>490</v>
      </c>
      <c r="O101" s="43">
        <f t="shared" si="9"/>
        <v>3.4938782877613761E-4</v>
      </c>
    </row>
    <row r="102" spans="7:15" x14ac:dyDescent="0.25">
      <c r="G102">
        <v>491</v>
      </c>
      <c r="O102" s="43">
        <f t="shared" si="9"/>
        <v>3.474701701859928E-4</v>
      </c>
    </row>
    <row r="103" spans="7:15" x14ac:dyDescent="0.25">
      <c r="G103">
        <v>492</v>
      </c>
      <c r="O103" s="43">
        <f t="shared" si="9"/>
        <v>3.4556330837975935E-4</v>
      </c>
    </row>
    <row r="104" spans="7:15" x14ac:dyDescent="0.25">
      <c r="G104">
        <v>493</v>
      </c>
      <c r="O104" s="43">
        <f t="shared" si="9"/>
        <v>3.4366611531844171E-4</v>
      </c>
    </row>
    <row r="105" spans="7:15" x14ac:dyDescent="0.25">
      <c r="G105">
        <v>494</v>
      </c>
      <c r="O105" s="43">
        <f t="shared" si="9"/>
        <v>3.4177749543040647E-4</v>
      </c>
    </row>
    <row r="106" spans="7:15" x14ac:dyDescent="0.25">
      <c r="G106">
        <v>495</v>
      </c>
      <c r="O106" s="43">
        <f t="shared" si="9"/>
        <v>3.3989638601017447E-4</v>
      </c>
    </row>
    <row r="107" spans="7:15" x14ac:dyDescent="0.25">
      <c r="G107">
        <v>496</v>
      </c>
      <c r="O107" s="43">
        <f t="shared" si="9"/>
        <v>3.3802175864749984E-4</v>
      </c>
    </row>
    <row r="108" spans="7:15" x14ac:dyDescent="0.25">
      <c r="G108">
        <v>497</v>
      </c>
      <c r="O108" s="43">
        <f t="shared" si="9"/>
        <v>3.3615262000985524E-4</v>
      </c>
    </row>
    <row r="109" spans="7:15" x14ac:dyDescent="0.25">
      <c r="G109">
        <v>498</v>
      </c>
      <c r="O109" s="43">
        <f t="shared" si="9"/>
        <v>3.3428801302992639E-4</v>
      </c>
    </row>
    <row r="110" spans="7:15" x14ac:dyDescent="0.25">
      <c r="G110">
        <v>499</v>
      </c>
      <c r="O110" s="43">
        <f t="shared" si="9"/>
        <v>3.32427017179171E-4</v>
      </c>
    </row>
    <row r="111" spans="7:15" x14ac:dyDescent="0.25">
      <c r="G111">
        <v>500</v>
      </c>
      <c r="O111" s="43">
        <f t="shared" si="9"/>
        <v>3.3056875002657193E-4</v>
      </c>
    </row>
    <row r="112" spans="7:15" x14ac:dyDescent="0.25">
      <c r="G112">
        <v>501</v>
      </c>
      <c r="O112" s="43">
        <f t="shared" si="9"/>
        <v>3.2871236726883524E-4</v>
      </c>
    </row>
    <row r="113" spans="7:15" x14ac:dyDescent="0.25">
      <c r="G113">
        <v>502</v>
      </c>
      <c r="O113" s="43">
        <f t="shared" si="9"/>
        <v>3.2685706430157779E-4</v>
      </c>
    </row>
    <row r="114" spans="7:15" x14ac:dyDescent="0.25">
      <c r="G114">
        <v>503</v>
      </c>
      <c r="O114" s="43">
        <f t="shared" si="9"/>
        <v>3.2500207589158947E-4</v>
      </c>
    </row>
    <row r="115" spans="7:15" x14ac:dyDescent="0.25">
      <c r="G115">
        <v>504</v>
      </c>
      <c r="O115" s="43">
        <f t="shared" si="9"/>
        <v>3.2314667774713257E-4</v>
      </c>
    </row>
    <row r="116" spans="7:15" x14ac:dyDescent="0.25">
      <c r="G116">
        <v>505</v>
      </c>
      <c r="O116" s="43">
        <f t="shared" si="9"/>
        <v>3.2129018646198659E-4</v>
      </c>
    </row>
    <row r="117" spans="7:15" x14ac:dyDescent="0.25">
      <c r="G117">
        <v>506</v>
      </c>
      <c r="O117" s="43">
        <f t="shared" si="9"/>
        <v>3.1943196021799736E-4</v>
      </c>
    </row>
    <row r="118" spans="7:15" x14ac:dyDescent="0.25">
      <c r="G118">
        <v>507</v>
      </c>
      <c r="O118" s="43">
        <f t="shared" si="9"/>
        <v>3.1757139936328116E-4</v>
      </c>
    </row>
    <row r="119" spans="7:15" x14ac:dyDescent="0.25">
      <c r="G119">
        <v>508</v>
      </c>
      <c r="O119" s="43">
        <f t="shared" si="9"/>
        <v>3.1570794695667814E-4</v>
      </c>
    </row>
    <row r="120" spans="7:15" x14ac:dyDescent="0.25">
      <c r="G120">
        <v>509</v>
      </c>
      <c r="O120" s="43">
        <f t="shared" si="9"/>
        <v>3.1384108842136271E-4</v>
      </c>
    </row>
    <row r="121" spans="7:15" x14ac:dyDescent="0.25">
      <c r="G121">
        <v>510</v>
      </c>
      <c r="O121" s="43">
        <f t="shared" si="9"/>
        <v>3.1197035261598671E-4</v>
      </c>
    </row>
    <row r="122" spans="7:15" x14ac:dyDescent="0.25">
      <c r="G122">
        <v>511</v>
      </c>
      <c r="O122" s="43">
        <f t="shared" si="9"/>
        <v>3.1009531197234708E-4</v>
      </c>
    </row>
    <row r="123" spans="7:15" x14ac:dyDescent="0.25">
      <c r="G123">
        <v>512</v>
      </c>
      <c r="O123" s="43">
        <f t="shared" si="9"/>
        <v>3.0821558230353929E-4</v>
      </c>
    </row>
    <row r="124" spans="7:15" x14ac:dyDescent="0.25">
      <c r="G124">
        <v>513</v>
      </c>
      <c r="O124" s="43">
        <f t="shared" si="9"/>
        <v>3.0633082321429583E-4</v>
      </c>
    </row>
    <row r="125" spans="7:15" x14ac:dyDescent="0.25">
      <c r="G125">
        <v>514</v>
      </c>
      <c r="O125" s="43">
        <f t="shared" si="9"/>
        <v>3.0444073838431507E-4</v>
      </c>
    </row>
    <row r="126" spans="7:15" x14ac:dyDescent="0.25">
      <c r="G126">
        <v>515</v>
      </c>
      <c r="O126" s="43">
        <f t="shared" si="9"/>
        <v>3.0254507499005712E-4</v>
      </c>
    </row>
    <row r="127" spans="7:15" x14ac:dyDescent="0.25">
      <c r="G127">
        <v>516</v>
      </c>
      <c r="O127" s="43">
        <f t="shared" si="9"/>
        <v>3.006436244268329E-4</v>
      </c>
    </row>
    <row r="128" spans="7:15" x14ac:dyDescent="0.25">
      <c r="G128">
        <v>517</v>
      </c>
      <c r="O128" s="43">
        <f t="shared" si="9"/>
        <v>2.9873622158493873E-4</v>
      </c>
    </row>
    <row r="129" spans="7:15" x14ac:dyDescent="0.25">
      <c r="G129">
        <v>518</v>
      </c>
      <c r="O129" s="43">
        <f t="shared" si="9"/>
        <v>2.9682274520048679E-4</v>
      </c>
    </row>
    <row r="130" spans="7:15" x14ac:dyDescent="0.25">
      <c r="G130">
        <v>519</v>
      </c>
      <c r="O130" s="43">
        <f t="shared" si="9"/>
        <v>2.9490311721680484E-4</v>
      </c>
    </row>
    <row r="131" spans="7:15" x14ac:dyDescent="0.25">
      <c r="G131">
        <v>520</v>
      </c>
      <c r="O131" s="43">
        <f t="shared" ref="O131:O194" si="10">$M$2+$M$3*G131+$M$4*G131^2+$M$5*G131^3+$M$6*G131^4+$M$7*G131^5+$M$8*G131^6+$M$9*G131^7+$M$10*G131^8</f>
        <v>2.9297730319388648E-4</v>
      </c>
    </row>
    <row r="132" spans="7:15" x14ac:dyDescent="0.25">
      <c r="G132">
        <v>521</v>
      </c>
      <c r="O132" s="43">
        <f t="shared" si="10"/>
        <v>2.9104531096812991E-4</v>
      </c>
    </row>
    <row r="133" spans="7:15" x14ac:dyDescent="0.25">
      <c r="G133">
        <v>522</v>
      </c>
      <c r="O133" s="43">
        <f t="shared" si="10"/>
        <v>2.8910719143304675E-4</v>
      </c>
    </row>
    <row r="134" spans="7:15" x14ac:dyDescent="0.25">
      <c r="G134">
        <v>523</v>
      </c>
      <c r="O134" s="43">
        <f t="shared" si="10"/>
        <v>2.871630373810774E-4</v>
      </c>
    </row>
    <row r="135" spans="7:15" x14ac:dyDescent="0.25">
      <c r="G135">
        <v>524</v>
      </c>
      <c r="O135" s="43">
        <f t="shared" si="10"/>
        <v>2.8521298315453691E-4</v>
      </c>
    </row>
    <row r="136" spans="7:15" x14ac:dyDescent="0.25">
      <c r="G136">
        <v>525</v>
      </c>
      <c r="O136" s="43">
        <f t="shared" si="10"/>
        <v>2.8325720444222213E-4</v>
      </c>
    </row>
    <row r="137" spans="7:15" x14ac:dyDescent="0.25">
      <c r="G137">
        <v>526</v>
      </c>
      <c r="O137" s="43">
        <f t="shared" si="10"/>
        <v>2.8129591718695224E-4</v>
      </c>
    </row>
    <row r="138" spans="7:15" x14ac:dyDescent="0.25">
      <c r="G138">
        <v>527</v>
      </c>
      <c r="O138" s="43">
        <f t="shared" si="10"/>
        <v>2.7932937744523656E-4</v>
      </c>
    </row>
    <row r="139" spans="7:15" x14ac:dyDescent="0.25">
      <c r="G139">
        <v>528</v>
      </c>
      <c r="O139" s="43">
        <f t="shared" si="10"/>
        <v>2.7735788031968411E-4</v>
      </c>
    </row>
    <row r="140" spans="7:15" x14ac:dyDescent="0.25">
      <c r="G140">
        <v>529</v>
      </c>
      <c r="O140" s="43">
        <f t="shared" si="10"/>
        <v>2.7538175933816689E-4</v>
      </c>
    </row>
    <row r="141" spans="7:15" x14ac:dyDescent="0.25">
      <c r="G141">
        <v>530</v>
      </c>
      <c r="O141" s="43">
        <f t="shared" si="10"/>
        <v>2.7340138583031859E-4</v>
      </c>
    </row>
    <row r="142" spans="7:15" x14ac:dyDescent="0.25">
      <c r="G142">
        <v>531</v>
      </c>
      <c r="O142" s="43">
        <f t="shared" si="10"/>
        <v>2.7141716783418701E-4</v>
      </c>
    </row>
    <row r="143" spans="7:15" x14ac:dyDescent="0.25">
      <c r="G143">
        <v>532</v>
      </c>
      <c r="O143" s="43">
        <f t="shared" si="10"/>
        <v>2.6942954919917383E-4</v>
      </c>
    </row>
    <row r="144" spans="7:15" x14ac:dyDescent="0.25">
      <c r="G144">
        <v>533</v>
      </c>
      <c r="O144" s="43">
        <f t="shared" si="10"/>
        <v>2.67439008771575E-4</v>
      </c>
    </row>
    <row r="145" spans="7:15" x14ac:dyDescent="0.25">
      <c r="G145">
        <v>534</v>
      </c>
      <c r="O145" s="43">
        <f t="shared" si="10"/>
        <v>2.6544605939804455E-4</v>
      </c>
    </row>
    <row r="146" spans="7:15" x14ac:dyDescent="0.25">
      <c r="G146">
        <v>535</v>
      </c>
      <c r="O146" s="43">
        <f t="shared" si="10"/>
        <v>2.6345124670434927E-4</v>
      </c>
    </row>
    <row r="147" spans="7:15" x14ac:dyDescent="0.25">
      <c r="G147">
        <v>536</v>
      </c>
      <c r="O147" s="43">
        <f t="shared" si="10"/>
        <v>2.6145514808462167E-4</v>
      </c>
    </row>
    <row r="148" spans="7:15" x14ac:dyDescent="0.25">
      <c r="G148">
        <v>537</v>
      </c>
      <c r="O148" s="43">
        <f t="shared" si="10"/>
        <v>2.5945837153962259E-4</v>
      </c>
    </row>
    <row r="149" spans="7:15" x14ac:dyDescent="0.25">
      <c r="G149">
        <v>538</v>
      </c>
      <c r="O149" s="43">
        <f t="shared" si="10"/>
        <v>2.5746155455586006E-4</v>
      </c>
    </row>
    <row r="150" spans="7:15" x14ac:dyDescent="0.25">
      <c r="G150">
        <v>539</v>
      </c>
      <c r="O150" s="43">
        <f t="shared" si="10"/>
        <v>2.5546536272713638E-4</v>
      </c>
    </row>
    <row r="151" spans="7:15" x14ac:dyDescent="0.25">
      <c r="G151">
        <v>540</v>
      </c>
      <c r="O151" s="43">
        <f t="shared" si="10"/>
        <v>2.534704883760952E-4</v>
      </c>
    </row>
    <row r="152" spans="7:15" x14ac:dyDescent="0.25">
      <c r="G152">
        <v>541</v>
      </c>
      <c r="O152" s="43">
        <f t="shared" si="10"/>
        <v>2.5147764981703347E-4</v>
      </c>
    </row>
    <row r="153" spans="7:15" x14ac:dyDescent="0.25">
      <c r="G153">
        <v>542</v>
      </c>
      <c r="O153" s="43">
        <f t="shared" si="10"/>
        <v>2.4948758887255451E-4</v>
      </c>
    </row>
    <row r="154" spans="7:15" x14ac:dyDescent="0.25">
      <c r="G154">
        <v>543</v>
      </c>
      <c r="O154" s="43">
        <f t="shared" si="10"/>
        <v>2.4750107084337003E-4</v>
      </c>
    </row>
    <row r="155" spans="7:15" x14ac:dyDescent="0.25">
      <c r="G155">
        <v>544</v>
      </c>
      <c r="O155" s="43">
        <f t="shared" si="10"/>
        <v>2.4551888149026979E-4</v>
      </c>
    </row>
    <row r="156" spans="7:15" x14ac:dyDescent="0.25">
      <c r="G156">
        <v>545</v>
      </c>
      <c r="O156" s="43">
        <f t="shared" si="10"/>
        <v>2.4354182697194915E-4</v>
      </c>
    </row>
    <row r="157" spans="7:15" x14ac:dyDescent="0.25">
      <c r="G157">
        <v>546</v>
      </c>
      <c r="O157" s="43">
        <f t="shared" si="10"/>
        <v>2.4157073153219244E-4</v>
      </c>
    </row>
    <row r="158" spans="7:15" x14ac:dyDescent="0.25">
      <c r="G158">
        <v>547</v>
      </c>
      <c r="O158" s="43">
        <f t="shared" si="10"/>
        <v>2.3960643575371421E-4</v>
      </c>
    </row>
    <row r="159" spans="7:15" x14ac:dyDescent="0.25">
      <c r="G159">
        <v>548</v>
      </c>
      <c r="O159" s="43">
        <f t="shared" si="10"/>
        <v>2.3764979592755253E-4</v>
      </c>
    </row>
    <row r="160" spans="7:15" x14ac:dyDescent="0.25">
      <c r="G160">
        <v>549</v>
      </c>
      <c r="O160" s="43">
        <f t="shared" si="10"/>
        <v>2.3570168100661704E-4</v>
      </c>
    </row>
    <row r="161" spans="7:15" x14ac:dyDescent="0.25">
      <c r="G161">
        <v>550</v>
      </c>
      <c r="O161" s="43">
        <f t="shared" si="10"/>
        <v>2.337629720994272E-4</v>
      </c>
    </row>
    <row r="162" spans="7:15" x14ac:dyDescent="0.25">
      <c r="G162">
        <v>551</v>
      </c>
      <c r="O162" s="43">
        <f t="shared" si="10"/>
        <v>2.3183456044684192E-4</v>
      </c>
    </row>
    <row r="163" spans="7:15" x14ac:dyDescent="0.25">
      <c r="G163">
        <v>552</v>
      </c>
      <c r="O163" s="43">
        <f t="shared" si="10"/>
        <v>2.299173455284631E-4</v>
      </c>
    </row>
    <row r="164" spans="7:15" x14ac:dyDescent="0.25">
      <c r="G164">
        <v>553</v>
      </c>
      <c r="O164" s="43">
        <f t="shared" si="10"/>
        <v>2.2801223306601059E-4</v>
      </c>
    </row>
    <row r="165" spans="7:15" x14ac:dyDescent="0.25">
      <c r="G165">
        <v>554</v>
      </c>
      <c r="O165" s="43">
        <f t="shared" si="10"/>
        <v>2.261201334707863E-4</v>
      </c>
    </row>
    <row r="166" spans="7:15" x14ac:dyDescent="0.25">
      <c r="G166">
        <v>555</v>
      </c>
      <c r="O166" s="43">
        <f t="shared" si="10"/>
        <v>2.2424196080805814E-4</v>
      </c>
    </row>
    <row r="167" spans="7:15" x14ac:dyDescent="0.25">
      <c r="G167">
        <v>556</v>
      </c>
      <c r="O167" s="43">
        <f t="shared" si="10"/>
        <v>2.223786296546848E-4</v>
      </c>
    </row>
    <row r="168" spans="7:15" x14ac:dyDescent="0.25">
      <c r="G168">
        <v>557</v>
      </c>
      <c r="O168" s="43">
        <f t="shared" si="10"/>
        <v>2.2053105384856053E-4</v>
      </c>
    </row>
    <row r="169" spans="7:15" x14ac:dyDescent="0.25">
      <c r="G169">
        <v>558</v>
      </c>
      <c r="O169" s="43">
        <f t="shared" si="10"/>
        <v>2.1870014478153621E-4</v>
      </c>
    </row>
    <row r="170" spans="7:15" x14ac:dyDescent="0.25">
      <c r="G170">
        <v>559</v>
      </c>
      <c r="O170" s="43">
        <f t="shared" si="10"/>
        <v>2.1688680969944585E-4</v>
      </c>
    </row>
    <row r="171" spans="7:15" x14ac:dyDescent="0.25">
      <c r="G171">
        <v>560</v>
      </c>
      <c r="O171" s="43">
        <f t="shared" si="10"/>
        <v>2.1509194845137358E-4</v>
      </c>
    </row>
    <row r="172" spans="7:15" x14ac:dyDescent="0.25">
      <c r="G172">
        <v>561</v>
      </c>
      <c r="O172" s="43">
        <f t="shared" si="10"/>
        <v>2.1331645390887388E-4</v>
      </c>
    </row>
    <row r="173" spans="7:15" x14ac:dyDescent="0.25">
      <c r="G173">
        <v>562</v>
      </c>
      <c r="O173" s="43">
        <f t="shared" si="10"/>
        <v>2.1156120769738607E-4</v>
      </c>
    </row>
    <row r="174" spans="7:15" x14ac:dyDescent="0.25">
      <c r="G174">
        <v>563</v>
      </c>
      <c r="O174" s="43">
        <f t="shared" si="10"/>
        <v>2.0982707971661796E-4</v>
      </c>
    </row>
    <row r="175" spans="7:15" x14ac:dyDescent="0.25">
      <c r="G175">
        <v>564</v>
      </c>
      <c r="O175" s="43">
        <f t="shared" si="10"/>
        <v>2.0811492592720526E-4</v>
      </c>
    </row>
    <row r="176" spans="7:15" x14ac:dyDescent="0.25">
      <c r="G176">
        <v>565</v>
      </c>
      <c r="O176" s="43">
        <f t="shared" si="10"/>
        <v>2.0642558579986314E-4</v>
      </c>
    </row>
    <row r="177" spans="7:15" x14ac:dyDescent="0.25">
      <c r="G177">
        <v>566</v>
      </c>
      <c r="O177" s="43">
        <f t="shared" si="10"/>
        <v>2.0475988141122059E-4</v>
      </c>
    </row>
    <row r="178" spans="7:15" x14ac:dyDescent="0.25">
      <c r="G178">
        <v>567</v>
      </c>
      <c r="O178" s="43">
        <f t="shared" si="10"/>
        <v>2.0311861506883133E-4</v>
      </c>
    </row>
    <row r="179" spans="7:15" x14ac:dyDescent="0.25">
      <c r="G179">
        <v>568</v>
      </c>
      <c r="O179" s="43">
        <f t="shared" si="10"/>
        <v>2.015025664849901E-4</v>
      </c>
    </row>
    <row r="180" spans="7:15" x14ac:dyDescent="0.25">
      <c r="G180">
        <v>569</v>
      </c>
      <c r="O180" s="43">
        <f t="shared" si="10"/>
        <v>1.9991249255646437E-4</v>
      </c>
    </row>
    <row r="181" spans="7:15" x14ac:dyDescent="0.25">
      <c r="G181">
        <v>570</v>
      </c>
      <c r="O181" s="43">
        <f t="shared" si="10"/>
        <v>1.9834912418303929E-4</v>
      </c>
    </row>
    <row r="182" spans="7:15" x14ac:dyDescent="0.25">
      <c r="G182">
        <v>571</v>
      </c>
      <c r="O182" s="43">
        <f t="shared" si="10"/>
        <v>1.968131647966942E-4</v>
      </c>
    </row>
    <row r="183" spans="7:15" x14ac:dyDescent="0.25">
      <c r="G183">
        <v>572</v>
      </c>
      <c r="O183" s="43">
        <f t="shared" si="10"/>
        <v>1.9530528848044071E-4</v>
      </c>
    </row>
    <row r="184" spans="7:15" x14ac:dyDescent="0.25">
      <c r="G184">
        <v>573</v>
      </c>
      <c r="O184" s="43">
        <f t="shared" si="10"/>
        <v>1.9382613814400429E-4</v>
      </c>
    </row>
    <row r="185" spans="7:15" x14ac:dyDescent="0.25">
      <c r="G185">
        <v>574</v>
      </c>
      <c r="O185" s="43">
        <f t="shared" si="10"/>
        <v>1.9237632342772315E-4</v>
      </c>
    </row>
    <row r="186" spans="7:15" x14ac:dyDescent="0.25">
      <c r="G186">
        <v>575</v>
      </c>
      <c r="O186" s="43">
        <f t="shared" si="10"/>
        <v>1.9095641939514962E-4</v>
      </c>
    </row>
    <row r="187" spans="7:15" x14ac:dyDescent="0.25">
      <c r="G187">
        <v>576</v>
      </c>
      <c r="O187" s="43">
        <f t="shared" si="10"/>
        <v>1.8956696426997155E-4</v>
      </c>
    </row>
    <row r="188" spans="7:15" x14ac:dyDescent="0.25">
      <c r="G188">
        <v>577</v>
      </c>
      <c r="O188" s="43">
        <f t="shared" si="10"/>
        <v>1.8820845761702287E-4</v>
      </c>
    </row>
    <row r="189" spans="7:15" x14ac:dyDescent="0.25">
      <c r="G189">
        <v>578</v>
      </c>
      <c r="O189" s="43">
        <f t="shared" si="10"/>
        <v>1.8688135937416916E-4</v>
      </c>
    </row>
    <row r="190" spans="7:15" x14ac:dyDescent="0.25">
      <c r="G190">
        <v>579</v>
      </c>
      <c r="O190" s="43">
        <f t="shared" si="10"/>
        <v>1.8558608701013668E-4</v>
      </c>
    </row>
    <row r="191" spans="7:15" x14ac:dyDescent="0.25">
      <c r="G191">
        <v>580</v>
      </c>
      <c r="O191" s="43">
        <f t="shared" si="10"/>
        <v>1.8432301523674255E-4</v>
      </c>
    </row>
    <row r="192" spans="7:15" x14ac:dyDescent="0.25">
      <c r="G192">
        <v>581</v>
      </c>
      <c r="O192" s="43">
        <f t="shared" si="10"/>
        <v>1.83092472624935E-4</v>
      </c>
    </row>
    <row r="193" spans="7:15" x14ac:dyDescent="0.25">
      <c r="G193">
        <v>582</v>
      </c>
      <c r="O193" s="43">
        <f t="shared" si="10"/>
        <v>1.8189474219809654E-4</v>
      </c>
    </row>
    <row r="194" spans="7:15" x14ac:dyDescent="0.25">
      <c r="G194">
        <v>583</v>
      </c>
      <c r="O194" s="43">
        <f t="shared" si="10"/>
        <v>1.8073005794150276E-4</v>
      </c>
    </row>
    <row r="195" spans="7:15" x14ac:dyDescent="0.25">
      <c r="G195">
        <v>584</v>
      </c>
      <c r="O195" s="43">
        <f t="shared" ref="O195:O258" si="11">$M$2+$M$3*G195+$M$4*G195^2+$M$5*G195^3+$M$6*G195^4+$M$7*G195^5+$M$8*G195^6+$M$9*G195^7+$M$10*G195^8</f>
        <v>1.7959860460692312E-4</v>
      </c>
    </row>
    <row r="196" spans="7:15" x14ac:dyDescent="0.25">
      <c r="G196">
        <v>585</v>
      </c>
      <c r="O196" s="43">
        <f t="shared" si="11"/>
        <v>1.7850051565559966E-4</v>
      </c>
    </row>
    <row r="197" spans="7:15" x14ac:dyDescent="0.25">
      <c r="G197">
        <v>586</v>
      </c>
      <c r="O197" s="43">
        <f t="shared" si="11"/>
        <v>1.7743587238072678E-4</v>
      </c>
    </row>
    <row r="198" spans="7:15" x14ac:dyDescent="0.25">
      <c r="G198">
        <v>587</v>
      </c>
      <c r="O198" s="43">
        <f t="shared" si="11"/>
        <v>1.7640470192503699E-4</v>
      </c>
    </row>
    <row r="199" spans="7:15" x14ac:dyDescent="0.25">
      <c r="G199">
        <v>588</v>
      </c>
      <c r="O199" s="43">
        <f t="shared" si="11"/>
        <v>1.7540697718487763E-4</v>
      </c>
    </row>
    <row r="200" spans="7:15" x14ac:dyDescent="0.25">
      <c r="G200">
        <v>589</v>
      </c>
      <c r="O200" s="43">
        <f t="shared" si="11"/>
        <v>1.7444261428423147E-4</v>
      </c>
    </row>
    <row r="201" spans="7:15" x14ac:dyDescent="0.25">
      <c r="G201">
        <v>590</v>
      </c>
      <c r="O201" s="43">
        <f t="shared" si="11"/>
        <v>1.7351147243616083E-4</v>
      </c>
    </row>
    <row r="202" spans="7:15" x14ac:dyDescent="0.25">
      <c r="G202">
        <v>591</v>
      </c>
      <c r="O202" s="43">
        <f t="shared" si="11"/>
        <v>1.7261335254303845E-4</v>
      </c>
    </row>
    <row r="203" spans="7:15" x14ac:dyDescent="0.25">
      <c r="G203">
        <v>592</v>
      </c>
      <c r="O203" s="43">
        <f t="shared" si="11"/>
        <v>1.717479969798319E-4</v>
      </c>
    </row>
    <row r="204" spans="7:15" x14ac:dyDescent="0.25">
      <c r="G204">
        <v>593</v>
      </c>
      <c r="O204" s="43">
        <f t="shared" si="11"/>
        <v>1.7091508735234129E-4</v>
      </c>
    </row>
    <row r="205" spans="7:15" x14ac:dyDescent="0.25">
      <c r="G205">
        <v>594</v>
      </c>
      <c r="O205" s="43">
        <f t="shared" si="11"/>
        <v>1.7011424510471329E-4</v>
      </c>
    </row>
    <row r="206" spans="7:15" x14ac:dyDescent="0.25">
      <c r="G206">
        <v>595</v>
      </c>
      <c r="O206" s="43">
        <f t="shared" si="11"/>
        <v>1.6934502995624712E-4</v>
      </c>
    </row>
    <row r="207" spans="7:15" x14ac:dyDescent="0.25">
      <c r="G207">
        <v>596</v>
      </c>
      <c r="O207" s="43">
        <f t="shared" si="11"/>
        <v>1.686069401287682E-4</v>
      </c>
    </row>
    <row r="208" spans="7:15" x14ac:dyDescent="0.25">
      <c r="G208">
        <v>597</v>
      </c>
      <c r="O208" s="43">
        <f t="shared" si="11"/>
        <v>1.6789941100370243E-4</v>
      </c>
    </row>
    <row r="209" spans="7:15" x14ac:dyDescent="0.25">
      <c r="G209">
        <v>598</v>
      </c>
      <c r="O209" s="43">
        <f t="shared" si="11"/>
        <v>1.6722181520023582E-4</v>
      </c>
    </row>
    <row r="210" spans="7:15" x14ac:dyDescent="0.25">
      <c r="G210">
        <v>599</v>
      </c>
      <c r="O210" s="43">
        <f t="shared" si="11"/>
        <v>1.6657346268900142E-4</v>
      </c>
    </row>
    <row r="211" spans="7:15" x14ac:dyDescent="0.25">
      <c r="G211">
        <v>600</v>
      </c>
      <c r="O211" s="43">
        <f t="shared" si="11"/>
        <v>1.6595360003179849E-4</v>
      </c>
    </row>
    <row r="212" spans="7:15" x14ac:dyDescent="0.25">
      <c r="G212">
        <v>601</v>
      </c>
      <c r="O212" s="43">
        <f t="shared" si="11"/>
        <v>1.6536141021106232E-4</v>
      </c>
    </row>
    <row r="213" spans="7:15" x14ac:dyDescent="0.25">
      <c r="G213">
        <v>602</v>
      </c>
      <c r="O213" s="43">
        <f t="shared" si="11"/>
        <v>1.6479601404384425E-4</v>
      </c>
    </row>
    <row r="214" spans="7:15" x14ac:dyDescent="0.25">
      <c r="G214">
        <v>603</v>
      </c>
      <c r="O214" s="43">
        <f t="shared" si="11"/>
        <v>1.6425646832374241E-4</v>
      </c>
    </row>
    <row r="215" spans="7:15" x14ac:dyDescent="0.25">
      <c r="G215">
        <v>604</v>
      </c>
      <c r="O215" s="43">
        <f t="shared" si="11"/>
        <v>1.6374176810529661E-4</v>
      </c>
    </row>
    <row r="216" spans="7:15" x14ac:dyDescent="0.25">
      <c r="G216">
        <v>605</v>
      </c>
      <c r="O216" s="43">
        <f t="shared" si="11"/>
        <v>1.6325084556356728E-4</v>
      </c>
    </row>
    <row r="217" spans="7:15" x14ac:dyDescent="0.25">
      <c r="G217">
        <v>606</v>
      </c>
      <c r="O217" s="43">
        <f t="shared" si="11"/>
        <v>1.6278257245971872E-4</v>
      </c>
    </row>
    <row r="218" spans="7:15" x14ac:dyDescent="0.25">
      <c r="G218">
        <v>607</v>
      </c>
      <c r="O218" s="43">
        <f t="shared" si="11"/>
        <v>1.6233575859203597E-4</v>
      </c>
    </row>
    <row r="219" spans="7:15" x14ac:dyDescent="0.25">
      <c r="G219">
        <v>608</v>
      </c>
      <c r="O219" s="43">
        <f t="shared" si="11"/>
        <v>1.6190915476244072E-4</v>
      </c>
    </row>
    <row r="220" spans="7:15" x14ac:dyDescent="0.25">
      <c r="G220">
        <v>609</v>
      </c>
      <c r="O220" s="43">
        <f t="shared" si="11"/>
        <v>1.6150145286886186E-4</v>
      </c>
    </row>
    <row r="221" spans="7:15" x14ac:dyDescent="0.25">
      <c r="G221">
        <v>610</v>
      </c>
      <c r="O221" s="43">
        <f t="shared" si="11"/>
        <v>1.6111128701012944E-4</v>
      </c>
    </row>
    <row r="222" spans="7:15" x14ac:dyDescent="0.25">
      <c r="G222">
        <v>611</v>
      </c>
      <c r="O222" s="43">
        <f t="shared" si="11"/>
        <v>1.607372351521974E-4</v>
      </c>
    </row>
    <row r="223" spans="7:15" x14ac:dyDescent="0.25">
      <c r="G223">
        <v>612</v>
      </c>
      <c r="O223" s="43">
        <f t="shared" si="11"/>
        <v>1.6037782073752282E-4</v>
      </c>
    </row>
    <row r="224" spans="7:15" x14ac:dyDescent="0.25">
      <c r="G224">
        <v>613</v>
      </c>
      <c r="O224" s="43">
        <f t="shared" si="11"/>
        <v>1.6003151407772975E-4</v>
      </c>
    </row>
    <row r="225" spans="7:15" x14ac:dyDescent="0.25">
      <c r="G225">
        <v>614</v>
      </c>
      <c r="O225" s="43">
        <f t="shared" si="11"/>
        <v>1.5969673417615127E-4</v>
      </c>
    </row>
    <row r="226" spans="7:15" x14ac:dyDescent="0.25">
      <c r="G226">
        <v>615</v>
      </c>
      <c r="O226" s="43">
        <f t="shared" si="11"/>
        <v>1.5937185125736164E-4</v>
      </c>
    </row>
    <row r="227" spans="7:15" x14ac:dyDescent="0.25">
      <c r="G227">
        <v>616</v>
      </c>
      <c r="O227" s="43">
        <f t="shared" si="11"/>
        <v>1.5905518900183324E-4</v>
      </c>
    </row>
    <row r="228" spans="7:15" x14ac:dyDescent="0.25">
      <c r="G228">
        <v>617</v>
      </c>
      <c r="O228" s="43">
        <f t="shared" si="11"/>
        <v>1.5874502619084296E-4</v>
      </c>
    </row>
    <row r="229" spans="7:15" x14ac:dyDescent="0.25">
      <c r="G229">
        <v>618</v>
      </c>
      <c r="O229" s="43">
        <f t="shared" si="11"/>
        <v>1.5843959985772926E-4</v>
      </c>
    </row>
    <row r="230" spans="7:15" x14ac:dyDescent="0.25">
      <c r="G230">
        <v>619</v>
      </c>
      <c r="O230" s="43">
        <f t="shared" si="11"/>
        <v>1.5813710849599261E-4</v>
      </c>
    </row>
    <row r="231" spans="7:15" x14ac:dyDescent="0.25">
      <c r="G231">
        <v>620</v>
      </c>
      <c r="O231" s="43">
        <f t="shared" si="11"/>
        <v>1.5783571473448887E-4</v>
      </c>
    </row>
    <row r="232" spans="7:15" x14ac:dyDescent="0.25">
      <c r="G232">
        <v>621</v>
      </c>
      <c r="O232" s="43">
        <f t="shared" si="11"/>
        <v>1.5753354794156849E-4</v>
      </c>
    </row>
    <row r="233" spans="7:15" x14ac:dyDescent="0.25">
      <c r="G233">
        <v>622</v>
      </c>
      <c r="O233" s="43">
        <f t="shared" si="11"/>
        <v>1.5722870882584061E-4</v>
      </c>
    </row>
    <row r="234" spans="7:15" x14ac:dyDescent="0.25">
      <c r="G234">
        <v>623</v>
      </c>
      <c r="O234" s="43">
        <f t="shared" si="11"/>
        <v>1.5691927243466353E-4</v>
      </c>
    </row>
    <row r="235" spans="7:15" x14ac:dyDescent="0.25">
      <c r="G235">
        <v>624</v>
      </c>
      <c r="O235" s="43">
        <f t="shared" si="11"/>
        <v>1.5660329198752265E-4</v>
      </c>
    </row>
    <row r="236" spans="7:15" x14ac:dyDescent="0.25">
      <c r="G236">
        <v>625</v>
      </c>
      <c r="O236" s="43">
        <f t="shared" si="11"/>
        <v>1.5627880339152966E-4</v>
      </c>
    </row>
    <row r="237" spans="7:15" x14ac:dyDescent="0.25">
      <c r="G237">
        <v>626</v>
      </c>
      <c r="O237" s="43">
        <f t="shared" si="11"/>
        <v>1.5594382951178432E-4</v>
      </c>
    </row>
    <row r="238" spans="7:15" x14ac:dyDescent="0.25">
      <c r="G238">
        <v>627</v>
      </c>
      <c r="O238" s="43">
        <f t="shared" si="11"/>
        <v>1.5559638421436262E-4</v>
      </c>
    </row>
    <row r="239" spans="7:15" x14ac:dyDescent="0.25">
      <c r="G239">
        <v>628</v>
      </c>
      <c r="O239" s="43">
        <f t="shared" si="11"/>
        <v>1.5523447848764249E-4</v>
      </c>
    </row>
    <row r="240" spans="7:15" x14ac:dyDescent="0.25">
      <c r="G240">
        <v>629</v>
      </c>
      <c r="O240" s="43">
        <f t="shared" si="11"/>
        <v>1.548561239239632E-4</v>
      </c>
    </row>
    <row r="241" spans="7:15" x14ac:dyDescent="0.25">
      <c r="G241">
        <v>630</v>
      </c>
      <c r="O241" s="43">
        <f t="shared" si="11"/>
        <v>1.5445933975044568E-4</v>
      </c>
    </row>
    <row r="242" spans="7:15" x14ac:dyDescent="0.25">
      <c r="G242">
        <v>631</v>
      </c>
      <c r="O242" s="43">
        <f t="shared" si="11"/>
        <v>1.5404215683645361E-4</v>
      </c>
    </row>
    <row r="243" spans="7:15" x14ac:dyDescent="0.25">
      <c r="G243">
        <v>632</v>
      </c>
      <c r="O243" s="43">
        <f t="shared" si="11"/>
        <v>1.5360262509034328E-4</v>
      </c>
    </row>
    <row r="244" spans="7:15" x14ac:dyDescent="0.25">
      <c r="G244">
        <v>633</v>
      </c>
      <c r="O244" s="43">
        <f t="shared" si="11"/>
        <v>1.5313881878853408E-4</v>
      </c>
    </row>
    <row r="245" spans="7:15" x14ac:dyDescent="0.25">
      <c r="G245">
        <v>634</v>
      </c>
      <c r="O245" s="43">
        <f t="shared" si="11"/>
        <v>1.5264884275012491E-4</v>
      </c>
    </row>
    <row r="246" spans="7:15" x14ac:dyDescent="0.25">
      <c r="G246">
        <v>635</v>
      </c>
      <c r="O246" s="43">
        <f t="shared" si="11"/>
        <v>1.521308406040589E-4</v>
      </c>
    </row>
    <row r="247" spans="7:15" x14ac:dyDescent="0.25">
      <c r="G247">
        <v>636</v>
      </c>
      <c r="O247" s="43">
        <f t="shared" si="11"/>
        <v>1.5158299959949773E-4</v>
      </c>
    </row>
    <row r="248" spans="7:15" x14ac:dyDescent="0.25">
      <c r="G248">
        <v>637</v>
      </c>
      <c r="O248" s="43">
        <f t="shared" si="11"/>
        <v>1.5100355994945858E-4</v>
      </c>
    </row>
    <row r="249" spans="7:15" x14ac:dyDescent="0.25">
      <c r="G249">
        <v>638</v>
      </c>
      <c r="O249" s="43">
        <f t="shared" si="11"/>
        <v>1.5039082160228645E-4</v>
      </c>
    </row>
    <row r="250" spans="7:15" x14ac:dyDescent="0.25">
      <c r="G250">
        <v>639</v>
      </c>
      <c r="O250" s="43">
        <f t="shared" si="11"/>
        <v>1.4974315177340713E-4</v>
      </c>
    </row>
    <row r="251" spans="7:15" x14ac:dyDescent="0.25">
      <c r="G251">
        <v>640</v>
      </c>
      <c r="O251" s="43">
        <f t="shared" si="11"/>
        <v>1.4905899449502158E-4</v>
      </c>
    </row>
    <row r="252" spans="7:15" x14ac:dyDescent="0.25">
      <c r="G252">
        <v>641</v>
      </c>
      <c r="O252" s="43">
        <f t="shared" si="11"/>
        <v>1.4833687843918142E-4</v>
      </c>
    </row>
    <row r="253" spans="7:15" x14ac:dyDescent="0.25">
      <c r="G253">
        <v>642</v>
      </c>
      <c r="O253" s="43">
        <f t="shared" si="11"/>
        <v>1.4757542514587385E-4</v>
      </c>
    </row>
    <row r="254" spans="7:15" x14ac:dyDescent="0.25">
      <c r="G254">
        <v>643</v>
      </c>
      <c r="O254" s="43">
        <f t="shared" si="11"/>
        <v>1.4677335999380148E-4</v>
      </c>
    </row>
    <row r="255" spans="7:15" x14ac:dyDescent="0.25">
      <c r="G255">
        <v>644</v>
      </c>
      <c r="O255" s="43">
        <f t="shared" si="11"/>
        <v>1.4592951988845471E-4</v>
      </c>
    </row>
    <row r="256" spans="7:15" x14ac:dyDescent="0.25">
      <c r="G256">
        <v>645</v>
      </c>
      <c r="O256" s="43">
        <f t="shared" si="11"/>
        <v>1.4504286547634138E-4</v>
      </c>
    </row>
    <row r="257" spans="7:15" x14ac:dyDescent="0.25">
      <c r="G257">
        <v>646</v>
      </c>
      <c r="O257" s="43">
        <f t="shared" si="11"/>
        <v>1.4411248970702673E-4</v>
      </c>
    </row>
    <row r="258" spans="7:15" x14ac:dyDescent="0.25">
      <c r="G258">
        <v>647</v>
      </c>
      <c r="O258" s="43">
        <f t="shared" si="11"/>
        <v>1.4313762856943413E-4</v>
      </c>
    </row>
    <row r="259" spans="7:15" x14ac:dyDescent="0.25">
      <c r="G259">
        <v>648</v>
      </c>
      <c r="O259" s="43">
        <f t="shared" ref="O259:O322" si="12">$M$2+$M$3*G259+$M$4*G259^2+$M$5*G259^3+$M$6*G259^4+$M$7*G259^5+$M$8*G259^6+$M$9*G259^7+$M$10*G259^8</f>
        <v>1.4211767356187011E-4</v>
      </c>
    </row>
    <row r="260" spans="7:15" x14ac:dyDescent="0.25">
      <c r="G260">
        <v>649</v>
      </c>
      <c r="O260" s="43">
        <f t="shared" si="12"/>
        <v>1.4105218144067067E-4</v>
      </c>
    </row>
    <row r="261" spans="7:15" x14ac:dyDescent="0.25">
      <c r="G261">
        <v>650</v>
      </c>
      <c r="O261" s="43">
        <f t="shared" si="12"/>
        <v>1.3994088767077528E-4</v>
      </c>
    </row>
    <row r="262" spans="7:15" x14ac:dyDescent="0.25">
      <c r="G262">
        <v>651</v>
      </c>
      <c r="O262" s="43">
        <f t="shared" si="12"/>
        <v>1.3878371711228965E-4</v>
      </c>
    </row>
    <row r="263" spans="7:15" x14ac:dyDescent="0.25">
      <c r="G263">
        <v>652</v>
      </c>
      <c r="O263" s="43">
        <f t="shared" si="12"/>
        <v>1.3758079776238219E-4</v>
      </c>
    </row>
    <row r="264" spans="7:15" x14ac:dyDescent="0.25">
      <c r="G264">
        <v>653</v>
      </c>
      <c r="O264" s="43">
        <f t="shared" si="12"/>
        <v>1.363324730547788E-4</v>
      </c>
    </row>
    <row r="265" spans="7:15" x14ac:dyDescent="0.25">
      <c r="G265">
        <v>654</v>
      </c>
      <c r="O265" s="43">
        <f t="shared" si="12"/>
        <v>1.3503931587877105E-4</v>
      </c>
    </row>
    <row r="266" spans="7:15" x14ac:dyDescent="0.25">
      <c r="G266">
        <v>655</v>
      </c>
      <c r="O266" s="43">
        <f t="shared" si="12"/>
        <v>1.3370214203689557E-4</v>
      </c>
    </row>
    <row r="267" spans="7:15" x14ac:dyDescent="0.25">
      <c r="G267">
        <v>656</v>
      </c>
      <c r="O267" s="43">
        <f t="shared" si="12"/>
        <v>1.3232202449131591E-4</v>
      </c>
    </row>
    <row r="268" spans="7:15" x14ac:dyDescent="0.25">
      <c r="G268">
        <v>657</v>
      </c>
      <c r="O268" s="43">
        <f t="shared" si="12"/>
        <v>1.3090030871154568E-4</v>
      </c>
    </row>
    <row r="269" spans="7:15" x14ac:dyDescent="0.25">
      <c r="G269">
        <v>658</v>
      </c>
      <c r="O269" s="43">
        <f t="shared" si="12"/>
        <v>1.29438626167655E-4</v>
      </c>
    </row>
    <row r="270" spans="7:15" x14ac:dyDescent="0.25">
      <c r="G270">
        <v>659</v>
      </c>
      <c r="O270" s="43">
        <f t="shared" si="12"/>
        <v>1.2793891215778785E-4</v>
      </c>
    </row>
    <row r="271" spans="7:15" x14ac:dyDescent="0.25">
      <c r="G271">
        <v>660</v>
      </c>
      <c r="O271" s="43">
        <f t="shared" si="12"/>
        <v>1.2640342025349582E-4</v>
      </c>
    </row>
    <row r="272" spans="7:15" x14ac:dyDescent="0.25">
      <c r="G272">
        <v>661</v>
      </c>
      <c r="O272" s="43">
        <f t="shared" si="12"/>
        <v>1.2483473927460409E-4</v>
      </c>
    </row>
    <row r="273" spans="7:15" x14ac:dyDescent="0.25">
      <c r="G273">
        <v>662</v>
      </c>
      <c r="O273" s="43">
        <f t="shared" si="12"/>
        <v>1.2323581023565566E-4</v>
      </c>
    </row>
    <row r="274" spans="7:15" x14ac:dyDescent="0.25">
      <c r="G274">
        <v>663</v>
      </c>
      <c r="O274" s="43">
        <f t="shared" si="12"/>
        <v>1.2160994423737748E-4</v>
      </c>
    </row>
    <row r="275" spans="7:15" x14ac:dyDescent="0.25">
      <c r="G275">
        <v>664</v>
      </c>
      <c r="O275" s="43">
        <f t="shared" si="12"/>
        <v>1.1996083924259437E-4</v>
      </c>
    </row>
    <row r="276" spans="7:15" x14ac:dyDescent="0.25">
      <c r="G276">
        <v>665</v>
      </c>
      <c r="O276" s="43">
        <f t="shared" si="12"/>
        <v>1.1829260006379627E-4</v>
      </c>
    </row>
    <row r="277" spans="7:15" x14ac:dyDescent="0.25">
      <c r="G277">
        <v>666</v>
      </c>
      <c r="O277" s="43">
        <f t="shared" si="12"/>
        <v>1.1660975557248321E-4</v>
      </c>
    </row>
    <row r="278" spans="7:15" x14ac:dyDescent="0.25">
      <c r="G278">
        <v>667</v>
      </c>
      <c r="O278" s="43">
        <f t="shared" si="12"/>
        <v>1.1491727956070008E-4</v>
      </c>
    </row>
    <row r="279" spans="7:15" x14ac:dyDescent="0.25">
      <c r="G279">
        <v>668</v>
      </c>
      <c r="O279" s="43">
        <f t="shared" si="12"/>
        <v>1.1322060995411221E-4</v>
      </c>
    </row>
    <row r="280" spans="7:15" x14ac:dyDescent="0.25">
      <c r="G280">
        <v>669</v>
      </c>
      <c r="O280" s="43">
        <f t="shared" si="12"/>
        <v>1.1152566958827492E-4</v>
      </c>
    </row>
    <row r="281" spans="7:15" x14ac:dyDescent="0.25">
      <c r="G281">
        <v>670</v>
      </c>
      <c r="O281" s="43">
        <f t="shared" si="12"/>
        <v>1.0983888603277592E-4</v>
      </c>
    </row>
    <row r="282" spans="7:15" x14ac:dyDescent="0.25">
      <c r="G282">
        <v>671</v>
      </c>
      <c r="O282" s="43">
        <f t="shared" si="12"/>
        <v>1.0816721583495337E-4</v>
      </c>
    </row>
    <row r="283" spans="7:15" x14ac:dyDescent="0.25">
      <c r="G283">
        <v>672</v>
      </c>
      <c r="O283" s="43">
        <f t="shared" si="12"/>
        <v>1.0651816290163652E-4</v>
      </c>
    </row>
    <row r="284" spans="7:15" x14ac:dyDescent="0.25">
      <c r="G284">
        <v>673</v>
      </c>
      <c r="O284" s="43">
        <f t="shared" si="12"/>
        <v>1.0489980483185946E-4</v>
      </c>
    </row>
    <row r="285" spans="7:15" x14ac:dyDescent="0.25">
      <c r="G285">
        <v>674</v>
      </c>
      <c r="O285" s="43">
        <f t="shared" si="12"/>
        <v>1.0332081296837714E-4</v>
      </c>
    </row>
    <row r="286" spans="7:15" x14ac:dyDescent="0.25">
      <c r="G286">
        <v>675</v>
      </c>
      <c r="O286" s="43">
        <f t="shared" si="12"/>
        <v>1.0179047730218826E-4</v>
      </c>
    </row>
    <row r="287" spans="7:15" x14ac:dyDescent="0.25">
      <c r="G287">
        <v>676</v>
      </c>
      <c r="O287" s="43">
        <f t="shared" si="12"/>
        <v>1.0031873259919166E-4</v>
      </c>
    </row>
    <row r="288" spans="7:15" x14ac:dyDescent="0.25">
      <c r="G288">
        <v>677</v>
      </c>
      <c r="O288" s="43">
        <f t="shared" si="12"/>
        <v>9.8916179865682352E-5</v>
      </c>
    </row>
    <row r="289" spans="7:15" x14ac:dyDescent="0.25">
      <c r="G289">
        <v>678</v>
      </c>
      <c r="O289" s="43">
        <f t="shared" si="12"/>
        <v>9.7594114421895028E-5</v>
      </c>
    </row>
    <row r="290" spans="7:15" x14ac:dyDescent="0.25">
      <c r="G290">
        <v>679</v>
      </c>
      <c r="O290" s="43">
        <f t="shared" si="12"/>
        <v>9.6364551247063446E-5</v>
      </c>
    </row>
    <row r="291" spans="7:15" x14ac:dyDescent="0.25">
      <c r="G291">
        <v>680</v>
      </c>
      <c r="O291" s="43">
        <f t="shared" si="12"/>
        <v>9.524025143292647E-5</v>
      </c>
    </row>
    <row r="292" spans="7:15" x14ac:dyDescent="0.25">
      <c r="G292">
        <v>681</v>
      </c>
      <c r="O292" s="43">
        <f t="shared" si="12"/>
        <v>9.4234749219879177E-5</v>
      </c>
    </row>
    <row r="293" spans="7:15" x14ac:dyDescent="0.25">
      <c r="G293">
        <v>682</v>
      </c>
      <c r="O293" s="43">
        <f t="shared" si="12"/>
        <v>9.3362381655026638E-5</v>
      </c>
    </row>
    <row r="294" spans="7:15" x14ac:dyDescent="0.25">
      <c r="G294">
        <v>683</v>
      </c>
      <c r="O294" s="43">
        <f t="shared" si="12"/>
        <v>9.2638314264092969E-5</v>
      </c>
    </row>
    <row r="295" spans="7:15" x14ac:dyDescent="0.25">
      <c r="G295">
        <v>684</v>
      </c>
      <c r="O295" s="43">
        <f t="shared" si="12"/>
        <v>9.2078573004528153E-5</v>
      </c>
    </row>
    <row r="296" spans="7:15" x14ac:dyDescent="0.25">
      <c r="G296">
        <v>685</v>
      </c>
      <c r="O296" s="43">
        <f t="shared" si="12"/>
        <v>9.1700072779588027E-5</v>
      </c>
    </row>
    <row r="297" spans="7:15" x14ac:dyDescent="0.25">
      <c r="G297">
        <v>686</v>
      </c>
      <c r="O297" s="43">
        <f t="shared" si="12"/>
        <v>9.1520648375364999E-5</v>
      </c>
    </row>
    <row r="298" spans="7:15" x14ac:dyDescent="0.25">
      <c r="G298">
        <v>687</v>
      </c>
      <c r="O298" s="43">
        <f t="shared" si="12"/>
        <v>9.1559085014125685E-5</v>
      </c>
    </row>
    <row r="299" spans="7:15" x14ac:dyDescent="0.25">
      <c r="G299">
        <v>688</v>
      </c>
      <c r="O299" s="43">
        <f t="shared" si="12"/>
        <v>9.1835151067698462E-5</v>
      </c>
    </row>
    <row r="300" spans="7:15" x14ac:dyDescent="0.25">
      <c r="G300">
        <v>689</v>
      </c>
      <c r="O300" s="43">
        <f t="shared" si="12"/>
        <v>9.2369630166899697E-5</v>
      </c>
    </row>
    <row r="301" spans="7:15" x14ac:dyDescent="0.25">
      <c r="G301">
        <v>690</v>
      </c>
      <c r="O301" s="43">
        <f t="shared" si="12"/>
        <v>9.3184354241770961E-5</v>
      </c>
    </row>
    <row r="302" spans="7:15" x14ac:dyDescent="0.25">
      <c r="G302">
        <v>691</v>
      </c>
      <c r="O302" s="43">
        <f t="shared" si="12"/>
        <v>9.4302238352383938E-5</v>
      </c>
    </row>
    <row r="303" spans="7:15" x14ac:dyDescent="0.25">
      <c r="G303">
        <v>692</v>
      </c>
      <c r="O303" s="43">
        <f t="shared" si="12"/>
        <v>9.5747314048821863E-5</v>
      </c>
    </row>
    <row r="304" spans="7:15" x14ac:dyDescent="0.25">
      <c r="G304">
        <v>693</v>
      </c>
      <c r="O304" s="43">
        <f t="shared" si="12"/>
        <v>9.7544766134660676E-5</v>
      </c>
    </row>
    <row r="305" spans="7:15" x14ac:dyDescent="0.25">
      <c r="G305">
        <v>694</v>
      </c>
      <c r="O305" s="43">
        <f t="shared" si="12"/>
        <v>9.9720967071448285E-5</v>
      </c>
    </row>
    <row r="306" spans="7:15" x14ac:dyDescent="0.25">
      <c r="G306">
        <v>695</v>
      </c>
      <c r="O306" s="43">
        <f t="shared" si="12"/>
        <v>1.0230351561801854E-4</v>
      </c>
    </row>
    <row r="307" spans="7:15" x14ac:dyDescent="0.25">
      <c r="G307">
        <v>696</v>
      </c>
      <c r="O307" s="43">
        <f t="shared" si="12"/>
        <v>1.0532127348028553E-4</v>
      </c>
    </row>
    <row r="308" spans="7:15" x14ac:dyDescent="0.25">
      <c r="G308">
        <v>697</v>
      </c>
      <c r="O308" s="43">
        <f t="shared" si="12"/>
        <v>1.088044038795033E-4</v>
      </c>
    </row>
    <row r="309" spans="7:15" x14ac:dyDescent="0.25">
      <c r="G309">
        <v>698</v>
      </c>
      <c r="O309" s="43">
        <f t="shared" si="12"/>
        <v>1.1278441056106203E-4</v>
      </c>
    </row>
    <row r="310" spans="7:15" x14ac:dyDescent="0.25">
      <c r="G310">
        <v>699</v>
      </c>
      <c r="O310" s="43">
        <f t="shared" si="12"/>
        <v>1.1729417745698356E-4</v>
      </c>
    </row>
    <row r="311" spans="7:15" x14ac:dyDescent="0.25">
      <c r="G311">
        <v>700</v>
      </c>
      <c r="O311" s="43">
        <f t="shared" si="12"/>
        <v>1.2236800985476748E-4</v>
      </c>
    </row>
    <row r="312" spans="7:15" x14ac:dyDescent="0.25">
      <c r="G312">
        <v>701</v>
      </c>
      <c r="O312" s="43">
        <f t="shared" si="12"/>
        <v>1.2804167559465895E-4</v>
      </c>
    </row>
    <row r="313" spans="7:15" x14ac:dyDescent="0.25">
      <c r="G313">
        <v>702</v>
      </c>
      <c r="O313" s="43">
        <f t="shared" si="12"/>
        <v>1.3435244716220041E-4</v>
      </c>
    </row>
    <row r="314" spans="7:15" x14ac:dyDescent="0.25">
      <c r="G314">
        <v>703</v>
      </c>
      <c r="O314" s="43">
        <f t="shared" si="12"/>
        <v>1.4133914478975385E-4</v>
      </c>
    </row>
    <row r="315" spans="7:15" x14ac:dyDescent="0.25">
      <c r="G315">
        <v>704</v>
      </c>
      <c r="O315" s="43">
        <f t="shared" si="12"/>
        <v>1.4904218187439255E-4</v>
      </c>
    </row>
    <row r="316" spans="7:15" x14ac:dyDescent="0.25">
      <c r="G316">
        <v>705</v>
      </c>
      <c r="O316" s="43">
        <f t="shared" si="12"/>
        <v>1.575036069283442E-4</v>
      </c>
    </row>
    <row r="317" spans="7:15" x14ac:dyDescent="0.25">
      <c r="G317">
        <v>706</v>
      </c>
      <c r="O317" s="43">
        <f t="shared" si="12"/>
        <v>1.6676715048902224E-4</v>
      </c>
    </row>
    <row r="318" spans="7:15" x14ac:dyDescent="0.25">
      <c r="G318">
        <v>707</v>
      </c>
      <c r="O318" s="43">
        <f t="shared" si="12"/>
        <v>1.7687827312329318E-4</v>
      </c>
    </row>
    <row r="319" spans="7:15" x14ac:dyDescent="0.25">
      <c r="G319">
        <v>708</v>
      </c>
      <c r="O319" s="43">
        <f t="shared" si="12"/>
        <v>1.8788420942428274E-4</v>
      </c>
    </row>
    <row r="320" spans="7:15" x14ac:dyDescent="0.25">
      <c r="G320">
        <v>709</v>
      </c>
      <c r="O320" s="43">
        <f t="shared" si="12"/>
        <v>1.9983401944045909E-4</v>
      </c>
    </row>
    <row r="321" spans="7:15" x14ac:dyDescent="0.25">
      <c r="G321">
        <v>710</v>
      </c>
      <c r="O321" s="43">
        <f t="shared" si="12"/>
        <v>2.1277863541513398E-4</v>
      </c>
    </row>
    <row r="322" spans="7:15" x14ac:dyDescent="0.25">
      <c r="G322">
        <v>711</v>
      </c>
      <c r="O322" s="43">
        <f t="shared" si="12"/>
        <v>2.2677091345713052E-4</v>
      </c>
    </row>
    <row r="323" spans="7:15" x14ac:dyDescent="0.25">
      <c r="G323">
        <v>712</v>
      </c>
      <c r="O323" s="43">
        <f t="shared" ref="O323:O386" si="13">$M$2+$M$3*G323+$M$4*G323^2+$M$5*G323^3+$M$6*G323^4+$M$7*G323^5+$M$8*G323^6+$M$9*G323^7+$M$10*G323^8</f>
        <v>2.4186568174400236E-4</v>
      </c>
    </row>
    <row r="324" spans="7:15" x14ac:dyDescent="0.25">
      <c r="G324">
        <v>713</v>
      </c>
      <c r="O324" s="43">
        <f t="shared" si="13"/>
        <v>2.5811979524803519E-4</v>
      </c>
    </row>
    <row r="325" spans="7:15" x14ac:dyDescent="0.25">
      <c r="G325">
        <v>714</v>
      </c>
      <c r="O325" s="43">
        <f t="shared" si="13"/>
        <v>2.7559218740691449E-4</v>
      </c>
    </row>
    <row r="326" spans="7:15" x14ac:dyDescent="0.25">
      <c r="G326">
        <v>715</v>
      </c>
      <c r="O326" s="43">
        <f t="shared" si="13"/>
        <v>2.9434392209282123E-4</v>
      </c>
    </row>
    <row r="327" spans="7:15" x14ac:dyDescent="0.25">
      <c r="G327">
        <v>716</v>
      </c>
      <c r="O327" s="43">
        <f t="shared" si="13"/>
        <v>3.1443825005794679E-4</v>
      </c>
    </row>
    <row r="328" spans="7:15" x14ac:dyDescent="0.25">
      <c r="G328">
        <v>717</v>
      </c>
      <c r="O328" s="43">
        <f t="shared" si="13"/>
        <v>3.3594066366049447E-4</v>
      </c>
    </row>
    <row r="329" spans="7:15" x14ac:dyDescent="0.25">
      <c r="G329">
        <v>718</v>
      </c>
      <c r="O329" s="43">
        <f t="shared" si="13"/>
        <v>3.5891895377915262E-4</v>
      </c>
    </row>
    <row r="330" spans="7:15" x14ac:dyDescent="0.25">
      <c r="G330">
        <v>719</v>
      </c>
      <c r="O330" s="43">
        <f t="shared" si="13"/>
        <v>3.8344326613071189E-4</v>
      </c>
    </row>
    <row r="331" spans="7:15" x14ac:dyDescent="0.25">
      <c r="G331">
        <v>720</v>
      </c>
      <c r="O331" s="43">
        <f t="shared" si="13"/>
        <v>4.0958616114039614E-4</v>
      </c>
    </row>
    <row r="332" spans="7:15" x14ac:dyDescent="0.25">
      <c r="G332">
        <v>721</v>
      </c>
      <c r="O332" s="43">
        <f t="shared" si="13"/>
        <v>4.374226710979201E-4</v>
      </c>
    </row>
    <row r="333" spans="7:15" x14ac:dyDescent="0.25">
      <c r="G333">
        <v>722</v>
      </c>
      <c r="O333" s="43">
        <f t="shared" si="13"/>
        <v>4.6703036373685336E-4</v>
      </c>
    </row>
    <row r="334" spans="7:15" x14ac:dyDescent="0.25">
      <c r="G334">
        <v>723</v>
      </c>
      <c r="O334" s="43">
        <f t="shared" si="13"/>
        <v>4.9848940007279907E-4</v>
      </c>
    </row>
    <row r="335" spans="7:15" x14ac:dyDescent="0.25">
      <c r="G335">
        <v>724</v>
      </c>
      <c r="O335" s="43">
        <f t="shared" si="13"/>
        <v>5.3188259938963256E-4</v>
      </c>
    </row>
    <row r="336" spans="7:15" x14ac:dyDescent="0.25">
      <c r="G336">
        <v>725</v>
      </c>
      <c r="O336" s="43">
        <f t="shared" si="13"/>
        <v>5.6729550136935813E-4</v>
      </c>
    </row>
    <row r="337" spans="7:15" x14ac:dyDescent="0.25">
      <c r="G337">
        <v>726</v>
      </c>
      <c r="O337" s="43">
        <f t="shared" si="13"/>
        <v>6.0481643187415557E-4</v>
      </c>
    </row>
    <row r="338" spans="7:15" x14ac:dyDescent="0.25">
      <c r="G338">
        <v>727</v>
      </c>
      <c r="O338" s="43">
        <f t="shared" si="13"/>
        <v>6.445365660852076E-4</v>
      </c>
    </row>
    <row r="339" spans="7:15" x14ac:dyDescent="0.25">
      <c r="G339">
        <v>728</v>
      </c>
      <c r="O339" s="43">
        <f t="shared" si="13"/>
        <v>6.865499974821887E-4</v>
      </c>
    </row>
    <row r="340" spans="7:15" x14ac:dyDescent="0.25">
      <c r="G340">
        <v>729</v>
      </c>
      <c r="O340" s="43">
        <f t="shared" si="13"/>
        <v>7.3095380501797536E-4</v>
      </c>
    </row>
    <row r="341" spans="7:15" x14ac:dyDescent="0.25">
      <c r="G341">
        <v>730</v>
      </c>
      <c r="O341" s="43">
        <f t="shared" si="13"/>
        <v>7.7784812049230823E-4</v>
      </c>
    </row>
    <row r="342" spans="7:15" x14ac:dyDescent="0.25">
      <c r="G342">
        <v>731</v>
      </c>
      <c r="O342" s="43">
        <f t="shared" si="13"/>
        <v>8.2733619984765028E-4</v>
      </c>
    </row>
    <row r="343" spans="7:15" x14ac:dyDescent="0.25">
      <c r="G343">
        <v>732</v>
      </c>
      <c r="O343" s="43">
        <f t="shared" si="13"/>
        <v>8.7952449365502616E-4</v>
      </c>
    </row>
    <row r="344" spans="7:15" x14ac:dyDescent="0.25">
      <c r="G344">
        <v>733</v>
      </c>
      <c r="O344" s="43">
        <f t="shared" si="13"/>
        <v>9.3452271919147734E-4</v>
      </c>
    </row>
    <row r="345" spans="7:15" x14ac:dyDescent="0.25">
      <c r="G345">
        <v>734</v>
      </c>
      <c r="O345" s="43">
        <f t="shared" si="13"/>
        <v>9.9244393278752341E-4</v>
      </c>
    </row>
    <row r="346" spans="7:15" x14ac:dyDescent="0.25">
      <c r="G346">
        <v>735</v>
      </c>
      <c r="O346" s="43">
        <f t="shared" si="13"/>
        <v>1.0534046064236691E-3</v>
      </c>
    </row>
    <row r="347" spans="7:15" x14ac:dyDescent="0.25">
      <c r="G347">
        <v>736</v>
      </c>
      <c r="O347" s="43">
        <f t="shared" si="13"/>
        <v>1.1175247009163058E-3</v>
      </c>
    </row>
    <row r="348" spans="7:15" x14ac:dyDescent="0.25">
      <c r="G348">
        <v>737</v>
      </c>
      <c r="O348" s="43">
        <f t="shared" si="13"/>
        <v>1.1849277435658223E-3</v>
      </c>
    </row>
    <row r="349" spans="7:15" x14ac:dyDescent="0.25">
      <c r="G349">
        <v>738</v>
      </c>
      <c r="O349" s="43">
        <f t="shared" si="13"/>
        <v>1.2557409053499669E-3</v>
      </c>
    </row>
    <row r="350" spans="7:15" x14ac:dyDescent="0.25">
      <c r="G350">
        <v>739</v>
      </c>
      <c r="O350" s="43">
        <f t="shared" si="13"/>
        <v>1.3300950820109847E-3</v>
      </c>
    </row>
    <row r="351" spans="7:15" x14ac:dyDescent="0.25">
      <c r="G351">
        <v>740</v>
      </c>
      <c r="O351" s="43">
        <f t="shared" si="13"/>
        <v>1.4081249707516008E-3</v>
      </c>
    </row>
    <row r="352" spans="7:15" x14ac:dyDescent="0.25">
      <c r="G352">
        <v>741</v>
      </c>
      <c r="O352" s="43">
        <f t="shared" si="13"/>
        <v>1.4899691557843653E-3</v>
      </c>
    </row>
    <row r="353" spans="7:15" x14ac:dyDescent="0.25">
      <c r="G353">
        <v>742</v>
      </c>
      <c r="O353" s="43">
        <f t="shared" si="13"/>
        <v>1.5757701864771434E-3</v>
      </c>
    </row>
    <row r="354" spans="7:15" x14ac:dyDescent="0.25">
      <c r="G354">
        <v>743</v>
      </c>
      <c r="O354" s="43">
        <f t="shared" si="13"/>
        <v>1.6656746653751497E-3</v>
      </c>
    </row>
    <row r="355" spans="7:15" x14ac:dyDescent="0.25">
      <c r="G355">
        <v>744</v>
      </c>
      <c r="O355" s="43">
        <f t="shared" si="13"/>
        <v>1.7598333305386404E-3</v>
      </c>
    </row>
    <row r="356" spans="7:15" x14ac:dyDescent="0.25">
      <c r="G356">
        <v>745</v>
      </c>
      <c r="O356" s="43">
        <f t="shared" si="13"/>
        <v>1.858401142996513E-3</v>
      </c>
    </row>
    <row r="357" spans="7:15" x14ac:dyDescent="0.25">
      <c r="G357">
        <v>746</v>
      </c>
      <c r="O357" s="43">
        <f t="shared" si="13"/>
        <v>1.961537375123612E-3</v>
      </c>
    </row>
    <row r="358" spans="7:15" x14ac:dyDescent="0.25">
      <c r="G358">
        <v>747</v>
      </c>
      <c r="O358" s="43">
        <f t="shared" si="13"/>
        <v>2.069405697483262E-3</v>
      </c>
    </row>
    <row r="359" spans="7:15" x14ac:dyDescent="0.25">
      <c r="G359">
        <v>748</v>
      </c>
      <c r="O359" s="43">
        <f t="shared" si="13"/>
        <v>2.1821742709562386E-3</v>
      </c>
    </row>
    <row r="360" spans="7:15" x14ac:dyDescent="0.25">
      <c r="G360">
        <v>749</v>
      </c>
      <c r="O360" s="43">
        <f t="shared" si="13"/>
        <v>2.3000158375481305E-3</v>
      </c>
    </row>
    <row r="361" spans="7:15" x14ac:dyDescent="0.25">
      <c r="G361">
        <v>750</v>
      </c>
      <c r="O361" s="43">
        <f t="shared" si="13"/>
        <v>2.4231078125609429E-3</v>
      </c>
    </row>
    <row r="362" spans="7:15" x14ac:dyDescent="0.25">
      <c r="G362">
        <v>751</v>
      </c>
      <c r="O362" s="43">
        <f t="shared" si="13"/>
        <v>2.5516323795216067E-3</v>
      </c>
    </row>
    <row r="363" spans="7:15" x14ac:dyDescent="0.25">
      <c r="G363">
        <v>752</v>
      </c>
      <c r="O363" s="43">
        <f t="shared" si="13"/>
        <v>2.6857765859347182E-3</v>
      </c>
    </row>
    <row r="364" spans="7:15" x14ac:dyDescent="0.25">
      <c r="G364">
        <v>753</v>
      </c>
      <c r="O364" s="43">
        <f t="shared" si="13"/>
        <v>2.8257324393905492E-3</v>
      </c>
    </row>
    <row r="365" spans="7:15" x14ac:dyDescent="0.25">
      <c r="G365">
        <v>754</v>
      </c>
      <c r="O365" s="43">
        <f t="shared" si="13"/>
        <v>2.9716970055062575E-3</v>
      </c>
    </row>
    <row r="366" spans="7:15" x14ac:dyDescent="0.25">
      <c r="G366">
        <v>755</v>
      </c>
      <c r="O366" s="43">
        <f t="shared" si="13"/>
        <v>3.1238725093487574E-3</v>
      </c>
    </row>
    <row r="367" spans="7:15" x14ac:dyDescent="0.25">
      <c r="G367">
        <v>756</v>
      </c>
      <c r="O367" s="43">
        <f t="shared" si="13"/>
        <v>3.282466433489617E-3</v>
      </c>
    </row>
    <row r="368" spans="7:15" x14ac:dyDescent="0.25">
      <c r="G368">
        <v>757</v>
      </c>
      <c r="O368" s="43">
        <f t="shared" si="13"/>
        <v>3.4476916223411536E-3</v>
      </c>
    </row>
    <row r="369" spans="7:15" x14ac:dyDescent="0.25">
      <c r="G369">
        <v>758</v>
      </c>
      <c r="O369" s="43">
        <f t="shared" si="13"/>
        <v>3.6197663861514684E-3</v>
      </c>
    </row>
    <row r="370" spans="7:15" x14ac:dyDescent="0.25">
      <c r="G370">
        <v>759</v>
      </c>
      <c r="O370" s="43">
        <f t="shared" si="13"/>
        <v>3.7989146036920829E-3</v>
      </c>
    </row>
    <row r="371" spans="7:15" x14ac:dyDescent="0.25">
      <c r="G371">
        <v>760</v>
      </c>
      <c r="O371" s="43">
        <f t="shared" si="13"/>
        <v>3.9853658330741837E-3</v>
      </c>
    </row>
    <row r="372" spans="7:15" x14ac:dyDescent="0.25">
      <c r="G372">
        <v>761</v>
      </c>
      <c r="O372" s="43">
        <f t="shared" si="13"/>
        <v>4.1793554152320667E-3</v>
      </c>
    </row>
    <row r="373" spans="7:15" x14ac:dyDescent="0.25">
      <c r="G373">
        <v>762</v>
      </c>
      <c r="O373" s="43">
        <f t="shared" si="13"/>
        <v>4.3811245868710103E-3</v>
      </c>
    </row>
    <row r="374" spans="7:15" x14ac:dyDescent="0.25">
      <c r="G374">
        <v>763</v>
      </c>
      <c r="O374" s="43">
        <f t="shared" si="13"/>
        <v>4.5909205885266147E-3</v>
      </c>
    </row>
    <row r="375" spans="7:15" x14ac:dyDescent="0.25">
      <c r="G375">
        <v>764</v>
      </c>
      <c r="O375" s="43">
        <f t="shared" si="13"/>
        <v>4.8089967807243283E-3</v>
      </c>
    </row>
    <row r="376" spans="7:15" x14ac:dyDescent="0.25">
      <c r="G376">
        <v>765</v>
      </c>
      <c r="O376" s="43">
        <f t="shared" si="13"/>
        <v>5.035612754312524E-3</v>
      </c>
    </row>
    <row r="377" spans="7:15" x14ac:dyDescent="0.25">
      <c r="G377">
        <v>766</v>
      </c>
      <c r="O377" s="43">
        <f t="shared" si="13"/>
        <v>5.2710344473325677E-3</v>
      </c>
    </row>
    <row r="378" spans="7:15" x14ac:dyDescent="0.25">
      <c r="G378">
        <v>767</v>
      </c>
      <c r="O378" s="43">
        <f t="shared" si="13"/>
        <v>5.5155342633099735E-3</v>
      </c>
    </row>
    <row r="379" spans="7:15" x14ac:dyDescent="0.25">
      <c r="G379">
        <v>768</v>
      </c>
      <c r="O379" s="43">
        <f t="shared" si="13"/>
        <v>5.7693911880676296E-3</v>
      </c>
    </row>
    <row r="380" spans="7:15" x14ac:dyDescent="0.25">
      <c r="G380">
        <v>769</v>
      </c>
      <c r="O380" s="43">
        <f t="shared" si="13"/>
        <v>6.0328909094948813E-3</v>
      </c>
    </row>
    <row r="381" spans="7:15" x14ac:dyDescent="0.25">
      <c r="G381">
        <v>770</v>
      </c>
      <c r="O381" s="43">
        <f t="shared" si="13"/>
        <v>6.306325940613533E-3</v>
      </c>
    </row>
    <row r="382" spans="7:15" x14ac:dyDescent="0.25">
      <c r="G382">
        <v>771</v>
      </c>
      <c r="O382" s="43">
        <f t="shared" si="13"/>
        <v>6.5899957434112366E-3</v>
      </c>
    </row>
    <row r="383" spans="7:15" x14ac:dyDescent="0.25">
      <c r="G383">
        <v>772</v>
      </c>
      <c r="O383" s="43">
        <f t="shared" si="13"/>
        <v>6.8842068493211173E-3</v>
      </c>
    </row>
    <row r="384" spans="7:15" x14ac:dyDescent="0.25">
      <c r="G384">
        <v>773</v>
      </c>
      <c r="O384" s="43">
        <f t="shared" si="13"/>
        <v>7.1892729920932652E-3</v>
      </c>
    </row>
    <row r="385" spans="7:15" x14ac:dyDescent="0.25">
      <c r="G385">
        <v>774</v>
      </c>
      <c r="O385" s="43">
        <f t="shared" si="13"/>
        <v>7.5055152299228212E-3</v>
      </c>
    </row>
    <row r="386" spans="7:15" x14ac:dyDescent="0.25">
      <c r="G386">
        <v>775</v>
      </c>
      <c r="O386" s="43">
        <f t="shared" si="13"/>
        <v>7.8332620790320107E-3</v>
      </c>
    </row>
    <row r="387" spans="7:15" x14ac:dyDescent="0.25">
      <c r="G387">
        <v>776</v>
      </c>
      <c r="O387" s="43">
        <f t="shared" ref="O387:O411" si="14">$M$2+$M$3*G387+$M$4*G387^2+$M$5*G387^3+$M$6*G387^4+$M$7*G387^5+$M$8*G387^6+$M$9*G387^7+$M$10*G387^8</f>
        <v>8.1728496427615482E-3</v>
      </c>
    </row>
    <row r="388" spans="7:15" x14ac:dyDescent="0.25">
      <c r="G388">
        <v>777</v>
      </c>
      <c r="O388" s="43">
        <f t="shared" si="14"/>
        <v>8.5246217449537198E-3</v>
      </c>
    </row>
    <row r="389" spans="7:15" x14ac:dyDescent="0.25">
      <c r="G389">
        <v>778</v>
      </c>
      <c r="O389" s="43">
        <f t="shared" si="14"/>
        <v>8.8889300652112979E-3</v>
      </c>
    </row>
    <row r="390" spans="7:15" x14ac:dyDescent="0.25">
      <c r="G390">
        <v>779</v>
      </c>
      <c r="O390" s="43">
        <f t="shared" si="14"/>
        <v>9.2661342749806863E-3</v>
      </c>
    </row>
    <row r="391" spans="7:15" x14ac:dyDescent="0.25">
      <c r="G391">
        <v>780</v>
      </c>
      <c r="O391" s="43">
        <f t="shared" si="14"/>
        <v>9.6566021752551023E-3</v>
      </c>
    </row>
    <row r="392" spans="7:15" x14ac:dyDescent="0.25">
      <c r="G392">
        <v>781</v>
      </c>
      <c r="O392" s="43">
        <f t="shared" si="14"/>
        <v>1.0060709834220916E-2</v>
      </c>
    </row>
    <row r="393" spans="7:15" x14ac:dyDescent="0.25">
      <c r="G393">
        <v>782</v>
      </c>
      <c r="O393" s="43">
        <f t="shared" si="14"/>
        <v>1.0478841733316813E-2</v>
      </c>
    </row>
    <row r="394" spans="7:15" x14ac:dyDescent="0.25">
      <c r="G394">
        <v>783</v>
      </c>
      <c r="O394" s="43">
        <f t="shared" si="14"/>
        <v>1.0911390905988583E-2</v>
      </c>
    </row>
    <row r="395" spans="7:15" x14ac:dyDescent="0.25">
      <c r="G395">
        <v>784</v>
      </c>
      <c r="O395" s="43">
        <f t="shared" si="14"/>
        <v>1.1358759085254633E-2</v>
      </c>
    </row>
    <row r="396" spans="7:15" x14ac:dyDescent="0.25">
      <c r="G396">
        <v>785</v>
      </c>
      <c r="O396" s="43">
        <f t="shared" si="14"/>
        <v>1.1821356848372488E-2</v>
      </c>
    </row>
    <row r="397" spans="7:15" x14ac:dyDescent="0.25">
      <c r="G397">
        <v>786</v>
      </c>
      <c r="O397" s="43">
        <f t="shared" si="14"/>
        <v>1.229960376673489E-2</v>
      </c>
    </row>
    <row r="398" spans="7:15" x14ac:dyDescent="0.25">
      <c r="G398">
        <v>787</v>
      </c>
      <c r="O398" s="43">
        <f t="shared" si="14"/>
        <v>1.2793928554827971E-2</v>
      </c>
    </row>
    <row r="399" spans="7:15" x14ac:dyDescent="0.25">
      <c r="G399">
        <v>788</v>
      </c>
      <c r="O399" s="43">
        <f t="shared" si="14"/>
        <v>1.3304769223651647E-2</v>
      </c>
    </row>
    <row r="400" spans="7:15" x14ac:dyDescent="0.25">
      <c r="G400">
        <v>789</v>
      </c>
      <c r="O400" s="43">
        <f t="shared" si="14"/>
        <v>1.3832573231866263E-2</v>
      </c>
    </row>
    <row r="401" spans="7:15" x14ac:dyDescent="0.25">
      <c r="G401">
        <v>790</v>
      </c>
      <c r="O401" s="43">
        <f t="shared" si="14"/>
        <v>1.4377797646289991E-2</v>
      </c>
    </row>
    <row r="402" spans="7:15" x14ac:dyDescent="0.25">
      <c r="G402">
        <v>791</v>
      </c>
      <c r="O402" s="43">
        <f t="shared" si="14"/>
        <v>1.4940909293187588E-2</v>
      </c>
    </row>
    <row r="403" spans="7:15" x14ac:dyDescent="0.25">
      <c r="G403">
        <v>792</v>
      </c>
      <c r="O403" s="43">
        <f t="shared" si="14"/>
        <v>1.5522384923457366E-2</v>
      </c>
    </row>
    <row r="404" spans="7:15" x14ac:dyDescent="0.25">
      <c r="G404">
        <v>793</v>
      </c>
      <c r="O404" s="43">
        <f t="shared" si="14"/>
        <v>1.6122711367927423E-2</v>
      </c>
    </row>
    <row r="405" spans="7:15" x14ac:dyDescent="0.25">
      <c r="G405">
        <v>794</v>
      </c>
      <c r="O405" s="43">
        <f t="shared" si="14"/>
        <v>1.6742385705413199E-2</v>
      </c>
    </row>
    <row r="406" spans="7:15" x14ac:dyDescent="0.25">
      <c r="G406">
        <v>795</v>
      </c>
      <c r="O406" s="43">
        <f t="shared" si="14"/>
        <v>1.7381915426057049E-2</v>
      </c>
    </row>
    <row r="407" spans="7:15" x14ac:dyDescent="0.25">
      <c r="G407">
        <v>796</v>
      </c>
      <c r="O407" s="43">
        <f t="shared" si="14"/>
        <v>1.8041818598135251E-2</v>
      </c>
    </row>
    <row r="408" spans="7:15" x14ac:dyDescent="0.25">
      <c r="G408">
        <v>797</v>
      </c>
      <c r="O408" s="43">
        <f t="shared" si="14"/>
        <v>1.8722624035007129E-2</v>
      </c>
    </row>
    <row r="409" spans="7:15" x14ac:dyDescent="0.25">
      <c r="G409">
        <v>798</v>
      </c>
      <c r="O409" s="43">
        <f t="shared" si="14"/>
        <v>1.9424871468004312E-2</v>
      </c>
    </row>
    <row r="410" spans="7:15" x14ac:dyDescent="0.25">
      <c r="G410">
        <v>799</v>
      </c>
      <c r="O410" s="43">
        <f t="shared" si="14"/>
        <v>2.0149111721138979E-2</v>
      </c>
    </row>
    <row r="411" spans="7:15" x14ac:dyDescent="0.25">
      <c r="G411">
        <v>800</v>
      </c>
      <c r="O411" s="43">
        <f t="shared" si="14"/>
        <v>2.0895906880127768E-2</v>
      </c>
    </row>
  </sheetData>
  <phoneticPr fontId="3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0577A-03B0-4322-BD38-51DFFBE878BB}">
  <dimension ref="A1:C402"/>
  <sheetViews>
    <sheetView tabSelected="1" workbookViewId="0">
      <selection activeCell="D2" sqref="D2"/>
    </sheetView>
  </sheetViews>
  <sheetFormatPr baseColWidth="10" defaultRowHeight="15" x14ac:dyDescent="0.25"/>
  <sheetData>
    <row r="1" spans="1:3" x14ac:dyDescent="0.25">
      <c r="A1" t="s">
        <v>69</v>
      </c>
      <c r="B1" s="1" t="s">
        <v>70</v>
      </c>
      <c r="C1" t="s">
        <v>71</v>
      </c>
    </row>
    <row r="2" spans="1:3" x14ac:dyDescent="0.25">
      <c r="A2">
        <v>400</v>
      </c>
      <c r="B2">
        <f>0.0153*(A2-273.15) + 14.77</f>
        <v>16.710805000000001</v>
      </c>
      <c r="C2">
        <f>100*(0.1241+0.00003279*A2)</f>
        <v>13.7216</v>
      </c>
    </row>
    <row r="3" spans="1:3" x14ac:dyDescent="0.25">
      <c r="A3">
        <v>401</v>
      </c>
      <c r="B3">
        <f t="shared" ref="B3:B66" si="0">0.0153*(A3-273.15) + 14.77</f>
        <v>16.726105</v>
      </c>
      <c r="C3">
        <f t="shared" ref="C3:C66" si="1">100*(0.1241+0.00003279*A3)</f>
        <v>13.724879000000001</v>
      </c>
    </row>
    <row r="4" spans="1:3" x14ac:dyDescent="0.25">
      <c r="A4">
        <v>402</v>
      </c>
      <c r="B4">
        <f t="shared" si="0"/>
        <v>16.741405</v>
      </c>
      <c r="C4">
        <f t="shared" si="1"/>
        <v>13.728158000000001</v>
      </c>
    </row>
    <row r="5" spans="1:3" x14ac:dyDescent="0.25">
      <c r="A5">
        <v>403</v>
      </c>
      <c r="B5">
        <f t="shared" si="0"/>
        <v>16.756705</v>
      </c>
      <c r="C5">
        <f t="shared" si="1"/>
        <v>13.731437</v>
      </c>
    </row>
    <row r="6" spans="1:3" x14ac:dyDescent="0.25">
      <c r="A6">
        <v>404</v>
      </c>
      <c r="B6">
        <f t="shared" si="0"/>
        <v>16.772005</v>
      </c>
      <c r="C6">
        <f t="shared" si="1"/>
        <v>13.734715999999999</v>
      </c>
    </row>
    <row r="7" spans="1:3" x14ac:dyDescent="0.25">
      <c r="A7">
        <v>405</v>
      </c>
      <c r="B7">
        <f t="shared" si="0"/>
        <v>16.787305</v>
      </c>
      <c r="C7">
        <f t="shared" si="1"/>
        <v>13.737995</v>
      </c>
    </row>
    <row r="8" spans="1:3" x14ac:dyDescent="0.25">
      <c r="A8">
        <v>406</v>
      </c>
      <c r="B8">
        <f t="shared" si="0"/>
        <v>16.802605</v>
      </c>
      <c r="C8">
        <f t="shared" si="1"/>
        <v>13.741274000000001</v>
      </c>
    </row>
    <row r="9" spans="1:3" x14ac:dyDescent="0.25">
      <c r="A9">
        <v>407</v>
      </c>
      <c r="B9">
        <f t="shared" si="0"/>
        <v>16.817905</v>
      </c>
      <c r="C9">
        <f t="shared" si="1"/>
        <v>13.744553000000002</v>
      </c>
    </row>
    <row r="10" spans="1:3" x14ac:dyDescent="0.25">
      <c r="A10">
        <v>408</v>
      </c>
      <c r="B10">
        <f t="shared" si="0"/>
        <v>16.833205</v>
      </c>
      <c r="C10">
        <f t="shared" si="1"/>
        <v>13.747832000000001</v>
      </c>
    </row>
    <row r="11" spans="1:3" x14ac:dyDescent="0.25">
      <c r="A11">
        <v>409</v>
      </c>
      <c r="B11">
        <f t="shared" si="0"/>
        <v>16.848504999999999</v>
      </c>
      <c r="C11">
        <f t="shared" si="1"/>
        <v>13.751111</v>
      </c>
    </row>
    <row r="12" spans="1:3" x14ac:dyDescent="0.25">
      <c r="A12">
        <v>410</v>
      </c>
      <c r="B12">
        <f t="shared" si="0"/>
        <v>16.863804999999999</v>
      </c>
      <c r="C12">
        <f t="shared" si="1"/>
        <v>13.754389999999999</v>
      </c>
    </row>
    <row r="13" spans="1:3" x14ac:dyDescent="0.25">
      <c r="A13">
        <v>411</v>
      </c>
      <c r="B13">
        <f t="shared" si="0"/>
        <v>16.879104999999999</v>
      </c>
      <c r="C13">
        <f t="shared" si="1"/>
        <v>13.757669</v>
      </c>
    </row>
    <row r="14" spans="1:3" x14ac:dyDescent="0.25">
      <c r="A14">
        <v>412</v>
      </c>
      <c r="B14">
        <f t="shared" si="0"/>
        <v>16.894404999999999</v>
      </c>
      <c r="C14">
        <f t="shared" si="1"/>
        <v>13.760948000000001</v>
      </c>
    </row>
    <row r="15" spans="1:3" x14ac:dyDescent="0.25">
      <c r="A15">
        <v>413</v>
      </c>
      <c r="B15">
        <f t="shared" si="0"/>
        <v>16.909704999999999</v>
      </c>
      <c r="C15">
        <f t="shared" si="1"/>
        <v>13.764227000000002</v>
      </c>
    </row>
    <row r="16" spans="1:3" x14ac:dyDescent="0.25">
      <c r="A16">
        <v>414</v>
      </c>
      <c r="B16">
        <f t="shared" si="0"/>
        <v>16.925004999999999</v>
      </c>
      <c r="C16">
        <f t="shared" si="1"/>
        <v>13.767506000000001</v>
      </c>
    </row>
    <row r="17" spans="1:3" x14ac:dyDescent="0.25">
      <c r="A17">
        <v>415</v>
      </c>
      <c r="B17">
        <f t="shared" si="0"/>
        <v>16.940304999999999</v>
      </c>
      <c r="C17">
        <f t="shared" si="1"/>
        <v>13.770785</v>
      </c>
    </row>
    <row r="18" spans="1:3" x14ac:dyDescent="0.25">
      <c r="A18">
        <v>416</v>
      </c>
      <c r="B18">
        <f t="shared" si="0"/>
        <v>16.955604999999998</v>
      </c>
      <c r="C18">
        <f t="shared" si="1"/>
        <v>13.774063999999999</v>
      </c>
    </row>
    <row r="19" spans="1:3" x14ac:dyDescent="0.25">
      <c r="A19">
        <v>417</v>
      </c>
      <c r="B19">
        <f t="shared" si="0"/>
        <v>16.970904999999998</v>
      </c>
      <c r="C19">
        <f t="shared" si="1"/>
        <v>13.777343</v>
      </c>
    </row>
    <row r="20" spans="1:3" x14ac:dyDescent="0.25">
      <c r="A20">
        <v>418</v>
      </c>
      <c r="B20">
        <f t="shared" si="0"/>
        <v>16.986204999999998</v>
      </c>
      <c r="C20">
        <f t="shared" si="1"/>
        <v>13.780622000000001</v>
      </c>
    </row>
    <row r="21" spans="1:3" x14ac:dyDescent="0.25">
      <c r="A21">
        <v>419</v>
      </c>
      <c r="B21">
        <f t="shared" si="0"/>
        <v>17.001505000000002</v>
      </c>
      <c r="C21">
        <f t="shared" si="1"/>
        <v>13.783901000000002</v>
      </c>
    </row>
    <row r="22" spans="1:3" x14ac:dyDescent="0.25">
      <c r="A22">
        <v>420</v>
      </c>
      <c r="B22">
        <f t="shared" si="0"/>
        <v>17.016804999999998</v>
      </c>
      <c r="C22">
        <f t="shared" si="1"/>
        <v>13.787179999999999</v>
      </c>
    </row>
    <row r="23" spans="1:3" x14ac:dyDescent="0.25">
      <c r="A23">
        <v>421</v>
      </c>
      <c r="B23">
        <f t="shared" si="0"/>
        <v>17.032105000000001</v>
      </c>
      <c r="C23">
        <f t="shared" si="1"/>
        <v>13.790458999999998</v>
      </c>
    </row>
    <row r="24" spans="1:3" x14ac:dyDescent="0.25">
      <c r="A24">
        <v>422</v>
      </c>
      <c r="B24">
        <f t="shared" si="0"/>
        <v>17.047405000000001</v>
      </c>
      <c r="C24">
        <f t="shared" si="1"/>
        <v>13.793737999999999</v>
      </c>
    </row>
    <row r="25" spans="1:3" x14ac:dyDescent="0.25">
      <c r="A25">
        <v>423</v>
      </c>
      <c r="B25">
        <f t="shared" si="0"/>
        <v>17.062705000000001</v>
      </c>
      <c r="C25">
        <f t="shared" si="1"/>
        <v>13.797017</v>
      </c>
    </row>
    <row r="26" spans="1:3" x14ac:dyDescent="0.25">
      <c r="A26">
        <v>424</v>
      </c>
      <c r="B26">
        <f t="shared" si="0"/>
        <v>17.078005000000001</v>
      </c>
      <c r="C26">
        <f t="shared" si="1"/>
        <v>13.800296000000001</v>
      </c>
    </row>
    <row r="27" spans="1:3" x14ac:dyDescent="0.25">
      <c r="A27">
        <v>425</v>
      </c>
      <c r="B27">
        <f t="shared" si="0"/>
        <v>17.093305000000001</v>
      </c>
      <c r="C27">
        <f t="shared" si="1"/>
        <v>13.803575000000002</v>
      </c>
    </row>
    <row r="28" spans="1:3" x14ac:dyDescent="0.25">
      <c r="A28">
        <v>426</v>
      </c>
      <c r="B28">
        <f t="shared" si="0"/>
        <v>17.108605000000001</v>
      </c>
      <c r="C28">
        <f t="shared" si="1"/>
        <v>13.806854000000001</v>
      </c>
    </row>
    <row r="29" spans="1:3" x14ac:dyDescent="0.25">
      <c r="A29">
        <v>427</v>
      </c>
      <c r="B29">
        <f t="shared" si="0"/>
        <v>17.123905000000001</v>
      </c>
      <c r="C29">
        <f t="shared" si="1"/>
        <v>13.810132999999999</v>
      </c>
    </row>
    <row r="30" spans="1:3" x14ac:dyDescent="0.25">
      <c r="A30">
        <v>428</v>
      </c>
      <c r="B30">
        <f t="shared" si="0"/>
        <v>17.139205</v>
      </c>
      <c r="C30">
        <f t="shared" si="1"/>
        <v>13.813412</v>
      </c>
    </row>
    <row r="31" spans="1:3" x14ac:dyDescent="0.25">
      <c r="A31">
        <v>429</v>
      </c>
      <c r="B31">
        <f t="shared" si="0"/>
        <v>17.154505</v>
      </c>
      <c r="C31">
        <f t="shared" si="1"/>
        <v>13.816691</v>
      </c>
    </row>
    <row r="32" spans="1:3" x14ac:dyDescent="0.25">
      <c r="A32">
        <v>430</v>
      </c>
      <c r="B32">
        <f t="shared" si="0"/>
        <v>17.169805</v>
      </c>
      <c r="C32">
        <f t="shared" si="1"/>
        <v>13.819970000000001</v>
      </c>
    </row>
    <row r="33" spans="1:3" x14ac:dyDescent="0.25">
      <c r="A33">
        <v>431</v>
      </c>
      <c r="B33">
        <f t="shared" si="0"/>
        <v>17.185105</v>
      </c>
      <c r="C33">
        <f t="shared" si="1"/>
        <v>13.823249000000001</v>
      </c>
    </row>
    <row r="34" spans="1:3" x14ac:dyDescent="0.25">
      <c r="A34">
        <v>432</v>
      </c>
      <c r="B34">
        <f t="shared" si="0"/>
        <v>17.200405</v>
      </c>
      <c r="C34">
        <f t="shared" si="1"/>
        <v>13.826528</v>
      </c>
    </row>
    <row r="35" spans="1:3" x14ac:dyDescent="0.25">
      <c r="A35">
        <v>433</v>
      </c>
      <c r="B35">
        <f t="shared" si="0"/>
        <v>17.215705</v>
      </c>
      <c r="C35">
        <f t="shared" si="1"/>
        <v>13.829806999999999</v>
      </c>
    </row>
    <row r="36" spans="1:3" x14ac:dyDescent="0.25">
      <c r="A36">
        <v>434</v>
      </c>
      <c r="B36">
        <f t="shared" si="0"/>
        <v>17.231005</v>
      </c>
      <c r="C36">
        <f t="shared" si="1"/>
        <v>13.833086</v>
      </c>
    </row>
    <row r="37" spans="1:3" x14ac:dyDescent="0.25">
      <c r="A37">
        <v>435</v>
      </c>
      <c r="B37">
        <f t="shared" si="0"/>
        <v>17.246305</v>
      </c>
      <c r="C37">
        <f t="shared" si="1"/>
        <v>13.836365000000001</v>
      </c>
    </row>
    <row r="38" spans="1:3" x14ac:dyDescent="0.25">
      <c r="A38">
        <v>436</v>
      </c>
      <c r="B38">
        <f t="shared" si="0"/>
        <v>17.261604999999999</v>
      </c>
      <c r="C38">
        <f t="shared" si="1"/>
        <v>13.839644000000002</v>
      </c>
    </row>
    <row r="39" spans="1:3" x14ac:dyDescent="0.25">
      <c r="A39">
        <v>437</v>
      </c>
      <c r="B39">
        <f t="shared" si="0"/>
        <v>17.276904999999999</v>
      </c>
      <c r="C39">
        <f t="shared" si="1"/>
        <v>13.842923000000001</v>
      </c>
    </row>
    <row r="40" spans="1:3" x14ac:dyDescent="0.25">
      <c r="A40">
        <v>438</v>
      </c>
      <c r="B40">
        <f t="shared" si="0"/>
        <v>17.292204999999999</v>
      </c>
      <c r="C40">
        <f t="shared" si="1"/>
        <v>13.846202</v>
      </c>
    </row>
    <row r="41" spans="1:3" x14ac:dyDescent="0.25">
      <c r="A41">
        <v>439</v>
      </c>
      <c r="B41">
        <f t="shared" si="0"/>
        <v>17.307504999999999</v>
      </c>
      <c r="C41">
        <f t="shared" si="1"/>
        <v>13.849480999999999</v>
      </c>
    </row>
    <row r="42" spans="1:3" x14ac:dyDescent="0.25">
      <c r="A42">
        <v>440</v>
      </c>
      <c r="B42">
        <f t="shared" si="0"/>
        <v>17.322804999999999</v>
      </c>
      <c r="C42">
        <f t="shared" si="1"/>
        <v>13.85276</v>
      </c>
    </row>
    <row r="43" spans="1:3" x14ac:dyDescent="0.25">
      <c r="A43">
        <v>441</v>
      </c>
      <c r="B43">
        <f t="shared" si="0"/>
        <v>17.338104999999999</v>
      </c>
      <c r="C43">
        <f t="shared" si="1"/>
        <v>13.856039000000001</v>
      </c>
    </row>
    <row r="44" spans="1:3" x14ac:dyDescent="0.25">
      <c r="A44">
        <v>442</v>
      </c>
      <c r="B44">
        <f t="shared" si="0"/>
        <v>17.353404999999999</v>
      </c>
      <c r="C44">
        <f t="shared" si="1"/>
        <v>13.859318000000002</v>
      </c>
    </row>
    <row r="45" spans="1:3" x14ac:dyDescent="0.25">
      <c r="A45">
        <v>443</v>
      </c>
      <c r="B45">
        <f t="shared" si="0"/>
        <v>17.368704999999999</v>
      </c>
      <c r="C45">
        <f t="shared" si="1"/>
        <v>13.862597000000001</v>
      </c>
    </row>
    <row r="46" spans="1:3" x14ac:dyDescent="0.25">
      <c r="A46">
        <v>444</v>
      </c>
      <c r="B46">
        <f t="shared" si="0"/>
        <v>17.384004999999998</v>
      </c>
      <c r="C46">
        <f t="shared" si="1"/>
        <v>13.865876</v>
      </c>
    </row>
    <row r="47" spans="1:3" x14ac:dyDescent="0.25">
      <c r="A47">
        <v>445</v>
      </c>
      <c r="B47">
        <f t="shared" si="0"/>
        <v>17.399304999999998</v>
      </c>
      <c r="C47">
        <f t="shared" si="1"/>
        <v>13.869154999999999</v>
      </c>
    </row>
    <row r="48" spans="1:3" x14ac:dyDescent="0.25">
      <c r="A48">
        <v>446</v>
      </c>
      <c r="B48">
        <f t="shared" si="0"/>
        <v>17.414605000000002</v>
      </c>
      <c r="C48">
        <f t="shared" si="1"/>
        <v>13.872434</v>
      </c>
    </row>
    <row r="49" spans="1:3" x14ac:dyDescent="0.25">
      <c r="A49">
        <v>447</v>
      </c>
      <c r="B49">
        <f t="shared" si="0"/>
        <v>17.429904999999998</v>
      </c>
      <c r="C49">
        <f t="shared" si="1"/>
        <v>13.875713000000001</v>
      </c>
    </row>
    <row r="50" spans="1:3" x14ac:dyDescent="0.25">
      <c r="A50">
        <v>448</v>
      </c>
      <c r="B50">
        <f t="shared" si="0"/>
        <v>17.445205000000001</v>
      </c>
      <c r="C50">
        <f t="shared" si="1"/>
        <v>13.878992</v>
      </c>
    </row>
    <row r="51" spans="1:3" x14ac:dyDescent="0.25">
      <c r="A51">
        <v>449</v>
      </c>
      <c r="B51">
        <f t="shared" si="0"/>
        <v>17.460505000000001</v>
      </c>
      <c r="C51">
        <f t="shared" si="1"/>
        <v>13.882271000000001</v>
      </c>
    </row>
    <row r="52" spans="1:3" x14ac:dyDescent="0.25">
      <c r="A52">
        <v>450</v>
      </c>
      <c r="B52">
        <f t="shared" si="0"/>
        <v>17.475805000000001</v>
      </c>
      <c r="C52">
        <f t="shared" si="1"/>
        <v>13.885549999999999</v>
      </c>
    </row>
    <row r="53" spans="1:3" x14ac:dyDescent="0.25">
      <c r="A53">
        <v>451</v>
      </c>
      <c r="B53">
        <f t="shared" si="0"/>
        <v>17.491105000000001</v>
      </c>
      <c r="C53">
        <f t="shared" si="1"/>
        <v>13.888828999999999</v>
      </c>
    </row>
    <row r="54" spans="1:3" x14ac:dyDescent="0.25">
      <c r="A54">
        <v>452</v>
      </c>
      <c r="B54">
        <f t="shared" si="0"/>
        <v>17.506405000000001</v>
      </c>
      <c r="C54">
        <f t="shared" si="1"/>
        <v>13.892108</v>
      </c>
    </row>
    <row r="55" spans="1:3" x14ac:dyDescent="0.25">
      <c r="A55">
        <v>453</v>
      </c>
      <c r="B55">
        <f t="shared" si="0"/>
        <v>17.521705000000001</v>
      </c>
      <c r="C55">
        <f t="shared" si="1"/>
        <v>13.895387000000001</v>
      </c>
    </row>
    <row r="56" spans="1:3" x14ac:dyDescent="0.25">
      <c r="A56">
        <v>454</v>
      </c>
      <c r="B56">
        <f t="shared" si="0"/>
        <v>17.537005000000001</v>
      </c>
      <c r="C56">
        <f t="shared" si="1"/>
        <v>13.898666</v>
      </c>
    </row>
    <row r="57" spans="1:3" x14ac:dyDescent="0.25">
      <c r="A57">
        <v>455</v>
      </c>
      <c r="B57">
        <f t="shared" si="0"/>
        <v>17.552305</v>
      </c>
      <c r="C57">
        <f t="shared" si="1"/>
        <v>13.901945</v>
      </c>
    </row>
    <row r="58" spans="1:3" x14ac:dyDescent="0.25">
      <c r="A58">
        <v>456</v>
      </c>
      <c r="B58">
        <f t="shared" si="0"/>
        <v>17.567605</v>
      </c>
      <c r="C58">
        <f t="shared" si="1"/>
        <v>13.905223999999999</v>
      </c>
    </row>
    <row r="59" spans="1:3" x14ac:dyDescent="0.25">
      <c r="A59">
        <v>457</v>
      </c>
      <c r="B59">
        <f t="shared" si="0"/>
        <v>17.582905</v>
      </c>
      <c r="C59">
        <f t="shared" si="1"/>
        <v>13.908503</v>
      </c>
    </row>
    <row r="60" spans="1:3" x14ac:dyDescent="0.25">
      <c r="A60">
        <v>458</v>
      </c>
      <c r="B60">
        <f t="shared" si="0"/>
        <v>17.598205</v>
      </c>
      <c r="C60">
        <f t="shared" si="1"/>
        <v>13.911782000000001</v>
      </c>
    </row>
    <row r="61" spans="1:3" x14ac:dyDescent="0.25">
      <c r="A61">
        <v>459</v>
      </c>
      <c r="B61">
        <f t="shared" si="0"/>
        <v>17.613505</v>
      </c>
      <c r="C61">
        <f t="shared" si="1"/>
        <v>13.915061000000001</v>
      </c>
    </row>
    <row r="62" spans="1:3" x14ac:dyDescent="0.25">
      <c r="A62">
        <v>460</v>
      </c>
      <c r="B62">
        <f t="shared" si="0"/>
        <v>17.628805</v>
      </c>
      <c r="C62">
        <f t="shared" si="1"/>
        <v>13.918340000000001</v>
      </c>
    </row>
    <row r="63" spans="1:3" x14ac:dyDescent="0.25">
      <c r="A63">
        <v>461</v>
      </c>
      <c r="B63">
        <f t="shared" si="0"/>
        <v>17.644105</v>
      </c>
      <c r="C63">
        <f t="shared" si="1"/>
        <v>13.921619000000002</v>
      </c>
    </row>
    <row r="64" spans="1:3" x14ac:dyDescent="0.25">
      <c r="A64">
        <v>462</v>
      </c>
      <c r="B64">
        <f t="shared" si="0"/>
        <v>17.659405</v>
      </c>
      <c r="C64">
        <f t="shared" si="1"/>
        <v>13.924897999999999</v>
      </c>
    </row>
    <row r="65" spans="1:3" x14ac:dyDescent="0.25">
      <c r="A65">
        <v>463</v>
      </c>
      <c r="B65">
        <f t="shared" si="0"/>
        <v>17.674704999999999</v>
      </c>
      <c r="C65">
        <f t="shared" si="1"/>
        <v>13.928177</v>
      </c>
    </row>
    <row r="66" spans="1:3" x14ac:dyDescent="0.25">
      <c r="A66">
        <v>464</v>
      </c>
      <c r="B66">
        <f t="shared" si="0"/>
        <v>17.690004999999999</v>
      </c>
      <c r="C66">
        <f t="shared" si="1"/>
        <v>13.931456000000001</v>
      </c>
    </row>
    <row r="67" spans="1:3" x14ac:dyDescent="0.25">
      <c r="A67">
        <v>465</v>
      </c>
      <c r="B67">
        <f t="shared" ref="B67:B130" si="2">0.0153*(A67-273.15) + 14.77</f>
        <v>17.705304999999999</v>
      </c>
      <c r="C67">
        <f t="shared" ref="C67:C130" si="3">100*(0.1241+0.00003279*A67)</f>
        <v>13.934735000000002</v>
      </c>
    </row>
    <row r="68" spans="1:3" x14ac:dyDescent="0.25">
      <c r="A68">
        <v>466</v>
      </c>
      <c r="B68">
        <f t="shared" si="2"/>
        <v>17.720604999999999</v>
      </c>
      <c r="C68">
        <f t="shared" si="3"/>
        <v>13.938014000000001</v>
      </c>
    </row>
    <row r="69" spans="1:3" x14ac:dyDescent="0.25">
      <c r="A69">
        <v>467</v>
      </c>
      <c r="B69">
        <f t="shared" si="2"/>
        <v>17.735904999999999</v>
      </c>
      <c r="C69">
        <f t="shared" si="3"/>
        <v>13.941292999999998</v>
      </c>
    </row>
    <row r="70" spans="1:3" x14ac:dyDescent="0.25">
      <c r="A70">
        <v>468</v>
      </c>
      <c r="B70">
        <f t="shared" si="2"/>
        <v>17.751204999999999</v>
      </c>
      <c r="C70">
        <f t="shared" si="3"/>
        <v>13.944571999999999</v>
      </c>
    </row>
    <row r="71" spans="1:3" x14ac:dyDescent="0.25">
      <c r="A71">
        <v>469</v>
      </c>
      <c r="B71">
        <f t="shared" si="2"/>
        <v>17.766504999999999</v>
      </c>
      <c r="C71">
        <f t="shared" si="3"/>
        <v>13.947851</v>
      </c>
    </row>
    <row r="72" spans="1:3" x14ac:dyDescent="0.25">
      <c r="A72">
        <v>470</v>
      </c>
      <c r="B72">
        <f t="shared" si="2"/>
        <v>17.781804999999999</v>
      </c>
      <c r="C72">
        <f t="shared" si="3"/>
        <v>13.951130000000001</v>
      </c>
    </row>
    <row r="73" spans="1:3" x14ac:dyDescent="0.25">
      <c r="A73">
        <v>471</v>
      </c>
      <c r="B73">
        <f t="shared" si="2"/>
        <v>17.797104999999998</v>
      </c>
      <c r="C73">
        <f t="shared" si="3"/>
        <v>13.954409000000002</v>
      </c>
    </row>
    <row r="74" spans="1:3" x14ac:dyDescent="0.25">
      <c r="A74">
        <v>472</v>
      </c>
      <c r="B74">
        <f t="shared" si="2"/>
        <v>17.812404999999998</v>
      </c>
      <c r="C74">
        <f t="shared" si="3"/>
        <v>13.957688000000001</v>
      </c>
    </row>
    <row r="75" spans="1:3" x14ac:dyDescent="0.25">
      <c r="A75">
        <v>473</v>
      </c>
      <c r="B75">
        <f t="shared" si="2"/>
        <v>17.827705000000002</v>
      </c>
      <c r="C75">
        <f t="shared" si="3"/>
        <v>13.960966999999998</v>
      </c>
    </row>
    <row r="76" spans="1:3" x14ac:dyDescent="0.25">
      <c r="A76">
        <v>474</v>
      </c>
      <c r="B76">
        <f t="shared" si="2"/>
        <v>17.843004999999998</v>
      </c>
      <c r="C76">
        <f t="shared" si="3"/>
        <v>13.964245999999999</v>
      </c>
    </row>
    <row r="77" spans="1:3" x14ac:dyDescent="0.25">
      <c r="A77">
        <v>475</v>
      </c>
      <c r="B77">
        <f t="shared" si="2"/>
        <v>17.858305000000001</v>
      </c>
      <c r="C77">
        <f t="shared" si="3"/>
        <v>13.967525</v>
      </c>
    </row>
    <row r="78" spans="1:3" x14ac:dyDescent="0.25">
      <c r="A78">
        <v>476</v>
      </c>
      <c r="B78">
        <f t="shared" si="2"/>
        <v>17.873605000000001</v>
      </c>
      <c r="C78">
        <f t="shared" si="3"/>
        <v>13.970804000000001</v>
      </c>
    </row>
    <row r="79" spans="1:3" x14ac:dyDescent="0.25">
      <c r="A79">
        <v>477</v>
      </c>
      <c r="B79">
        <f t="shared" si="2"/>
        <v>17.888905000000001</v>
      </c>
      <c r="C79">
        <f t="shared" si="3"/>
        <v>13.974083</v>
      </c>
    </row>
    <row r="80" spans="1:3" x14ac:dyDescent="0.25">
      <c r="A80">
        <v>478</v>
      </c>
      <c r="B80">
        <f t="shared" si="2"/>
        <v>17.904205000000001</v>
      </c>
      <c r="C80">
        <f t="shared" si="3"/>
        <v>13.977362000000001</v>
      </c>
    </row>
    <row r="81" spans="1:3" x14ac:dyDescent="0.25">
      <c r="A81">
        <v>479</v>
      </c>
      <c r="B81">
        <f t="shared" si="2"/>
        <v>17.919505000000001</v>
      </c>
      <c r="C81">
        <f t="shared" si="3"/>
        <v>13.980640999999999</v>
      </c>
    </row>
    <row r="82" spans="1:3" x14ac:dyDescent="0.25">
      <c r="A82">
        <v>480</v>
      </c>
      <c r="B82">
        <f t="shared" si="2"/>
        <v>17.934805000000001</v>
      </c>
      <c r="C82">
        <f t="shared" si="3"/>
        <v>13.983919999999999</v>
      </c>
    </row>
    <row r="83" spans="1:3" x14ac:dyDescent="0.25">
      <c r="A83">
        <v>481</v>
      </c>
      <c r="B83">
        <f t="shared" si="2"/>
        <v>17.950105000000001</v>
      </c>
      <c r="C83">
        <f t="shared" si="3"/>
        <v>13.987199</v>
      </c>
    </row>
    <row r="84" spans="1:3" x14ac:dyDescent="0.25">
      <c r="A84">
        <v>482</v>
      </c>
      <c r="B84">
        <f t="shared" si="2"/>
        <v>17.965405000000001</v>
      </c>
      <c r="C84">
        <f t="shared" si="3"/>
        <v>13.990478000000001</v>
      </c>
    </row>
    <row r="85" spans="1:3" x14ac:dyDescent="0.25">
      <c r="A85">
        <v>483</v>
      </c>
      <c r="B85">
        <f t="shared" si="2"/>
        <v>17.980705</v>
      </c>
      <c r="C85">
        <f t="shared" si="3"/>
        <v>13.993757</v>
      </c>
    </row>
    <row r="86" spans="1:3" x14ac:dyDescent="0.25">
      <c r="A86">
        <v>484</v>
      </c>
      <c r="B86">
        <f t="shared" si="2"/>
        <v>17.996005</v>
      </c>
      <c r="C86">
        <f t="shared" si="3"/>
        <v>13.997036000000001</v>
      </c>
    </row>
    <row r="87" spans="1:3" x14ac:dyDescent="0.25">
      <c r="A87">
        <v>485</v>
      </c>
      <c r="B87">
        <f t="shared" si="2"/>
        <v>18.011305</v>
      </c>
      <c r="C87">
        <f t="shared" si="3"/>
        <v>14.000314999999999</v>
      </c>
    </row>
    <row r="88" spans="1:3" x14ac:dyDescent="0.25">
      <c r="A88">
        <v>486</v>
      </c>
      <c r="B88">
        <f t="shared" si="2"/>
        <v>18.026605</v>
      </c>
      <c r="C88">
        <f t="shared" si="3"/>
        <v>14.003594</v>
      </c>
    </row>
    <row r="89" spans="1:3" x14ac:dyDescent="0.25">
      <c r="A89">
        <v>487</v>
      </c>
      <c r="B89">
        <f t="shared" si="2"/>
        <v>18.041905</v>
      </c>
      <c r="C89">
        <f t="shared" si="3"/>
        <v>14.006873000000001</v>
      </c>
    </row>
    <row r="90" spans="1:3" x14ac:dyDescent="0.25">
      <c r="A90">
        <v>488</v>
      </c>
      <c r="B90">
        <f t="shared" si="2"/>
        <v>18.057205</v>
      </c>
      <c r="C90">
        <f t="shared" si="3"/>
        <v>14.010152000000001</v>
      </c>
    </row>
    <row r="91" spans="1:3" x14ac:dyDescent="0.25">
      <c r="A91">
        <v>489</v>
      </c>
      <c r="B91">
        <f t="shared" si="2"/>
        <v>18.072505</v>
      </c>
      <c r="C91">
        <f t="shared" si="3"/>
        <v>14.013431000000001</v>
      </c>
    </row>
    <row r="92" spans="1:3" x14ac:dyDescent="0.25">
      <c r="A92">
        <v>490</v>
      </c>
      <c r="B92">
        <f t="shared" si="2"/>
        <v>18.087804999999999</v>
      </c>
      <c r="C92">
        <f t="shared" si="3"/>
        <v>14.01671</v>
      </c>
    </row>
    <row r="93" spans="1:3" x14ac:dyDescent="0.25">
      <c r="A93">
        <v>491</v>
      </c>
      <c r="B93">
        <f t="shared" si="2"/>
        <v>18.103104999999999</v>
      </c>
      <c r="C93">
        <f t="shared" si="3"/>
        <v>14.019988999999999</v>
      </c>
    </row>
    <row r="94" spans="1:3" x14ac:dyDescent="0.25">
      <c r="A94">
        <v>492</v>
      </c>
      <c r="B94">
        <f t="shared" si="2"/>
        <v>18.118404999999999</v>
      </c>
      <c r="C94">
        <f t="shared" si="3"/>
        <v>14.023268</v>
      </c>
    </row>
    <row r="95" spans="1:3" x14ac:dyDescent="0.25">
      <c r="A95">
        <v>493</v>
      </c>
      <c r="B95">
        <f t="shared" si="2"/>
        <v>18.133704999999999</v>
      </c>
      <c r="C95">
        <f t="shared" si="3"/>
        <v>14.026547000000001</v>
      </c>
    </row>
    <row r="96" spans="1:3" x14ac:dyDescent="0.25">
      <c r="A96">
        <v>494</v>
      </c>
      <c r="B96">
        <f t="shared" si="2"/>
        <v>18.149004999999999</v>
      </c>
      <c r="C96">
        <f t="shared" si="3"/>
        <v>14.029826</v>
      </c>
    </row>
    <row r="97" spans="1:3" x14ac:dyDescent="0.25">
      <c r="A97">
        <v>495</v>
      </c>
      <c r="B97">
        <f t="shared" si="2"/>
        <v>18.164304999999999</v>
      </c>
      <c r="C97">
        <f t="shared" si="3"/>
        <v>14.033105000000001</v>
      </c>
    </row>
    <row r="98" spans="1:3" x14ac:dyDescent="0.25">
      <c r="A98">
        <v>496</v>
      </c>
      <c r="B98">
        <f t="shared" si="2"/>
        <v>18.179604999999999</v>
      </c>
      <c r="C98">
        <f t="shared" si="3"/>
        <v>14.036384000000002</v>
      </c>
    </row>
    <row r="99" spans="1:3" x14ac:dyDescent="0.25">
      <c r="A99">
        <v>497</v>
      </c>
      <c r="B99">
        <f t="shared" si="2"/>
        <v>18.194904999999999</v>
      </c>
      <c r="C99">
        <f t="shared" si="3"/>
        <v>14.039662999999999</v>
      </c>
    </row>
    <row r="100" spans="1:3" x14ac:dyDescent="0.25">
      <c r="A100">
        <v>498</v>
      </c>
      <c r="B100">
        <f t="shared" si="2"/>
        <v>18.210204999999998</v>
      </c>
      <c r="C100">
        <f t="shared" si="3"/>
        <v>14.042942</v>
      </c>
    </row>
    <row r="101" spans="1:3" x14ac:dyDescent="0.25">
      <c r="A101">
        <v>499</v>
      </c>
      <c r="B101">
        <f t="shared" si="2"/>
        <v>18.225504999999998</v>
      </c>
      <c r="C101">
        <f t="shared" si="3"/>
        <v>14.046221000000001</v>
      </c>
    </row>
    <row r="102" spans="1:3" x14ac:dyDescent="0.25">
      <c r="A102">
        <v>500</v>
      </c>
      <c r="B102">
        <f t="shared" si="2"/>
        <v>18.240805000000002</v>
      </c>
      <c r="C102">
        <f t="shared" si="3"/>
        <v>14.0495</v>
      </c>
    </row>
    <row r="103" spans="1:3" x14ac:dyDescent="0.25">
      <c r="A103">
        <v>501</v>
      </c>
      <c r="B103">
        <f t="shared" si="2"/>
        <v>18.256104999999998</v>
      </c>
      <c r="C103">
        <f t="shared" si="3"/>
        <v>14.052779000000001</v>
      </c>
    </row>
    <row r="104" spans="1:3" x14ac:dyDescent="0.25">
      <c r="A104">
        <v>502</v>
      </c>
      <c r="B104">
        <f t="shared" si="2"/>
        <v>18.271405000000001</v>
      </c>
      <c r="C104">
        <f t="shared" si="3"/>
        <v>14.056057999999998</v>
      </c>
    </row>
    <row r="105" spans="1:3" x14ac:dyDescent="0.25">
      <c r="A105">
        <v>503</v>
      </c>
      <c r="B105">
        <f t="shared" si="2"/>
        <v>18.286705000000001</v>
      </c>
      <c r="C105">
        <f t="shared" si="3"/>
        <v>14.059336999999999</v>
      </c>
    </row>
    <row r="106" spans="1:3" x14ac:dyDescent="0.25">
      <c r="A106">
        <v>504</v>
      </c>
      <c r="B106">
        <f t="shared" si="2"/>
        <v>18.302005000000001</v>
      </c>
      <c r="C106">
        <f t="shared" si="3"/>
        <v>14.062616</v>
      </c>
    </row>
    <row r="107" spans="1:3" x14ac:dyDescent="0.25">
      <c r="A107">
        <v>505</v>
      </c>
      <c r="B107">
        <f t="shared" si="2"/>
        <v>18.317305000000001</v>
      </c>
      <c r="C107">
        <f t="shared" si="3"/>
        <v>14.065895000000001</v>
      </c>
    </row>
    <row r="108" spans="1:3" x14ac:dyDescent="0.25">
      <c r="A108">
        <v>506</v>
      </c>
      <c r="B108">
        <f t="shared" si="2"/>
        <v>18.332605000000001</v>
      </c>
      <c r="C108">
        <f t="shared" si="3"/>
        <v>14.069174</v>
      </c>
    </row>
    <row r="109" spans="1:3" x14ac:dyDescent="0.25">
      <c r="A109">
        <v>507</v>
      </c>
      <c r="B109">
        <f t="shared" si="2"/>
        <v>18.347905000000001</v>
      </c>
      <c r="C109">
        <f t="shared" si="3"/>
        <v>14.072453000000001</v>
      </c>
    </row>
    <row r="110" spans="1:3" x14ac:dyDescent="0.25">
      <c r="A110">
        <v>508</v>
      </c>
      <c r="B110">
        <f t="shared" si="2"/>
        <v>18.363205000000001</v>
      </c>
      <c r="C110">
        <f t="shared" si="3"/>
        <v>14.075731999999999</v>
      </c>
    </row>
    <row r="111" spans="1:3" x14ac:dyDescent="0.25">
      <c r="A111">
        <v>509</v>
      </c>
      <c r="B111">
        <f t="shared" si="2"/>
        <v>18.378505000000001</v>
      </c>
      <c r="C111">
        <f t="shared" si="3"/>
        <v>14.079010999999999</v>
      </c>
    </row>
    <row r="112" spans="1:3" x14ac:dyDescent="0.25">
      <c r="A112">
        <v>510</v>
      </c>
      <c r="B112">
        <f t="shared" si="2"/>
        <v>18.393805</v>
      </c>
      <c r="C112">
        <f t="shared" si="3"/>
        <v>14.08229</v>
      </c>
    </row>
    <row r="113" spans="1:3" x14ac:dyDescent="0.25">
      <c r="A113">
        <v>511</v>
      </c>
      <c r="B113">
        <f t="shared" si="2"/>
        <v>18.409105</v>
      </c>
      <c r="C113">
        <f t="shared" si="3"/>
        <v>14.085569000000001</v>
      </c>
    </row>
    <row r="114" spans="1:3" x14ac:dyDescent="0.25">
      <c r="A114">
        <v>512</v>
      </c>
      <c r="B114">
        <f t="shared" si="2"/>
        <v>18.424405</v>
      </c>
      <c r="C114">
        <f t="shared" si="3"/>
        <v>14.088848</v>
      </c>
    </row>
    <row r="115" spans="1:3" x14ac:dyDescent="0.25">
      <c r="A115">
        <v>513</v>
      </c>
      <c r="B115">
        <f t="shared" si="2"/>
        <v>18.439705</v>
      </c>
      <c r="C115">
        <f t="shared" si="3"/>
        <v>14.092127000000001</v>
      </c>
    </row>
    <row r="116" spans="1:3" x14ac:dyDescent="0.25">
      <c r="A116">
        <v>514</v>
      </c>
      <c r="B116">
        <f t="shared" si="2"/>
        <v>18.455005</v>
      </c>
      <c r="C116">
        <f t="shared" si="3"/>
        <v>14.095405999999999</v>
      </c>
    </row>
    <row r="117" spans="1:3" x14ac:dyDescent="0.25">
      <c r="A117">
        <v>515</v>
      </c>
      <c r="B117">
        <f t="shared" si="2"/>
        <v>18.470305</v>
      </c>
      <c r="C117">
        <f t="shared" si="3"/>
        <v>14.098685</v>
      </c>
    </row>
    <row r="118" spans="1:3" x14ac:dyDescent="0.25">
      <c r="A118">
        <v>516</v>
      </c>
      <c r="B118">
        <f t="shared" si="2"/>
        <v>18.485605</v>
      </c>
      <c r="C118">
        <f t="shared" si="3"/>
        <v>14.101964000000001</v>
      </c>
    </row>
    <row r="119" spans="1:3" x14ac:dyDescent="0.25">
      <c r="A119">
        <v>517</v>
      </c>
      <c r="B119">
        <f t="shared" si="2"/>
        <v>18.500904999999999</v>
      </c>
      <c r="C119">
        <f t="shared" si="3"/>
        <v>14.105243000000002</v>
      </c>
    </row>
    <row r="120" spans="1:3" x14ac:dyDescent="0.25">
      <c r="A120">
        <v>518</v>
      </c>
      <c r="B120">
        <f t="shared" si="2"/>
        <v>18.516204999999999</v>
      </c>
      <c r="C120">
        <f t="shared" si="3"/>
        <v>14.108522000000001</v>
      </c>
    </row>
    <row r="121" spans="1:3" x14ac:dyDescent="0.25">
      <c r="A121">
        <v>519</v>
      </c>
      <c r="B121">
        <f t="shared" si="2"/>
        <v>18.531504999999999</v>
      </c>
      <c r="C121">
        <f t="shared" si="3"/>
        <v>14.111801000000002</v>
      </c>
    </row>
    <row r="122" spans="1:3" x14ac:dyDescent="0.25">
      <c r="A122">
        <v>520</v>
      </c>
      <c r="B122">
        <f t="shared" si="2"/>
        <v>18.546804999999999</v>
      </c>
      <c r="C122">
        <f t="shared" si="3"/>
        <v>14.115079999999999</v>
      </c>
    </row>
    <row r="123" spans="1:3" x14ac:dyDescent="0.25">
      <c r="A123">
        <v>521</v>
      </c>
      <c r="B123">
        <f t="shared" si="2"/>
        <v>18.562104999999999</v>
      </c>
      <c r="C123">
        <f t="shared" si="3"/>
        <v>14.118359</v>
      </c>
    </row>
    <row r="124" spans="1:3" x14ac:dyDescent="0.25">
      <c r="A124">
        <v>522</v>
      </c>
      <c r="B124">
        <f t="shared" si="2"/>
        <v>18.577404999999999</v>
      </c>
      <c r="C124">
        <f t="shared" si="3"/>
        <v>14.121638000000001</v>
      </c>
    </row>
    <row r="125" spans="1:3" x14ac:dyDescent="0.25">
      <c r="A125">
        <v>523</v>
      </c>
      <c r="B125">
        <f t="shared" si="2"/>
        <v>18.592704999999999</v>
      </c>
      <c r="C125">
        <f t="shared" si="3"/>
        <v>14.124917</v>
      </c>
    </row>
    <row r="126" spans="1:3" x14ac:dyDescent="0.25">
      <c r="A126">
        <v>524</v>
      </c>
      <c r="B126">
        <f t="shared" si="2"/>
        <v>18.608004999999999</v>
      </c>
      <c r="C126">
        <f t="shared" si="3"/>
        <v>14.128196000000001</v>
      </c>
    </row>
    <row r="127" spans="1:3" x14ac:dyDescent="0.25">
      <c r="A127">
        <v>525</v>
      </c>
      <c r="B127">
        <f t="shared" si="2"/>
        <v>18.623304999999998</v>
      </c>
      <c r="C127">
        <f t="shared" si="3"/>
        <v>14.131474999999998</v>
      </c>
    </row>
    <row r="128" spans="1:3" x14ac:dyDescent="0.25">
      <c r="A128">
        <v>526</v>
      </c>
      <c r="B128">
        <f t="shared" si="2"/>
        <v>18.638604999999998</v>
      </c>
      <c r="C128">
        <f t="shared" si="3"/>
        <v>14.134753999999999</v>
      </c>
    </row>
    <row r="129" spans="1:3" x14ac:dyDescent="0.25">
      <c r="A129">
        <v>527</v>
      </c>
      <c r="B129">
        <f t="shared" si="2"/>
        <v>18.653905000000002</v>
      </c>
      <c r="C129">
        <f t="shared" si="3"/>
        <v>14.138033</v>
      </c>
    </row>
    <row r="130" spans="1:3" x14ac:dyDescent="0.25">
      <c r="A130">
        <v>528</v>
      </c>
      <c r="B130">
        <f t="shared" si="2"/>
        <v>18.669204999999998</v>
      </c>
      <c r="C130">
        <f t="shared" si="3"/>
        <v>14.141312000000001</v>
      </c>
    </row>
    <row r="131" spans="1:3" x14ac:dyDescent="0.25">
      <c r="A131">
        <v>529</v>
      </c>
      <c r="B131">
        <f t="shared" ref="B131:B194" si="4">0.0153*(A131-273.15) + 14.77</f>
        <v>18.684505000000001</v>
      </c>
      <c r="C131">
        <f t="shared" ref="C131:C194" si="5">100*(0.1241+0.00003279*A131)</f>
        <v>14.144591</v>
      </c>
    </row>
    <row r="132" spans="1:3" x14ac:dyDescent="0.25">
      <c r="A132">
        <v>530</v>
      </c>
      <c r="B132">
        <f t="shared" si="4"/>
        <v>18.699804999999998</v>
      </c>
      <c r="C132">
        <f t="shared" si="5"/>
        <v>14.147870000000001</v>
      </c>
    </row>
    <row r="133" spans="1:3" x14ac:dyDescent="0.25">
      <c r="A133">
        <v>531</v>
      </c>
      <c r="B133">
        <f t="shared" si="4"/>
        <v>18.715105000000001</v>
      </c>
      <c r="C133">
        <f t="shared" si="5"/>
        <v>14.151149000000002</v>
      </c>
    </row>
    <row r="134" spans="1:3" x14ac:dyDescent="0.25">
      <c r="A134">
        <v>532</v>
      </c>
      <c r="B134">
        <f t="shared" si="4"/>
        <v>18.730405000000001</v>
      </c>
      <c r="C134">
        <f t="shared" si="5"/>
        <v>14.154427999999999</v>
      </c>
    </row>
    <row r="135" spans="1:3" x14ac:dyDescent="0.25">
      <c r="A135">
        <v>533</v>
      </c>
      <c r="B135">
        <f t="shared" si="4"/>
        <v>18.745705000000001</v>
      </c>
      <c r="C135">
        <f t="shared" si="5"/>
        <v>14.157707</v>
      </c>
    </row>
    <row r="136" spans="1:3" x14ac:dyDescent="0.25">
      <c r="A136">
        <v>534</v>
      </c>
      <c r="B136">
        <f t="shared" si="4"/>
        <v>18.761005000000001</v>
      </c>
      <c r="C136">
        <f t="shared" si="5"/>
        <v>14.160986000000001</v>
      </c>
    </row>
    <row r="137" spans="1:3" x14ac:dyDescent="0.25">
      <c r="A137">
        <v>535</v>
      </c>
      <c r="B137">
        <f t="shared" si="4"/>
        <v>18.776305000000001</v>
      </c>
      <c r="C137">
        <f t="shared" si="5"/>
        <v>14.164265</v>
      </c>
    </row>
    <row r="138" spans="1:3" x14ac:dyDescent="0.25">
      <c r="A138">
        <v>536</v>
      </c>
      <c r="B138">
        <f t="shared" si="4"/>
        <v>18.791605000000001</v>
      </c>
      <c r="C138">
        <f t="shared" si="5"/>
        <v>14.167544000000001</v>
      </c>
    </row>
    <row r="139" spans="1:3" x14ac:dyDescent="0.25">
      <c r="A139">
        <v>537</v>
      </c>
      <c r="B139">
        <f t="shared" si="4"/>
        <v>18.806905</v>
      </c>
      <c r="C139">
        <f t="shared" si="5"/>
        <v>14.170822999999999</v>
      </c>
    </row>
    <row r="140" spans="1:3" x14ac:dyDescent="0.25">
      <c r="A140">
        <v>538</v>
      </c>
      <c r="B140">
        <f t="shared" si="4"/>
        <v>18.822205</v>
      </c>
      <c r="C140">
        <f t="shared" si="5"/>
        <v>14.174102</v>
      </c>
    </row>
    <row r="141" spans="1:3" x14ac:dyDescent="0.25">
      <c r="A141">
        <v>539</v>
      </c>
      <c r="B141">
        <f t="shared" si="4"/>
        <v>18.837505</v>
      </c>
      <c r="C141">
        <f t="shared" si="5"/>
        <v>14.177381</v>
      </c>
    </row>
    <row r="142" spans="1:3" x14ac:dyDescent="0.25">
      <c r="A142">
        <v>540</v>
      </c>
      <c r="B142">
        <f t="shared" si="4"/>
        <v>18.852805</v>
      </c>
      <c r="C142">
        <f t="shared" si="5"/>
        <v>14.18066</v>
      </c>
    </row>
    <row r="143" spans="1:3" x14ac:dyDescent="0.25">
      <c r="A143">
        <v>541</v>
      </c>
      <c r="B143">
        <f t="shared" si="4"/>
        <v>18.868105</v>
      </c>
      <c r="C143">
        <f t="shared" si="5"/>
        <v>14.183939000000001</v>
      </c>
    </row>
    <row r="144" spans="1:3" x14ac:dyDescent="0.25">
      <c r="A144">
        <v>542</v>
      </c>
      <c r="B144">
        <f t="shared" si="4"/>
        <v>18.883405</v>
      </c>
      <c r="C144">
        <f t="shared" si="5"/>
        <v>14.187218000000001</v>
      </c>
    </row>
    <row r="145" spans="1:3" x14ac:dyDescent="0.25">
      <c r="A145">
        <v>543</v>
      </c>
      <c r="B145">
        <f t="shared" si="4"/>
        <v>18.898705</v>
      </c>
      <c r="C145">
        <f t="shared" si="5"/>
        <v>14.190496999999999</v>
      </c>
    </row>
    <row r="146" spans="1:3" x14ac:dyDescent="0.25">
      <c r="A146">
        <v>544</v>
      </c>
      <c r="B146">
        <f t="shared" si="4"/>
        <v>18.914005</v>
      </c>
      <c r="C146">
        <f t="shared" si="5"/>
        <v>14.193776</v>
      </c>
    </row>
    <row r="147" spans="1:3" x14ac:dyDescent="0.25">
      <c r="A147">
        <v>545</v>
      </c>
      <c r="B147">
        <f t="shared" si="4"/>
        <v>18.929304999999999</v>
      </c>
      <c r="C147">
        <f t="shared" si="5"/>
        <v>14.197055000000001</v>
      </c>
    </row>
    <row r="148" spans="1:3" x14ac:dyDescent="0.25">
      <c r="A148">
        <v>546</v>
      </c>
      <c r="B148">
        <f t="shared" si="4"/>
        <v>18.944604999999999</v>
      </c>
      <c r="C148">
        <f t="shared" si="5"/>
        <v>14.200334</v>
      </c>
    </row>
    <row r="149" spans="1:3" x14ac:dyDescent="0.25">
      <c r="A149">
        <v>547</v>
      </c>
      <c r="B149">
        <f t="shared" si="4"/>
        <v>18.959904999999999</v>
      </c>
      <c r="C149">
        <f t="shared" si="5"/>
        <v>14.203613000000001</v>
      </c>
    </row>
    <row r="150" spans="1:3" x14ac:dyDescent="0.25">
      <c r="A150">
        <v>548</v>
      </c>
      <c r="B150">
        <f t="shared" si="4"/>
        <v>18.975204999999999</v>
      </c>
      <c r="C150">
        <f t="shared" si="5"/>
        <v>14.206892000000002</v>
      </c>
    </row>
    <row r="151" spans="1:3" x14ac:dyDescent="0.25">
      <c r="A151">
        <v>549</v>
      </c>
      <c r="B151">
        <f t="shared" si="4"/>
        <v>18.990504999999999</v>
      </c>
      <c r="C151">
        <f t="shared" si="5"/>
        <v>14.210170999999999</v>
      </c>
    </row>
    <row r="152" spans="1:3" x14ac:dyDescent="0.25">
      <c r="A152">
        <v>550</v>
      </c>
      <c r="B152">
        <f t="shared" si="4"/>
        <v>19.005804999999999</v>
      </c>
      <c r="C152">
        <f t="shared" si="5"/>
        <v>14.21345</v>
      </c>
    </row>
    <row r="153" spans="1:3" x14ac:dyDescent="0.25">
      <c r="A153">
        <v>551</v>
      </c>
      <c r="B153">
        <f t="shared" si="4"/>
        <v>19.021104999999999</v>
      </c>
      <c r="C153">
        <f t="shared" si="5"/>
        <v>14.216729000000001</v>
      </c>
    </row>
    <row r="154" spans="1:3" x14ac:dyDescent="0.25">
      <c r="A154">
        <v>552</v>
      </c>
      <c r="B154">
        <f t="shared" si="4"/>
        <v>19.036404999999998</v>
      </c>
      <c r="C154">
        <f t="shared" si="5"/>
        <v>14.220008</v>
      </c>
    </row>
    <row r="155" spans="1:3" x14ac:dyDescent="0.25">
      <c r="A155">
        <v>553</v>
      </c>
      <c r="B155">
        <f t="shared" si="4"/>
        <v>19.051704999999998</v>
      </c>
      <c r="C155">
        <f t="shared" si="5"/>
        <v>14.223287000000001</v>
      </c>
    </row>
    <row r="156" spans="1:3" x14ac:dyDescent="0.25">
      <c r="A156">
        <v>554</v>
      </c>
      <c r="B156">
        <f t="shared" si="4"/>
        <v>19.067005000000002</v>
      </c>
      <c r="C156">
        <f t="shared" si="5"/>
        <v>14.226566000000002</v>
      </c>
    </row>
    <row r="157" spans="1:3" x14ac:dyDescent="0.25">
      <c r="A157">
        <v>555</v>
      </c>
      <c r="B157">
        <f t="shared" si="4"/>
        <v>19.082304999999998</v>
      </c>
      <c r="C157">
        <f t="shared" si="5"/>
        <v>14.229844999999999</v>
      </c>
    </row>
    <row r="158" spans="1:3" x14ac:dyDescent="0.25">
      <c r="A158">
        <v>556</v>
      </c>
      <c r="B158">
        <f t="shared" si="4"/>
        <v>19.097605000000001</v>
      </c>
      <c r="C158">
        <f t="shared" si="5"/>
        <v>14.233124</v>
      </c>
    </row>
    <row r="159" spans="1:3" x14ac:dyDescent="0.25">
      <c r="A159">
        <v>557</v>
      </c>
      <c r="B159">
        <f t="shared" si="4"/>
        <v>19.112904999999998</v>
      </c>
      <c r="C159">
        <f t="shared" si="5"/>
        <v>14.236403000000001</v>
      </c>
    </row>
    <row r="160" spans="1:3" x14ac:dyDescent="0.25">
      <c r="A160">
        <v>558</v>
      </c>
      <c r="B160">
        <f t="shared" si="4"/>
        <v>19.128205000000001</v>
      </c>
      <c r="C160">
        <f t="shared" si="5"/>
        <v>14.239682</v>
      </c>
    </row>
    <row r="161" spans="1:3" x14ac:dyDescent="0.25">
      <c r="A161">
        <v>559</v>
      </c>
      <c r="B161">
        <f t="shared" si="4"/>
        <v>19.143504999999998</v>
      </c>
      <c r="C161">
        <f t="shared" si="5"/>
        <v>14.242961000000001</v>
      </c>
    </row>
    <row r="162" spans="1:3" x14ac:dyDescent="0.25">
      <c r="A162">
        <v>560</v>
      </c>
      <c r="B162">
        <f t="shared" si="4"/>
        <v>19.158805000000001</v>
      </c>
      <c r="C162">
        <f t="shared" si="5"/>
        <v>14.246239999999998</v>
      </c>
    </row>
    <row r="163" spans="1:3" x14ac:dyDescent="0.25">
      <c r="A163">
        <v>561</v>
      </c>
      <c r="B163">
        <f t="shared" si="4"/>
        <v>19.174105000000001</v>
      </c>
      <c r="C163">
        <f t="shared" si="5"/>
        <v>14.249518999999999</v>
      </c>
    </row>
    <row r="164" spans="1:3" x14ac:dyDescent="0.25">
      <c r="A164">
        <v>562</v>
      </c>
      <c r="B164">
        <f t="shared" si="4"/>
        <v>19.189405000000001</v>
      </c>
      <c r="C164">
        <f t="shared" si="5"/>
        <v>14.252798</v>
      </c>
    </row>
    <row r="165" spans="1:3" x14ac:dyDescent="0.25">
      <c r="A165">
        <v>563</v>
      </c>
      <c r="B165">
        <f t="shared" si="4"/>
        <v>19.204705000000001</v>
      </c>
      <c r="C165">
        <f t="shared" si="5"/>
        <v>14.256077000000001</v>
      </c>
    </row>
    <row r="166" spans="1:3" x14ac:dyDescent="0.25">
      <c r="A166">
        <v>564</v>
      </c>
      <c r="B166">
        <f t="shared" si="4"/>
        <v>19.220005</v>
      </c>
      <c r="C166">
        <f t="shared" si="5"/>
        <v>14.259356</v>
      </c>
    </row>
    <row r="167" spans="1:3" x14ac:dyDescent="0.25">
      <c r="A167">
        <v>565</v>
      </c>
      <c r="B167">
        <f t="shared" si="4"/>
        <v>19.235305</v>
      </c>
      <c r="C167">
        <f t="shared" si="5"/>
        <v>14.262635000000001</v>
      </c>
    </row>
    <row r="168" spans="1:3" x14ac:dyDescent="0.25">
      <c r="A168">
        <v>566</v>
      </c>
      <c r="B168">
        <f t="shared" si="4"/>
        <v>19.250605</v>
      </c>
      <c r="C168">
        <f t="shared" si="5"/>
        <v>14.265914000000002</v>
      </c>
    </row>
    <row r="169" spans="1:3" x14ac:dyDescent="0.25">
      <c r="A169">
        <v>567</v>
      </c>
      <c r="B169">
        <f t="shared" si="4"/>
        <v>19.265905</v>
      </c>
      <c r="C169">
        <f t="shared" si="5"/>
        <v>14.269193</v>
      </c>
    </row>
    <row r="170" spans="1:3" x14ac:dyDescent="0.25">
      <c r="A170">
        <v>568</v>
      </c>
      <c r="B170">
        <f t="shared" si="4"/>
        <v>19.281205</v>
      </c>
      <c r="C170">
        <f t="shared" si="5"/>
        <v>14.272472</v>
      </c>
    </row>
    <row r="171" spans="1:3" x14ac:dyDescent="0.25">
      <c r="A171">
        <v>569</v>
      </c>
      <c r="B171">
        <f t="shared" si="4"/>
        <v>19.296505</v>
      </c>
      <c r="C171">
        <f t="shared" si="5"/>
        <v>14.275751</v>
      </c>
    </row>
    <row r="172" spans="1:3" x14ac:dyDescent="0.25">
      <c r="A172">
        <v>570</v>
      </c>
      <c r="B172">
        <f t="shared" si="4"/>
        <v>19.311805</v>
      </c>
      <c r="C172">
        <f t="shared" si="5"/>
        <v>14.279030000000001</v>
      </c>
    </row>
    <row r="173" spans="1:3" x14ac:dyDescent="0.25">
      <c r="A173">
        <v>571</v>
      </c>
      <c r="B173">
        <f t="shared" si="4"/>
        <v>19.327105</v>
      </c>
      <c r="C173">
        <f t="shared" si="5"/>
        <v>14.282309000000001</v>
      </c>
    </row>
    <row r="174" spans="1:3" x14ac:dyDescent="0.25">
      <c r="A174">
        <v>572</v>
      </c>
      <c r="B174">
        <f t="shared" si="4"/>
        <v>19.342404999999999</v>
      </c>
      <c r="C174">
        <f t="shared" si="5"/>
        <v>14.285587999999999</v>
      </c>
    </row>
    <row r="175" spans="1:3" x14ac:dyDescent="0.25">
      <c r="A175">
        <v>573</v>
      </c>
      <c r="B175">
        <f t="shared" si="4"/>
        <v>19.357704999999999</v>
      </c>
      <c r="C175">
        <f t="shared" si="5"/>
        <v>14.288867</v>
      </c>
    </row>
    <row r="176" spans="1:3" x14ac:dyDescent="0.25">
      <c r="A176">
        <v>574</v>
      </c>
      <c r="B176">
        <f t="shared" si="4"/>
        <v>19.373004999999999</v>
      </c>
      <c r="C176">
        <f t="shared" si="5"/>
        <v>14.292146000000001</v>
      </c>
    </row>
    <row r="177" spans="1:3" x14ac:dyDescent="0.25">
      <c r="A177">
        <v>575</v>
      </c>
      <c r="B177">
        <f t="shared" si="4"/>
        <v>19.388304999999999</v>
      </c>
      <c r="C177">
        <f t="shared" si="5"/>
        <v>14.295425</v>
      </c>
    </row>
    <row r="178" spans="1:3" x14ac:dyDescent="0.25">
      <c r="A178">
        <v>576</v>
      </c>
      <c r="B178">
        <f t="shared" si="4"/>
        <v>19.403604999999999</v>
      </c>
      <c r="C178">
        <f t="shared" si="5"/>
        <v>14.298704000000001</v>
      </c>
    </row>
    <row r="179" spans="1:3" x14ac:dyDescent="0.25">
      <c r="A179">
        <v>577</v>
      </c>
      <c r="B179">
        <f t="shared" si="4"/>
        <v>19.418904999999999</v>
      </c>
      <c r="C179">
        <f t="shared" si="5"/>
        <v>14.301983000000002</v>
      </c>
    </row>
    <row r="180" spans="1:3" x14ac:dyDescent="0.25">
      <c r="A180">
        <v>578</v>
      </c>
      <c r="B180">
        <f t="shared" si="4"/>
        <v>19.434204999999999</v>
      </c>
      <c r="C180">
        <f t="shared" si="5"/>
        <v>14.305262000000003</v>
      </c>
    </row>
    <row r="181" spans="1:3" x14ac:dyDescent="0.25">
      <c r="A181">
        <v>579</v>
      </c>
      <c r="B181">
        <f t="shared" si="4"/>
        <v>19.449504999999998</v>
      </c>
      <c r="C181">
        <f t="shared" si="5"/>
        <v>14.308541</v>
      </c>
    </row>
    <row r="182" spans="1:3" x14ac:dyDescent="0.25">
      <c r="A182">
        <v>580</v>
      </c>
      <c r="B182">
        <f t="shared" si="4"/>
        <v>19.464804999999998</v>
      </c>
      <c r="C182">
        <f t="shared" si="5"/>
        <v>14.311820000000001</v>
      </c>
    </row>
    <row r="183" spans="1:3" x14ac:dyDescent="0.25">
      <c r="A183">
        <v>581</v>
      </c>
      <c r="B183">
        <f t="shared" si="4"/>
        <v>19.480105000000002</v>
      </c>
      <c r="C183">
        <f t="shared" si="5"/>
        <v>14.315099</v>
      </c>
    </row>
    <row r="184" spans="1:3" x14ac:dyDescent="0.25">
      <c r="A184">
        <v>582</v>
      </c>
      <c r="B184">
        <f t="shared" si="4"/>
        <v>19.495404999999998</v>
      </c>
      <c r="C184">
        <f t="shared" si="5"/>
        <v>14.318378000000001</v>
      </c>
    </row>
    <row r="185" spans="1:3" x14ac:dyDescent="0.25">
      <c r="A185">
        <v>583</v>
      </c>
      <c r="B185">
        <f t="shared" si="4"/>
        <v>19.510705000000002</v>
      </c>
      <c r="C185">
        <f t="shared" si="5"/>
        <v>14.321657000000002</v>
      </c>
    </row>
    <row r="186" spans="1:3" x14ac:dyDescent="0.25">
      <c r="A186">
        <v>584</v>
      </c>
      <c r="B186">
        <f t="shared" si="4"/>
        <v>19.526004999999998</v>
      </c>
      <c r="C186">
        <f t="shared" si="5"/>
        <v>14.324935999999999</v>
      </c>
    </row>
    <row r="187" spans="1:3" x14ac:dyDescent="0.25">
      <c r="A187">
        <v>585</v>
      </c>
      <c r="B187">
        <f t="shared" si="4"/>
        <v>19.541305000000001</v>
      </c>
      <c r="C187">
        <f t="shared" si="5"/>
        <v>14.328215</v>
      </c>
    </row>
    <row r="188" spans="1:3" x14ac:dyDescent="0.25">
      <c r="A188">
        <v>586</v>
      </c>
      <c r="B188">
        <f t="shared" si="4"/>
        <v>19.556604999999998</v>
      </c>
      <c r="C188">
        <f t="shared" si="5"/>
        <v>14.331493999999999</v>
      </c>
    </row>
    <row r="189" spans="1:3" x14ac:dyDescent="0.25">
      <c r="A189">
        <v>587</v>
      </c>
      <c r="B189">
        <f t="shared" si="4"/>
        <v>19.571905000000001</v>
      </c>
      <c r="C189">
        <f t="shared" si="5"/>
        <v>14.334773</v>
      </c>
    </row>
    <row r="190" spans="1:3" x14ac:dyDescent="0.25">
      <c r="A190">
        <v>588</v>
      </c>
      <c r="B190">
        <f t="shared" si="4"/>
        <v>19.587205000000001</v>
      </c>
      <c r="C190">
        <f t="shared" si="5"/>
        <v>14.338052000000001</v>
      </c>
    </row>
    <row r="191" spans="1:3" x14ac:dyDescent="0.25">
      <c r="A191">
        <v>589</v>
      </c>
      <c r="B191">
        <f t="shared" si="4"/>
        <v>19.602505000000001</v>
      </c>
      <c r="C191">
        <f t="shared" si="5"/>
        <v>14.341331000000002</v>
      </c>
    </row>
    <row r="192" spans="1:3" x14ac:dyDescent="0.25">
      <c r="A192">
        <v>590</v>
      </c>
      <c r="B192">
        <f t="shared" si="4"/>
        <v>19.617805000000001</v>
      </c>
      <c r="C192">
        <f t="shared" si="5"/>
        <v>14.344609999999999</v>
      </c>
    </row>
    <row r="193" spans="1:3" x14ac:dyDescent="0.25">
      <c r="A193">
        <v>591</v>
      </c>
      <c r="B193">
        <f t="shared" si="4"/>
        <v>19.633105</v>
      </c>
      <c r="C193">
        <f t="shared" si="5"/>
        <v>14.347889</v>
      </c>
    </row>
    <row r="194" spans="1:3" x14ac:dyDescent="0.25">
      <c r="A194">
        <v>592</v>
      </c>
      <c r="B194">
        <f t="shared" si="4"/>
        <v>19.648405</v>
      </c>
      <c r="C194">
        <f t="shared" si="5"/>
        <v>14.351167999999999</v>
      </c>
    </row>
    <row r="195" spans="1:3" x14ac:dyDescent="0.25">
      <c r="A195">
        <v>593</v>
      </c>
      <c r="B195">
        <f t="shared" ref="B195:B258" si="6">0.0153*(A195-273.15) + 14.77</f>
        <v>19.663705</v>
      </c>
      <c r="C195">
        <f t="shared" ref="C195:C258" si="7">100*(0.1241+0.00003279*A195)</f>
        <v>14.354447</v>
      </c>
    </row>
    <row r="196" spans="1:3" x14ac:dyDescent="0.25">
      <c r="A196">
        <v>594</v>
      </c>
      <c r="B196">
        <f t="shared" si="6"/>
        <v>19.679005</v>
      </c>
      <c r="C196">
        <f t="shared" si="7"/>
        <v>14.357726000000001</v>
      </c>
    </row>
    <row r="197" spans="1:3" x14ac:dyDescent="0.25">
      <c r="A197">
        <v>595</v>
      </c>
      <c r="B197">
        <f t="shared" si="6"/>
        <v>19.694305</v>
      </c>
      <c r="C197">
        <f t="shared" si="7"/>
        <v>14.361004999999999</v>
      </c>
    </row>
    <row r="198" spans="1:3" x14ac:dyDescent="0.25">
      <c r="A198">
        <v>596</v>
      </c>
      <c r="B198">
        <f t="shared" si="6"/>
        <v>19.709605</v>
      </c>
      <c r="C198">
        <f t="shared" si="7"/>
        <v>14.364284</v>
      </c>
    </row>
    <row r="199" spans="1:3" x14ac:dyDescent="0.25">
      <c r="A199">
        <v>597</v>
      </c>
      <c r="B199">
        <f t="shared" si="6"/>
        <v>19.724905</v>
      </c>
      <c r="C199">
        <f t="shared" si="7"/>
        <v>14.367563000000001</v>
      </c>
    </row>
    <row r="200" spans="1:3" x14ac:dyDescent="0.25">
      <c r="A200">
        <v>598</v>
      </c>
      <c r="B200">
        <f t="shared" si="6"/>
        <v>19.740205</v>
      </c>
      <c r="C200">
        <f t="shared" si="7"/>
        <v>14.370842</v>
      </c>
    </row>
    <row r="201" spans="1:3" x14ac:dyDescent="0.25">
      <c r="A201">
        <v>599</v>
      </c>
      <c r="B201">
        <f t="shared" si="6"/>
        <v>19.755504999999999</v>
      </c>
      <c r="C201">
        <f t="shared" si="7"/>
        <v>14.374121000000001</v>
      </c>
    </row>
    <row r="202" spans="1:3" x14ac:dyDescent="0.25">
      <c r="A202">
        <v>600</v>
      </c>
      <c r="B202">
        <f t="shared" si="6"/>
        <v>19.770804999999999</v>
      </c>
      <c r="C202">
        <f t="shared" si="7"/>
        <v>14.377400000000002</v>
      </c>
    </row>
    <row r="203" spans="1:3" x14ac:dyDescent="0.25">
      <c r="A203">
        <v>601</v>
      </c>
      <c r="B203">
        <f t="shared" si="6"/>
        <v>19.786104999999999</v>
      </c>
      <c r="C203">
        <f t="shared" si="7"/>
        <v>14.380679000000002</v>
      </c>
    </row>
    <row r="204" spans="1:3" x14ac:dyDescent="0.25">
      <c r="A204">
        <v>602</v>
      </c>
      <c r="B204">
        <f t="shared" si="6"/>
        <v>19.801404999999999</v>
      </c>
      <c r="C204">
        <f t="shared" si="7"/>
        <v>14.383958</v>
      </c>
    </row>
    <row r="205" spans="1:3" x14ac:dyDescent="0.25">
      <c r="A205">
        <v>603</v>
      </c>
      <c r="B205">
        <f t="shared" si="6"/>
        <v>19.816704999999999</v>
      </c>
      <c r="C205">
        <f t="shared" si="7"/>
        <v>14.387237000000001</v>
      </c>
    </row>
    <row r="206" spans="1:3" x14ac:dyDescent="0.25">
      <c r="A206">
        <v>604</v>
      </c>
      <c r="B206">
        <f t="shared" si="6"/>
        <v>19.832004999999999</v>
      </c>
      <c r="C206">
        <f t="shared" si="7"/>
        <v>14.390516</v>
      </c>
    </row>
    <row r="207" spans="1:3" x14ac:dyDescent="0.25">
      <c r="A207">
        <v>605</v>
      </c>
      <c r="B207">
        <f t="shared" si="6"/>
        <v>19.847304999999999</v>
      </c>
      <c r="C207">
        <f t="shared" si="7"/>
        <v>14.393795000000001</v>
      </c>
    </row>
    <row r="208" spans="1:3" x14ac:dyDescent="0.25">
      <c r="A208">
        <v>606</v>
      </c>
      <c r="B208">
        <f t="shared" si="6"/>
        <v>19.862604999999999</v>
      </c>
      <c r="C208">
        <f t="shared" si="7"/>
        <v>14.397074000000002</v>
      </c>
    </row>
    <row r="209" spans="1:3" x14ac:dyDescent="0.25">
      <c r="A209">
        <v>607</v>
      </c>
      <c r="B209">
        <f t="shared" si="6"/>
        <v>19.877904999999998</v>
      </c>
      <c r="C209">
        <f t="shared" si="7"/>
        <v>14.400352999999999</v>
      </c>
    </row>
    <row r="210" spans="1:3" x14ac:dyDescent="0.25">
      <c r="A210">
        <v>608</v>
      </c>
      <c r="B210">
        <f t="shared" si="6"/>
        <v>19.893205000000002</v>
      </c>
      <c r="C210">
        <f t="shared" si="7"/>
        <v>14.403632</v>
      </c>
    </row>
    <row r="211" spans="1:3" x14ac:dyDescent="0.25">
      <c r="A211">
        <v>609</v>
      </c>
      <c r="B211">
        <f t="shared" si="6"/>
        <v>19.908504999999998</v>
      </c>
      <c r="C211">
        <f t="shared" si="7"/>
        <v>14.406911000000001</v>
      </c>
    </row>
    <row r="212" spans="1:3" x14ac:dyDescent="0.25">
      <c r="A212">
        <v>610</v>
      </c>
      <c r="B212">
        <f t="shared" si="6"/>
        <v>19.923805000000002</v>
      </c>
      <c r="C212">
        <f t="shared" si="7"/>
        <v>14.41019</v>
      </c>
    </row>
    <row r="213" spans="1:3" x14ac:dyDescent="0.25">
      <c r="A213">
        <v>611</v>
      </c>
      <c r="B213">
        <f t="shared" si="6"/>
        <v>19.939104999999998</v>
      </c>
      <c r="C213">
        <f t="shared" si="7"/>
        <v>14.413469000000001</v>
      </c>
    </row>
    <row r="214" spans="1:3" x14ac:dyDescent="0.25">
      <c r="A214">
        <v>612</v>
      </c>
      <c r="B214">
        <f t="shared" si="6"/>
        <v>19.954405000000001</v>
      </c>
      <c r="C214">
        <f t="shared" si="7"/>
        <v>14.416748000000002</v>
      </c>
    </row>
    <row r="215" spans="1:3" x14ac:dyDescent="0.25">
      <c r="A215">
        <v>613</v>
      </c>
      <c r="B215">
        <f t="shared" si="6"/>
        <v>19.969704999999998</v>
      </c>
      <c r="C215">
        <f t="shared" si="7"/>
        <v>14.420027000000001</v>
      </c>
    </row>
    <row r="216" spans="1:3" x14ac:dyDescent="0.25">
      <c r="A216">
        <v>614</v>
      </c>
      <c r="B216">
        <f t="shared" si="6"/>
        <v>19.985005000000001</v>
      </c>
      <c r="C216">
        <f t="shared" si="7"/>
        <v>14.423306</v>
      </c>
    </row>
    <row r="217" spans="1:3" x14ac:dyDescent="0.25">
      <c r="A217">
        <v>615</v>
      </c>
      <c r="B217">
        <f t="shared" si="6"/>
        <v>20.000305000000001</v>
      </c>
      <c r="C217">
        <f t="shared" si="7"/>
        <v>14.426584999999999</v>
      </c>
    </row>
    <row r="218" spans="1:3" x14ac:dyDescent="0.25">
      <c r="A218">
        <v>616</v>
      </c>
      <c r="B218">
        <f t="shared" si="6"/>
        <v>20.015605000000001</v>
      </c>
      <c r="C218">
        <f t="shared" si="7"/>
        <v>14.429864</v>
      </c>
    </row>
    <row r="219" spans="1:3" x14ac:dyDescent="0.25">
      <c r="A219">
        <v>617</v>
      </c>
      <c r="B219">
        <f t="shared" si="6"/>
        <v>20.030905000000001</v>
      </c>
      <c r="C219">
        <f t="shared" si="7"/>
        <v>14.433143000000001</v>
      </c>
    </row>
    <row r="220" spans="1:3" x14ac:dyDescent="0.25">
      <c r="A220">
        <v>618</v>
      </c>
      <c r="B220">
        <f t="shared" si="6"/>
        <v>20.046205</v>
      </c>
      <c r="C220">
        <f t="shared" si="7"/>
        <v>14.436422000000002</v>
      </c>
    </row>
    <row r="221" spans="1:3" x14ac:dyDescent="0.25">
      <c r="A221">
        <v>619</v>
      </c>
      <c r="B221">
        <f t="shared" si="6"/>
        <v>20.061505</v>
      </c>
      <c r="C221">
        <f t="shared" si="7"/>
        <v>14.439700999999999</v>
      </c>
    </row>
    <row r="222" spans="1:3" x14ac:dyDescent="0.25">
      <c r="A222">
        <v>620</v>
      </c>
      <c r="B222">
        <f t="shared" si="6"/>
        <v>20.076805</v>
      </c>
      <c r="C222">
        <f t="shared" si="7"/>
        <v>14.44298</v>
      </c>
    </row>
    <row r="223" spans="1:3" x14ac:dyDescent="0.25">
      <c r="A223">
        <v>621</v>
      </c>
      <c r="B223">
        <f t="shared" si="6"/>
        <v>20.092105</v>
      </c>
      <c r="C223">
        <f t="shared" si="7"/>
        <v>14.446259</v>
      </c>
    </row>
    <row r="224" spans="1:3" x14ac:dyDescent="0.25">
      <c r="A224">
        <v>622</v>
      </c>
      <c r="B224">
        <f t="shared" si="6"/>
        <v>20.107405</v>
      </c>
      <c r="C224">
        <f t="shared" si="7"/>
        <v>14.449538</v>
      </c>
    </row>
    <row r="225" spans="1:3" x14ac:dyDescent="0.25">
      <c r="A225">
        <v>623</v>
      </c>
      <c r="B225">
        <f t="shared" si="6"/>
        <v>20.122705</v>
      </c>
      <c r="C225">
        <f t="shared" si="7"/>
        <v>14.452817000000001</v>
      </c>
    </row>
    <row r="226" spans="1:3" x14ac:dyDescent="0.25">
      <c r="A226">
        <v>624</v>
      </c>
      <c r="B226">
        <f t="shared" si="6"/>
        <v>20.138005</v>
      </c>
      <c r="C226">
        <f t="shared" si="7"/>
        <v>14.456096000000002</v>
      </c>
    </row>
    <row r="227" spans="1:3" x14ac:dyDescent="0.25">
      <c r="A227">
        <v>625</v>
      </c>
      <c r="B227">
        <f t="shared" si="6"/>
        <v>20.153305</v>
      </c>
      <c r="C227">
        <f t="shared" si="7"/>
        <v>14.459375</v>
      </c>
    </row>
    <row r="228" spans="1:3" x14ac:dyDescent="0.25">
      <c r="A228">
        <v>626</v>
      </c>
      <c r="B228">
        <f t="shared" si="6"/>
        <v>20.168604999999999</v>
      </c>
      <c r="C228">
        <f t="shared" si="7"/>
        <v>14.462654000000001</v>
      </c>
    </row>
    <row r="229" spans="1:3" x14ac:dyDescent="0.25">
      <c r="A229">
        <v>627</v>
      </c>
      <c r="B229">
        <f t="shared" si="6"/>
        <v>20.183904999999999</v>
      </c>
      <c r="C229">
        <f t="shared" si="7"/>
        <v>14.465933</v>
      </c>
    </row>
    <row r="230" spans="1:3" x14ac:dyDescent="0.25">
      <c r="A230">
        <v>628</v>
      </c>
      <c r="B230">
        <f t="shared" si="6"/>
        <v>20.199204999999999</v>
      </c>
      <c r="C230">
        <f t="shared" si="7"/>
        <v>14.469212000000001</v>
      </c>
    </row>
    <row r="231" spans="1:3" x14ac:dyDescent="0.25">
      <c r="A231">
        <v>629</v>
      </c>
      <c r="B231">
        <f t="shared" si="6"/>
        <v>20.214504999999999</v>
      </c>
      <c r="C231">
        <f t="shared" si="7"/>
        <v>14.472491000000002</v>
      </c>
    </row>
    <row r="232" spans="1:3" x14ac:dyDescent="0.25">
      <c r="A232">
        <v>630</v>
      </c>
      <c r="B232">
        <f t="shared" si="6"/>
        <v>20.229804999999999</v>
      </c>
      <c r="C232">
        <f t="shared" si="7"/>
        <v>14.475769999999999</v>
      </c>
    </row>
    <row r="233" spans="1:3" x14ac:dyDescent="0.25">
      <c r="A233">
        <v>631</v>
      </c>
      <c r="B233">
        <f t="shared" si="6"/>
        <v>20.245104999999999</v>
      </c>
      <c r="C233">
        <f t="shared" si="7"/>
        <v>14.479049</v>
      </c>
    </row>
    <row r="234" spans="1:3" x14ac:dyDescent="0.25">
      <c r="A234">
        <v>632</v>
      </c>
      <c r="B234">
        <f t="shared" si="6"/>
        <v>20.260404999999999</v>
      </c>
      <c r="C234">
        <f t="shared" si="7"/>
        <v>14.482327999999999</v>
      </c>
    </row>
    <row r="235" spans="1:3" x14ac:dyDescent="0.25">
      <c r="A235">
        <v>633</v>
      </c>
      <c r="B235">
        <f t="shared" si="6"/>
        <v>20.275704999999999</v>
      </c>
      <c r="C235">
        <f t="shared" si="7"/>
        <v>14.485607</v>
      </c>
    </row>
    <row r="236" spans="1:3" x14ac:dyDescent="0.25">
      <c r="A236">
        <v>634</v>
      </c>
      <c r="B236">
        <f t="shared" si="6"/>
        <v>20.291004999999998</v>
      </c>
      <c r="C236">
        <f t="shared" si="7"/>
        <v>14.488886000000001</v>
      </c>
    </row>
    <row r="237" spans="1:3" x14ac:dyDescent="0.25">
      <c r="A237">
        <v>635</v>
      </c>
      <c r="B237">
        <f t="shared" si="6"/>
        <v>20.306305000000002</v>
      </c>
      <c r="C237">
        <f t="shared" si="7"/>
        <v>14.492165000000002</v>
      </c>
    </row>
    <row r="238" spans="1:3" x14ac:dyDescent="0.25">
      <c r="A238">
        <v>636</v>
      </c>
      <c r="B238">
        <f t="shared" si="6"/>
        <v>20.321604999999998</v>
      </c>
      <c r="C238">
        <f t="shared" si="7"/>
        <v>14.495444000000003</v>
      </c>
    </row>
    <row r="239" spans="1:3" x14ac:dyDescent="0.25">
      <c r="A239">
        <v>637</v>
      </c>
      <c r="B239">
        <f t="shared" si="6"/>
        <v>20.336905000000002</v>
      </c>
      <c r="C239">
        <f t="shared" si="7"/>
        <v>14.498723</v>
      </c>
    </row>
    <row r="240" spans="1:3" x14ac:dyDescent="0.25">
      <c r="A240">
        <v>638</v>
      </c>
      <c r="B240">
        <f t="shared" si="6"/>
        <v>20.352204999999998</v>
      </c>
      <c r="C240">
        <f t="shared" si="7"/>
        <v>14.502001999999999</v>
      </c>
    </row>
    <row r="241" spans="1:3" x14ac:dyDescent="0.25">
      <c r="A241">
        <v>639</v>
      </c>
      <c r="B241">
        <f t="shared" si="6"/>
        <v>20.367505000000001</v>
      </c>
      <c r="C241">
        <f t="shared" si="7"/>
        <v>14.505281</v>
      </c>
    </row>
    <row r="242" spans="1:3" x14ac:dyDescent="0.25">
      <c r="A242">
        <v>640</v>
      </c>
      <c r="B242">
        <f t="shared" si="6"/>
        <v>20.382804999999998</v>
      </c>
      <c r="C242">
        <f t="shared" si="7"/>
        <v>14.508560000000001</v>
      </c>
    </row>
    <row r="243" spans="1:3" x14ac:dyDescent="0.25">
      <c r="A243">
        <v>641</v>
      </c>
      <c r="B243">
        <f t="shared" si="6"/>
        <v>20.398105000000001</v>
      </c>
      <c r="C243">
        <f t="shared" si="7"/>
        <v>14.511839000000002</v>
      </c>
    </row>
    <row r="244" spans="1:3" x14ac:dyDescent="0.25">
      <c r="A244">
        <v>642</v>
      </c>
      <c r="B244">
        <f t="shared" si="6"/>
        <v>20.413405000000001</v>
      </c>
      <c r="C244">
        <f t="shared" si="7"/>
        <v>14.515117999999999</v>
      </c>
    </row>
    <row r="245" spans="1:3" x14ac:dyDescent="0.25">
      <c r="A245">
        <v>643</v>
      </c>
      <c r="B245">
        <f t="shared" si="6"/>
        <v>20.428705000000001</v>
      </c>
      <c r="C245">
        <f t="shared" si="7"/>
        <v>14.518397</v>
      </c>
    </row>
    <row r="246" spans="1:3" x14ac:dyDescent="0.25">
      <c r="A246">
        <v>644</v>
      </c>
      <c r="B246">
        <f t="shared" si="6"/>
        <v>20.444005000000001</v>
      </c>
      <c r="C246">
        <f t="shared" si="7"/>
        <v>14.521675999999999</v>
      </c>
    </row>
    <row r="247" spans="1:3" x14ac:dyDescent="0.25">
      <c r="A247">
        <v>645</v>
      </c>
      <c r="B247">
        <f t="shared" si="6"/>
        <v>20.459305000000001</v>
      </c>
      <c r="C247">
        <f t="shared" si="7"/>
        <v>14.524955</v>
      </c>
    </row>
    <row r="248" spans="1:3" x14ac:dyDescent="0.25">
      <c r="A248">
        <v>646</v>
      </c>
      <c r="B248">
        <f t="shared" si="6"/>
        <v>20.474605</v>
      </c>
      <c r="C248">
        <f t="shared" si="7"/>
        <v>14.528234000000001</v>
      </c>
    </row>
    <row r="249" spans="1:3" x14ac:dyDescent="0.25">
      <c r="A249">
        <v>647</v>
      </c>
      <c r="B249">
        <f t="shared" si="6"/>
        <v>20.489905</v>
      </c>
      <c r="C249">
        <f t="shared" si="7"/>
        <v>14.531513000000002</v>
      </c>
    </row>
    <row r="250" spans="1:3" x14ac:dyDescent="0.25">
      <c r="A250">
        <v>648</v>
      </c>
      <c r="B250">
        <f t="shared" si="6"/>
        <v>20.505205</v>
      </c>
      <c r="C250">
        <f t="shared" si="7"/>
        <v>14.534792000000001</v>
      </c>
    </row>
    <row r="251" spans="1:3" x14ac:dyDescent="0.25">
      <c r="A251">
        <v>649</v>
      </c>
      <c r="B251">
        <f t="shared" si="6"/>
        <v>20.520505</v>
      </c>
      <c r="C251">
        <f t="shared" si="7"/>
        <v>14.538071</v>
      </c>
    </row>
    <row r="252" spans="1:3" x14ac:dyDescent="0.25">
      <c r="A252">
        <v>650</v>
      </c>
      <c r="B252">
        <f t="shared" si="6"/>
        <v>20.535805</v>
      </c>
      <c r="C252">
        <f t="shared" si="7"/>
        <v>14.54135</v>
      </c>
    </row>
    <row r="253" spans="1:3" x14ac:dyDescent="0.25">
      <c r="A253">
        <v>651</v>
      </c>
      <c r="B253">
        <f t="shared" si="6"/>
        <v>20.551105</v>
      </c>
      <c r="C253">
        <f t="shared" si="7"/>
        <v>14.544629</v>
      </c>
    </row>
    <row r="254" spans="1:3" x14ac:dyDescent="0.25">
      <c r="A254">
        <v>652</v>
      </c>
      <c r="B254">
        <f t="shared" si="6"/>
        <v>20.566405</v>
      </c>
      <c r="C254">
        <f t="shared" si="7"/>
        <v>14.547908000000001</v>
      </c>
    </row>
    <row r="255" spans="1:3" x14ac:dyDescent="0.25">
      <c r="A255">
        <v>653</v>
      </c>
      <c r="B255">
        <f t="shared" si="6"/>
        <v>20.581704999999999</v>
      </c>
      <c r="C255">
        <f t="shared" si="7"/>
        <v>14.551187000000002</v>
      </c>
    </row>
    <row r="256" spans="1:3" x14ac:dyDescent="0.25">
      <c r="A256">
        <v>654</v>
      </c>
      <c r="B256">
        <f t="shared" si="6"/>
        <v>20.597004999999999</v>
      </c>
      <c r="C256">
        <f t="shared" si="7"/>
        <v>14.554466</v>
      </c>
    </row>
    <row r="257" spans="1:3" x14ac:dyDescent="0.25">
      <c r="A257">
        <v>655</v>
      </c>
      <c r="B257">
        <f t="shared" si="6"/>
        <v>20.612304999999999</v>
      </c>
      <c r="C257">
        <f t="shared" si="7"/>
        <v>14.557745000000001</v>
      </c>
    </row>
    <row r="258" spans="1:3" x14ac:dyDescent="0.25">
      <c r="A258">
        <v>656</v>
      </c>
      <c r="B258">
        <f t="shared" si="6"/>
        <v>20.627604999999999</v>
      </c>
      <c r="C258">
        <f t="shared" si="7"/>
        <v>14.561024</v>
      </c>
    </row>
    <row r="259" spans="1:3" x14ac:dyDescent="0.25">
      <c r="A259">
        <v>657</v>
      </c>
      <c r="B259">
        <f t="shared" ref="B259:B322" si="8">0.0153*(A259-273.15) + 14.77</f>
        <v>20.642904999999999</v>
      </c>
      <c r="C259">
        <f t="shared" ref="C259:C322" si="9">100*(0.1241+0.00003279*A259)</f>
        <v>14.564303000000001</v>
      </c>
    </row>
    <row r="260" spans="1:3" x14ac:dyDescent="0.25">
      <c r="A260">
        <v>658</v>
      </c>
      <c r="B260">
        <f t="shared" si="8"/>
        <v>20.658204999999999</v>
      </c>
      <c r="C260">
        <f t="shared" si="9"/>
        <v>14.567582000000002</v>
      </c>
    </row>
    <row r="261" spans="1:3" x14ac:dyDescent="0.25">
      <c r="A261">
        <v>659</v>
      </c>
      <c r="B261">
        <f t="shared" si="8"/>
        <v>20.673504999999999</v>
      </c>
      <c r="C261">
        <f t="shared" si="9"/>
        <v>14.570861000000001</v>
      </c>
    </row>
    <row r="262" spans="1:3" x14ac:dyDescent="0.25">
      <c r="A262">
        <v>660</v>
      </c>
      <c r="B262">
        <f t="shared" si="8"/>
        <v>20.688804999999999</v>
      </c>
      <c r="C262">
        <f t="shared" si="9"/>
        <v>14.57414</v>
      </c>
    </row>
    <row r="263" spans="1:3" x14ac:dyDescent="0.25">
      <c r="A263">
        <v>661</v>
      </c>
      <c r="B263">
        <f t="shared" si="8"/>
        <v>20.704104999999998</v>
      </c>
      <c r="C263">
        <f t="shared" si="9"/>
        <v>14.577418999999999</v>
      </c>
    </row>
    <row r="264" spans="1:3" x14ac:dyDescent="0.25">
      <c r="A264">
        <v>662</v>
      </c>
      <c r="B264">
        <f t="shared" si="8"/>
        <v>20.719405000000002</v>
      </c>
      <c r="C264">
        <f t="shared" si="9"/>
        <v>14.580698</v>
      </c>
    </row>
    <row r="265" spans="1:3" x14ac:dyDescent="0.25">
      <c r="A265">
        <v>663</v>
      </c>
      <c r="B265">
        <f t="shared" si="8"/>
        <v>20.734704999999998</v>
      </c>
      <c r="C265">
        <f t="shared" si="9"/>
        <v>14.583977000000001</v>
      </c>
    </row>
    <row r="266" spans="1:3" x14ac:dyDescent="0.25">
      <c r="A266">
        <v>664</v>
      </c>
      <c r="B266">
        <f t="shared" si="8"/>
        <v>20.750005000000002</v>
      </c>
      <c r="C266">
        <f t="shared" si="9"/>
        <v>14.587256000000002</v>
      </c>
    </row>
    <row r="267" spans="1:3" x14ac:dyDescent="0.25">
      <c r="A267">
        <v>665</v>
      </c>
      <c r="B267">
        <f t="shared" si="8"/>
        <v>20.765304999999998</v>
      </c>
      <c r="C267">
        <f t="shared" si="9"/>
        <v>14.590534999999999</v>
      </c>
    </row>
    <row r="268" spans="1:3" x14ac:dyDescent="0.25">
      <c r="A268">
        <v>666</v>
      </c>
      <c r="B268">
        <f t="shared" si="8"/>
        <v>20.780605000000001</v>
      </c>
      <c r="C268">
        <f t="shared" si="9"/>
        <v>14.593814</v>
      </c>
    </row>
    <row r="269" spans="1:3" x14ac:dyDescent="0.25">
      <c r="A269">
        <v>667</v>
      </c>
      <c r="B269">
        <f t="shared" si="8"/>
        <v>20.795904999999998</v>
      </c>
      <c r="C269">
        <f t="shared" si="9"/>
        <v>14.597092999999999</v>
      </c>
    </row>
    <row r="270" spans="1:3" x14ac:dyDescent="0.25">
      <c r="A270">
        <v>668</v>
      </c>
      <c r="B270">
        <f t="shared" si="8"/>
        <v>20.811205000000001</v>
      </c>
      <c r="C270">
        <f t="shared" si="9"/>
        <v>14.600372</v>
      </c>
    </row>
    <row r="271" spans="1:3" x14ac:dyDescent="0.25">
      <c r="A271">
        <v>669</v>
      </c>
      <c r="B271">
        <f t="shared" si="8"/>
        <v>20.826505000000001</v>
      </c>
      <c r="C271">
        <f t="shared" si="9"/>
        <v>14.603651000000001</v>
      </c>
    </row>
    <row r="272" spans="1:3" x14ac:dyDescent="0.25">
      <c r="A272">
        <v>670</v>
      </c>
      <c r="B272">
        <f t="shared" si="8"/>
        <v>20.841805000000001</v>
      </c>
      <c r="C272">
        <f t="shared" si="9"/>
        <v>14.606930000000002</v>
      </c>
    </row>
    <row r="273" spans="1:3" x14ac:dyDescent="0.25">
      <c r="A273">
        <v>671</v>
      </c>
      <c r="B273">
        <f t="shared" si="8"/>
        <v>20.857105000000001</v>
      </c>
      <c r="C273">
        <f t="shared" si="9"/>
        <v>14.610209000000001</v>
      </c>
    </row>
    <row r="274" spans="1:3" x14ac:dyDescent="0.25">
      <c r="A274">
        <v>672</v>
      </c>
      <c r="B274">
        <f t="shared" si="8"/>
        <v>20.872405000000001</v>
      </c>
      <c r="C274">
        <f t="shared" si="9"/>
        <v>14.613488</v>
      </c>
    </row>
    <row r="275" spans="1:3" x14ac:dyDescent="0.25">
      <c r="A275">
        <v>673</v>
      </c>
      <c r="B275">
        <f t="shared" si="8"/>
        <v>20.887705</v>
      </c>
      <c r="C275">
        <f t="shared" si="9"/>
        <v>14.616766999999999</v>
      </c>
    </row>
    <row r="276" spans="1:3" x14ac:dyDescent="0.25">
      <c r="A276">
        <v>674</v>
      </c>
      <c r="B276">
        <f t="shared" si="8"/>
        <v>20.903005</v>
      </c>
      <c r="C276">
        <f t="shared" si="9"/>
        <v>14.620046</v>
      </c>
    </row>
    <row r="277" spans="1:3" x14ac:dyDescent="0.25">
      <c r="A277">
        <v>675</v>
      </c>
      <c r="B277">
        <f t="shared" si="8"/>
        <v>20.918305</v>
      </c>
      <c r="C277">
        <f t="shared" si="9"/>
        <v>14.623325000000001</v>
      </c>
    </row>
    <row r="278" spans="1:3" x14ac:dyDescent="0.25">
      <c r="A278">
        <v>676</v>
      </c>
      <c r="B278">
        <f t="shared" si="8"/>
        <v>20.933605</v>
      </c>
      <c r="C278">
        <f t="shared" si="9"/>
        <v>14.626604000000002</v>
      </c>
    </row>
    <row r="279" spans="1:3" x14ac:dyDescent="0.25">
      <c r="A279">
        <v>677</v>
      </c>
      <c r="B279">
        <f t="shared" si="8"/>
        <v>20.948905</v>
      </c>
      <c r="C279">
        <f t="shared" si="9"/>
        <v>14.629883</v>
      </c>
    </row>
    <row r="280" spans="1:3" x14ac:dyDescent="0.25">
      <c r="A280">
        <v>678</v>
      </c>
      <c r="B280">
        <f t="shared" si="8"/>
        <v>20.964205</v>
      </c>
      <c r="C280">
        <f t="shared" si="9"/>
        <v>14.633161999999999</v>
      </c>
    </row>
    <row r="281" spans="1:3" x14ac:dyDescent="0.25">
      <c r="A281">
        <v>679</v>
      </c>
      <c r="B281">
        <f t="shared" si="8"/>
        <v>20.979505</v>
      </c>
      <c r="C281">
        <f t="shared" si="9"/>
        <v>14.636441</v>
      </c>
    </row>
    <row r="282" spans="1:3" x14ac:dyDescent="0.25">
      <c r="A282">
        <v>680</v>
      </c>
      <c r="B282">
        <f t="shared" si="8"/>
        <v>20.994804999999999</v>
      </c>
      <c r="C282">
        <f t="shared" si="9"/>
        <v>14.639720000000001</v>
      </c>
    </row>
    <row r="283" spans="1:3" x14ac:dyDescent="0.25">
      <c r="A283">
        <v>681</v>
      </c>
      <c r="B283">
        <f t="shared" si="8"/>
        <v>21.010104999999999</v>
      </c>
      <c r="C283">
        <f t="shared" si="9"/>
        <v>14.642999000000001</v>
      </c>
    </row>
    <row r="284" spans="1:3" x14ac:dyDescent="0.25">
      <c r="A284">
        <v>682</v>
      </c>
      <c r="B284">
        <f t="shared" si="8"/>
        <v>21.025404999999999</v>
      </c>
      <c r="C284">
        <f t="shared" si="9"/>
        <v>14.646278000000002</v>
      </c>
    </row>
    <row r="285" spans="1:3" x14ac:dyDescent="0.25">
      <c r="A285">
        <v>683</v>
      </c>
      <c r="B285">
        <f t="shared" si="8"/>
        <v>21.040704999999999</v>
      </c>
      <c r="C285">
        <f t="shared" si="9"/>
        <v>14.649557000000001</v>
      </c>
    </row>
    <row r="286" spans="1:3" x14ac:dyDescent="0.25">
      <c r="A286">
        <v>684</v>
      </c>
      <c r="B286">
        <f t="shared" si="8"/>
        <v>21.056004999999999</v>
      </c>
      <c r="C286">
        <f t="shared" si="9"/>
        <v>14.652835999999999</v>
      </c>
    </row>
    <row r="287" spans="1:3" x14ac:dyDescent="0.25">
      <c r="A287">
        <v>685</v>
      </c>
      <c r="B287">
        <f t="shared" si="8"/>
        <v>21.071304999999999</v>
      </c>
      <c r="C287">
        <f t="shared" si="9"/>
        <v>14.656115</v>
      </c>
    </row>
    <row r="288" spans="1:3" x14ac:dyDescent="0.25">
      <c r="A288">
        <v>686</v>
      </c>
      <c r="B288">
        <f t="shared" si="8"/>
        <v>21.086604999999999</v>
      </c>
      <c r="C288">
        <f t="shared" si="9"/>
        <v>14.659394000000001</v>
      </c>
    </row>
    <row r="289" spans="1:3" x14ac:dyDescent="0.25">
      <c r="A289">
        <v>687</v>
      </c>
      <c r="B289">
        <f t="shared" si="8"/>
        <v>21.101904999999999</v>
      </c>
      <c r="C289">
        <f t="shared" si="9"/>
        <v>14.662673000000002</v>
      </c>
    </row>
    <row r="290" spans="1:3" x14ac:dyDescent="0.25">
      <c r="A290">
        <v>688</v>
      </c>
      <c r="B290">
        <f t="shared" si="8"/>
        <v>21.117204999999998</v>
      </c>
      <c r="C290">
        <f t="shared" si="9"/>
        <v>14.665952000000001</v>
      </c>
    </row>
    <row r="291" spans="1:3" x14ac:dyDescent="0.25">
      <c r="A291">
        <v>689</v>
      </c>
      <c r="B291">
        <f t="shared" si="8"/>
        <v>21.132505000000002</v>
      </c>
      <c r="C291">
        <f t="shared" si="9"/>
        <v>14.669231</v>
      </c>
    </row>
    <row r="292" spans="1:3" x14ac:dyDescent="0.25">
      <c r="A292">
        <v>690</v>
      </c>
      <c r="B292">
        <f t="shared" si="8"/>
        <v>21.147804999999998</v>
      </c>
      <c r="C292">
        <f t="shared" si="9"/>
        <v>14.672509999999999</v>
      </c>
    </row>
    <row r="293" spans="1:3" x14ac:dyDescent="0.25">
      <c r="A293">
        <v>691</v>
      </c>
      <c r="B293">
        <f t="shared" si="8"/>
        <v>21.163105000000002</v>
      </c>
      <c r="C293">
        <f t="shared" si="9"/>
        <v>14.675789</v>
      </c>
    </row>
    <row r="294" spans="1:3" x14ac:dyDescent="0.25">
      <c r="A294">
        <v>692</v>
      </c>
      <c r="B294">
        <f t="shared" si="8"/>
        <v>21.178404999999998</v>
      </c>
      <c r="C294">
        <f t="shared" si="9"/>
        <v>14.679068000000001</v>
      </c>
    </row>
    <row r="295" spans="1:3" x14ac:dyDescent="0.25">
      <c r="A295">
        <v>693</v>
      </c>
      <c r="B295">
        <f t="shared" si="8"/>
        <v>21.193705000000001</v>
      </c>
      <c r="C295">
        <f t="shared" si="9"/>
        <v>14.682347000000002</v>
      </c>
    </row>
    <row r="296" spans="1:3" x14ac:dyDescent="0.25">
      <c r="A296">
        <v>694</v>
      </c>
      <c r="B296">
        <f t="shared" si="8"/>
        <v>21.209004999999998</v>
      </c>
      <c r="C296">
        <f t="shared" si="9"/>
        <v>14.685626000000001</v>
      </c>
    </row>
    <row r="297" spans="1:3" x14ac:dyDescent="0.25">
      <c r="A297">
        <v>695</v>
      </c>
      <c r="B297">
        <f t="shared" si="8"/>
        <v>21.224305000000001</v>
      </c>
      <c r="C297">
        <f t="shared" si="9"/>
        <v>14.688905</v>
      </c>
    </row>
    <row r="298" spans="1:3" x14ac:dyDescent="0.25">
      <c r="A298">
        <v>696</v>
      </c>
      <c r="B298">
        <f t="shared" si="8"/>
        <v>21.239605000000001</v>
      </c>
      <c r="C298">
        <f t="shared" si="9"/>
        <v>14.692183999999999</v>
      </c>
    </row>
    <row r="299" spans="1:3" x14ac:dyDescent="0.25">
      <c r="A299">
        <v>697</v>
      </c>
      <c r="B299">
        <f t="shared" si="8"/>
        <v>21.254905000000001</v>
      </c>
      <c r="C299">
        <f t="shared" si="9"/>
        <v>14.695463</v>
      </c>
    </row>
    <row r="300" spans="1:3" x14ac:dyDescent="0.25">
      <c r="A300">
        <v>698</v>
      </c>
      <c r="B300">
        <f t="shared" si="8"/>
        <v>21.270205000000001</v>
      </c>
      <c r="C300">
        <f t="shared" si="9"/>
        <v>14.698742000000001</v>
      </c>
    </row>
    <row r="301" spans="1:3" x14ac:dyDescent="0.25">
      <c r="A301">
        <v>699</v>
      </c>
      <c r="B301">
        <f t="shared" si="8"/>
        <v>21.285505000000001</v>
      </c>
      <c r="C301">
        <f t="shared" si="9"/>
        <v>14.702021000000002</v>
      </c>
    </row>
    <row r="302" spans="1:3" x14ac:dyDescent="0.25">
      <c r="A302">
        <v>700</v>
      </c>
      <c r="B302">
        <f t="shared" si="8"/>
        <v>21.300805</v>
      </c>
      <c r="C302">
        <f t="shared" si="9"/>
        <v>14.705299999999999</v>
      </c>
    </row>
    <row r="303" spans="1:3" x14ac:dyDescent="0.25">
      <c r="A303">
        <v>701</v>
      </c>
      <c r="B303">
        <f t="shared" si="8"/>
        <v>21.316105</v>
      </c>
      <c r="C303">
        <f t="shared" si="9"/>
        <v>14.708579</v>
      </c>
    </row>
    <row r="304" spans="1:3" x14ac:dyDescent="0.25">
      <c r="A304">
        <v>702</v>
      </c>
      <c r="B304">
        <f t="shared" si="8"/>
        <v>21.331405</v>
      </c>
      <c r="C304">
        <f t="shared" si="9"/>
        <v>14.711857999999999</v>
      </c>
    </row>
    <row r="305" spans="1:3" x14ac:dyDescent="0.25">
      <c r="A305">
        <v>703</v>
      </c>
      <c r="B305">
        <f t="shared" si="8"/>
        <v>21.346705</v>
      </c>
      <c r="C305">
        <f t="shared" si="9"/>
        <v>14.715137</v>
      </c>
    </row>
    <row r="306" spans="1:3" x14ac:dyDescent="0.25">
      <c r="A306">
        <v>704</v>
      </c>
      <c r="B306">
        <f t="shared" si="8"/>
        <v>21.362005</v>
      </c>
      <c r="C306">
        <f t="shared" si="9"/>
        <v>14.718416000000001</v>
      </c>
    </row>
    <row r="307" spans="1:3" x14ac:dyDescent="0.25">
      <c r="A307">
        <v>705</v>
      </c>
      <c r="B307">
        <f t="shared" si="8"/>
        <v>21.377305</v>
      </c>
      <c r="C307">
        <f t="shared" si="9"/>
        <v>14.721695</v>
      </c>
    </row>
    <row r="308" spans="1:3" x14ac:dyDescent="0.25">
      <c r="A308">
        <v>706</v>
      </c>
      <c r="B308">
        <f t="shared" si="8"/>
        <v>21.392605</v>
      </c>
      <c r="C308">
        <f t="shared" si="9"/>
        <v>14.724974000000001</v>
      </c>
    </row>
    <row r="309" spans="1:3" x14ac:dyDescent="0.25">
      <c r="A309">
        <v>707</v>
      </c>
      <c r="B309">
        <f t="shared" si="8"/>
        <v>21.407905</v>
      </c>
      <c r="C309">
        <f t="shared" si="9"/>
        <v>14.728252999999999</v>
      </c>
    </row>
    <row r="310" spans="1:3" x14ac:dyDescent="0.25">
      <c r="A310">
        <v>708</v>
      </c>
      <c r="B310">
        <f t="shared" si="8"/>
        <v>21.423204999999999</v>
      </c>
      <c r="C310">
        <f t="shared" si="9"/>
        <v>14.731532</v>
      </c>
    </row>
    <row r="311" spans="1:3" x14ac:dyDescent="0.25">
      <c r="A311">
        <v>709</v>
      </c>
      <c r="B311">
        <f t="shared" si="8"/>
        <v>21.438504999999999</v>
      </c>
      <c r="C311">
        <f t="shared" si="9"/>
        <v>14.734811000000001</v>
      </c>
    </row>
    <row r="312" spans="1:3" x14ac:dyDescent="0.25">
      <c r="A312">
        <v>710</v>
      </c>
      <c r="B312">
        <f t="shared" si="8"/>
        <v>21.453804999999999</v>
      </c>
      <c r="C312">
        <f t="shared" si="9"/>
        <v>14.738090000000001</v>
      </c>
    </row>
    <row r="313" spans="1:3" x14ac:dyDescent="0.25">
      <c r="A313">
        <v>711</v>
      </c>
      <c r="B313">
        <f t="shared" si="8"/>
        <v>21.469104999999999</v>
      </c>
      <c r="C313">
        <f t="shared" si="9"/>
        <v>14.741369000000001</v>
      </c>
    </row>
    <row r="314" spans="1:3" x14ac:dyDescent="0.25">
      <c r="A314">
        <v>712</v>
      </c>
      <c r="B314">
        <f t="shared" si="8"/>
        <v>21.484404999999999</v>
      </c>
      <c r="C314">
        <f t="shared" si="9"/>
        <v>14.744648</v>
      </c>
    </row>
    <row r="315" spans="1:3" x14ac:dyDescent="0.25">
      <c r="A315">
        <v>713</v>
      </c>
      <c r="B315">
        <f t="shared" si="8"/>
        <v>21.499704999999999</v>
      </c>
      <c r="C315">
        <f t="shared" si="9"/>
        <v>14.747926999999999</v>
      </c>
    </row>
    <row r="316" spans="1:3" x14ac:dyDescent="0.25">
      <c r="A316">
        <v>714</v>
      </c>
      <c r="B316">
        <f t="shared" si="8"/>
        <v>21.515004999999999</v>
      </c>
      <c r="C316">
        <f t="shared" si="9"/>
        <v>14.751206</v>
      </c>
    </row>
    <row r="317" spans="1:3" x14ac:dyDescent="0.25">
      <c r="A317">
        <v>715</v>
      </c>
      <c r="B317">
        <f t="shared" si="8"/>
        <v>21.530304999999998</v>
      </c>
      <c r="C317">
        <f t="shared" si="9"/>
        <v>14.754485000000001</v>
      </c>
    </row>
    <row r="318" spans="1:3" x14ac:dyDescent="0.25">
      <c r="A318">
        <v>716</v>
      </c>
      <c r="B318">
        <f t="shared" si="8"/>
        <v>21.545604999999998</v>
      </c>
      <c r="C318">
        <f t="shared" si="9"/>
        <v>14.757764000000002</v>
      </c>
    </row>
    <row r="319" spans="1:3" x14ac:dyDescent="0.25">
      <c r="A319">
        <v>717</v>
      </c>
      <c r="B319">
        <f t="shared" si="8"/>
        <v>21.560904999999998</v>
      </c>
      <c r="C319">
        <f t="shared" si="9"/>
        <v>14.761043000000001</v>
      </c>
    </row>
    <row r="320" spans="1:3" x14ac:dyDescent="0.25">
      <c r="A320">
        <v>718</v>
      </c>
      <c r="B320">
        <f t="shared" si="8"/>
        <v>21.576205000000002</v>
      </c>
      <c r="C320">
        <f t="shared" si="9"/>
        <v>14.764322000000002</v>
      </c>
    </row>
    <row r="321" spans="1:3" x14ac:dyDescent="0.25">
      <c r="A321">
        <v>719</v>
      </c>
      <c r="B321">
        <f t="shared" si="8"/>
        <v>21.591504999999998</v>
      </c>
      <c r="C321">
        <f t="shared" si="9"/>
        <v>14.767600999999999</v>
      </c>
    </row>
    <row r="322" spans="1:3" x14ac:dyDescent="0.25">
      <c r="A322">
        <v>720</v>
      </c>
      <c r="B322">
        <f t="shared" si="8"/>
        <v>21.606805000000001</v>
      </c>
      <c r="C322">
        <f t="shared" si="9"/>
        <v>14.77088</v>
      </c>
    </row>
    <row r="323" spans="1:3" x14ac:dyDescent="0.25">
      <c r="A323">
        <v>721</v>
      </c>
      <c r="B323">
        <f t="shared" ref="B323:B386" si="10">0.0153*(A323-273.15) + 14.77</f>
        <v>21.622104999999998</v>
      </c>
      <c r="C323">
        <f t="shared" ref="C323:C386" si="11">100*(0.1241+0.00003279*A323)</f>
        <v>14.774159000000001</v>
      </c>
    </row>
    <row r="324" spans="1:3" x14ac:dyDescent="0.25">
      <c r="A324">
        <v>722</v>
      </c>
      <c r="B324">
        <f t="shared" si="10"/>
        <v>21.637405000000001</v>
      </c>
      <c r="C324">
        <f t="shared" si="11"/>
        <v>14.777438000000002</v>
      </c>
    </row>
    <row r="325" spans="1:3" x14ac:dyDescent="0.25">
      <c r="A325">
        <v>723</v>
      </c>
      <c r="B325">
        <f t="shared" si="10"/>
        <v>21.652704999999997</v>
      </c>
      <c r="C325">
        <f t="shared" si="11"/>
        <v>14.780717000000001</v>
      </c>
    </row>
    <row r="326" spans="1:3" x14ac:dyDescent="0.25">
      <c r="A326">
        <v>724</v>
      </c>
      <c r="B326">
        <f t="shared" si="10"/>
        <v>21.668005000000001</v>
      </c>
      <c r="C326">
        <f t="shared" si="11"/>
        <v>14.783995999999998</v>
      </c>
    </row>
    <row r="327" spans="1:3" x14ac:dyDescent="0.25">
      <c r="A327">
        <v>725</v>
      </c>
      <c r="B327">
        <f t="shared" si="10"/>
        <v>21.683305000000001</v>
      </c>
      <c r="C327">
        <f t="shared" si="11"/>
        <v>14.787274999999999</v>
      </c>
    </row>
    <row r="328" spans="1:3" x14ac:dyDescent="0.25">
      <c r="A328">
        <v>726</v>
      </c>
      <c r="B328">
        <f t="shared" si="10"/>
        <v>21.698605000000001</v>
      </c>
      <c r="C328">
        <f t="shared" si="11"/>
        <v>14.790554</v>
      </c>
    </row>
    <row r="329" spans="1:3" x14ac:dyDescent="0.25">
      <c r="A329">
        <v>727</v>
      </c>
      <c r="B329">
        <f t="shared" si="10"/>
        <v>21.713905</v>
      </c>
      <c r="C329">
        <f t="shared" si="11"/>
        <v>14.793833000000001</v>
      </c>
    </row>
    <row r="330" spans="1:3" x14ac:dyDescent="0.25">
      <c r="A330">
        <v>728</v>
      </c>
      <c r="B330">
        <f t="shared" si="10"/>
        <v>21.729205</v>
      </c>
      <c r="C330">
        <f t="shared" si="11"/>
        <v>14.797112000000002</v>
      </c>
    </row>
    <row r="331" spans="1:3" x14ac:dyDescent="0.25">
      <c r="A331">
        <v>729</v>
      </c>
      <c r="B331">
        <f t="shared" si="10"/>
        <v>21.744505</v>
      </c>
      <c r="C331">
        <f t="shared" si="11"/>
        <v>14.800391000000001</v>
      </c>
    </row>
    <row r="332" spans="1:3" x14ac:dyDescent="0.25">
      <c r="A332">
        <v>730</v>
      </c>
      <c r="B332">
        <f t="shared" si="10"/>
        <v>21.759805</v>
      </c>
      <c r="C332">
        <f t="shared" si="11"/>
        <v>14.803669999999999</v>
      </c>
    </row>
    <row r="333" spans="1:3" x14ac:dyDescent="0.25">
      <c r="A333">
        <v>731</v>
      </c>
      <c r="B333">
        <f t="shared" si="10"/>
        <v>21.775105</v>
      </c>
      <c r="C333">
        <f t="shared" si="11"/>
        <v>14.806948999999999</v>
      </c>
    </row>
    <row r="334" spans="1:3" x14ac:dyDescent="0.25">
      <c r="A334">
        <v>732</v>
      </c>
      <c r="B334">
        <f t="shared" si="10"/>
        <v>21.790405</v>
      </c>
      <c r="C334">
        <f t="shared" si="11"/>
        <v>14.810228</v>
      </c>
    </row>
    <row r="335" spans="1:3" x14ac:dyDescent="0.25">
      <c r="A335">
        <v>733</v>
      </c>
      <c r="B335">
        <f t="shared" si="10"/>
        <v>21.805705</v>
      </c>
      <c r="C335">
        <f t="shared" si="11"/>
        <v>14.813507000000001</v>
      </c>
    </row>
    <row r="336" spans="1:3" x14ac:dyDescent="0.25">
      <c r="A336">
        <v>734</v>
      </c>
      <c r="B336">
        <f t="shared" si="10"/>
        <v>21.821005</v>
      </c>
      <c r="C336">
        <f t="shared" si="11"/>
        <v>14.816786</v>
      </c>
    </row>
    <row r="337" spans="1:3" x14ac:dyDescent="0.25">
      <c r="A337">
        <v>735</v>
      </c>
      <c r="B337">
        <f t="shared" si="10"/>
        <v>21.836304999999999</v>
      </c>
      <c r="C337">
        <f t="shared" si="11"/>
        <v>14.820065</v>
      </c>
    </row>
    <row r="338" spans="1:3" x14ac:dyDescent="0.25">
      <c r="A338">
        <v>736</v>
      </c>
      <c r="B338">
        <f t="shared" si="10"/>
        <v>21.851604999999999</v>
      </c>
      <c r="C338">
        <f t="shared" si="11"/>
        <v>14.823343999999999</v>
      </c>
    </row>
    <row r="339" spans="1:3" x14ac:dyDescent="0.25">
      <c r="A339">
        <v>737</v>
      </c>
      <c r="B339">
        <f t="shared" si="10"/>
        <v>21.866904999999999</v>
      </c>
      <c r="C339">
        <f t="shared" si="11"/>
        <v>14.826623</v>
      </c>
    </row>
    <row r="340" spans="1:3" x14ac:dyDescent="0.25">
      <c r="A340">
        <v>738</v>
      </c>
      <c r="B340">
        <f t="shared" si="10"/>
        <v>21.882204999999999</v>
      </c>
      <c r="C340">
        <f t="shared" si="11"/>
        <v>14.829902000000001</v>
      </c>
    </row>
    <row r="341" spans="1:3" x14ac:dyDescent="0.25">
      <c r="A341">
        <v>739</v>
      </c>
      <c r="B341">
        <f t="shared" si="10"/>
        <v>21.897504999999999</v>
      </c>
      <c r="C341">
        <f t="shared" si="11"/>
        <v>14.833181000000002</v>
      </c>
    </row>
    <row r="342" spans="1:3" x14ac:dyDescent="0.25">
      <c r="A342">
        <v>740</v>
      </c>
      <c r="B342">
        <f t="shared" si="10"/>
        <v>21.912804999999999</v>
      </c>
      <c r="C342">
        <f t="shared" si="11"/>
        <v>14.836460000000001</v>
      </c>
    </row>
    <row r="343" spans="1:3" x14ac:dyDescent="0.25">
      <c r="A343">
        <v>741</v>
      </c>
      <c r="B343">
        <f t="shared" si="10"/>
        <v>21.928104999999999</v>
      </c>
      <c r="C343">
        <f t="shared" si="11"/>
        <v>14.839739000000002</v>
      </c>
    </row>
    <row r="344" spans="1:3" x14ac:dyDescent="0.25">
      <c r="A344">
        <v>742</v>
      </c>
      <c r="B344">
        <f t="shared" si="10"/>
        <v>21.943404999999998</v>
      </c>
      <c r="C344">
        <f t="shared" si="11"/>
        <v>14.843017999999999</v>
      </c>
    </row>
    <row r="345" spans="1:3" x14ac:dyDescent="0.25">
      <c r="A345">
        <v>743</v>
      </c>
      <c r="B345">
        <f t="shared" si="10"/>
        <v>21.958704999999998</v>
      </c>
      <c r="C345">
        <f t="shared" si="11"/>
        <v>14.846297</v>
      </c>
    </row>
    <row r="346" spans="1:3" x14ac:dyDescent="0.25">
      <c r="A346">
        <v>744</v>
      </c>
      <c r="B346">
        <f t="shared" si="10"/>
        <v>21.974004999999998</v>
      </c>
      <c r="C346">
        <f t="shared" si="11"/>
        <v>14.849576000000001</v>
      </c>
    </row>
    <row r="347" spans="1:3" x14ac:dyDescent="0.25">
      <c r="A347">
        <v>745</v>
      </c>
      <c r="B347">
        <f t="shared" si="10"/>
        <v>21.989305000000002</v>
      </c>
      <c r="C347">
        <f t="shared" si="11"/>
        <v>14.852855000000002</v>
      </c>
    </row>
    <row r="348" spans="1:3" x14ac:dyDescent="0.25">
      <c r="A348">
        <v>746</v>
      </c>
      <c r="B348">
        <f t="shared" si="10"/>
        <v>22.004604999999998</v>
      </c>
      <c r="C348">
        <f t="shared" si="11"/>
        <v>14.856134000000001</v>
      </c>
    </row>
    <row r="349" spans="1:3" x14ac:dyDescent="0.25">
      <c r="A349">
        <v>747</v>
      </c>
      <c r="B349">
        <f t="shared" si="10"/>
        <v>22.019905000000001</v>
      </c>
      <c r="C349">
        <f t="shared" si="11"/>
        <v>14.859413</v>
      </c>
    </row>
    <row r="350" spans="1:3" x14ac:dyDescent="0.25">
      <c r="A350">
        <v>748</v>
      </c>
      <c r="B350">
        <f t="shared" si="10"/>
        <v>22.035204999999998</v>
      </c>
      <c r="C350">
        <f t="shared" si="11"/>
        <v>14.862691999999999</v>
      </c>
    </row>
    <row r="351" spans="1:3" x14ac:dyDescent="0.25">
      <c r="A351">
        <v>749</v>
      </c>
      <c r="B351">
        <f t="shared" si="10"/>
        <v>22.050505000000001</v>
      </c>
      <c r="C351">
        <f t="shared" si="11"/>
        <v>14.865971</v>
      </c>
    </row>
    <row r="352" spans="1:3" x14ac:dyDescent="0.25">
      <c r="A352">
        <v>750</v>
      </c>
      <c r="B352">
        <f t="shared" si="10"/>
        <v>22.065804999999997</v>
      </c>
      <c r="C352">
        <f t="shared" si="11"/>
        <v>14.869250000000001</v>
      </c>
    </row>
    <row r="353" spans="1:3" x14ac:dyDescent="0.25">
      <c r="A353">
        <v>751</v>
      </c>
      <c r="B353">
        <f t="shared" si="10"/>
        <v>22.081105000000001</v>
      </c>
      <c r="C353">
        <f t="shared" si="11"/>
        <v>14.872529</v>
      </c>
    </row>
    <row r="354" spans="1:3" x14ac:dyDescent="0.25">
      <c r="A354">
        <v>752</v>
      </c>
      <c r="B354">
        <f t="shared" si="10"/>
        <v>22.096405000000001</v>
      </c>
      <c r="C354">
        <f t="shared" si="11"/>
        <v>14.875808000000001</v>
      </c>
    </row>
    <row r="355" spans="1:3" x14ac:dyDescent="0.25">
      <c r="A355">
        <v>753</v>
      </c>
      <c r="B355">
        <f t="shared" si="10"/>
        <v>22.111705000000001</v>
      </c>
      <c r="C355">
        <f t="shared" si="11"/>
        <v>14.879087000000002</v>
      </c>
    </row>
    <row r="356" spans="1:3" x14ac:dyDescent="0.25">
      <c r="A356">
        <v>754</v>
      </c>
      <c r="B356">
        <f t="shared" si="10"/>
        <v>22.127005</v>
      </c>
      <c r="C356">
        <f t="shared" si="11"/>
        <v>14.882365999999999</v>
      </c>
    </row>
    <row r="357" spans="1:3" x14ac:dyDescent="0.25">
      <c r="A357">
        <v>755</v>
      </c>
      <c r="B357">
        <f t="shared" si="10"/>
        <v>22.142305</v>
      </c>
      <c r="C357">
        <f t="shared" si="11"/>
        <v>14.885645</v>
      </c>
    </row>
    <row r="358" spans="1:3" x14ac:dyDescent="0.25">
      <c r="A358">
        <v>756</v>
      </c>
      <c r="B358">
        <f t="shared" si="10"/>
        <v>22.157605</v>
      </c>
      <c r="C358">
        <f t="shared" si="11"/>
        <v>14.888924000000001</v>
      </c>
    </row>
    <row r="359" spans="1:3" x14ac:dyDescent="0.25">
      <c r="A359">
        <v>757</v>
      </c>
      <c r="B359">
        <f t="shared" si="10"/>
        <v>22.172905</v>
      </c>
      <c r="C359">
        <f t="shared" si="11"/>
        <v>14.892203</v>
      </c>
    </row>
    <row r="360" spans="1:3" x14ac:dyDescent="0.25">
      <c r="A360">
        <v>758</v>
      </c>
      <c r="B360">
        <f t="shared" si="10"/>
        <v>22.188205</v>
      </c>
      <c r="C360">
        <f t="shared" si="11"/>
        <v>14.895482000000001</v>
      </c>
    </row>
    <row r="361" spans="1:3" x14ac:dyDescent="0.25">
      <c r="A361">
        <v>759</v>
      </c>
      <c r="B361">
        <f t="shared" si="10"/>
        <v>22.203505</v>
      </c>
      <c r="C361">
        <f t="shared" si="11"/>
        <v>14.898760999999999</v>
      </c>
    </row>
    <row r="362" spans="1:3" x14ac:dyDescent="0.25">
      <c r="A362">
        <v>760</v>
      </c>
      <c r="B362">
        <f t="shared" si="10"/>
        <v>22.218805</v>
      </c>
      <c r="C362">
        <f t="shared" si="11"/>
        <v>14.90204</v>
      </c>
    </row>
    <row r="363" spans="1:3" x14ac:dyDescent="0.25">
      <c r="A363">
        <v>761</v>
      </c>
      <c r="B363">
        <f t="shared" si="10"/>
        <v>22.234105</v>
      </c>
      <c r="C363">
        <f t="shared" si="11"/>
        <v>14.905319</v>
      </c>
    </row>
    <row r="364" spans="1:3" x14ac:dyDescent="0.25">
      <c r="A364">
        <v>762</v>
      </c>
      <c r="B364">
        <f t="shared" si="10"/>
        <v>22.249404999999999</v>
      </c>
      <c r="C364">
        <f t="shared" si="11"/>
        <v>14.908598000000001</v>
      </c>
    </row>
    <row r="365" spans="1:3" x14ac:dyDescent="0.25">
      <c r="A365">
        <v>763</v>
      </c>
      <c r="B365">
        <f t="shared" si="10"/>
        <v>22.264704999999999</v>
      </c>
      <c r="C365">
        <f t="shared" si="11"/>
        <v>14.911877</v>
      </c>
    </row>
    <row r="366" spans="1:3" x14ac:dyDescent="0.25">
      <c r="A366">
        <v>764</v>
      </c>
      <c r="B366">
        <f t="shared" si="10"/>
        <v>22.280004999999999</v>
      </c>
      <c r="C366">
        <f t="shared" si="11"/>
        <v>14.915156000000001</v>
      </c>
    </row>
    <row r="367" spans="1:3" x14ac:dyDescent="0.25">
      <c r="A367">
        <v>765</v>
      </c>
      <c r="B367">
        <f t="shared" si="10"/>
        <v>22.295304999999999</v>
      </c>
      <c r="C367">
        <f t="shared" si="11"/>
        <v>14.918434999999999</v>
      </c>
    </row>
    <row r="368" spans="1:3" x14ac:dyDescent="0.25">
      <c r="A368">
        <v>766</v>
      </c>
      <c r="B368">
        <f t="shared" si="10"/>
        <v>22.310604999999999</v>
      </c>
      <c r="C368">
        <f t="shared" si="11"/>
        <v>14.921714</v>
      </c>
    </row>
    <row r="369" spans="1:3" x14ac:dyDescent="0.25">
      <c r="A369">
        <v>767</v>
      </c>
      <c r="B369">
        <f t="shared" si="10"/>
        <v>22.325904999999999</v>
      </c>
      <c r="C369">
        <f t="shared" si="11"/>
        <v>14.924993000000001</v>
      </c>
    </row>
    <row r="370" spans="1:3" x14ac:dyDescent="0.25">
      <c r="A370">
        <v>768</v>
      </c>
      <c r="B370">
        <f t="shared" si="10"/>
        <v>22.341204999999999</v>
      </c>
      <c r="C370">
        <f t="shared" si="11"/>
        <v>14.928272000000002</v>
      </c>
    </row>
    <row r="371" spans="1:3" x14ac:dyDescent="0.25">
      <c r="A371">
        <v>769</v>
      </c>
      <c r="B371">
        <f t="shared" si="10"/>
        <v>22.356504999999999</v>
      </c>
      <c r="C371">
        <f t="shared" si="11"/>
        <v>14.931551000000001</v>
      </c>
    </row>
    <row r="372" spans="1:3" x14ac:dyDescent="0.25">
      <c r="A372">
        <v>770</v>
      </c>
      <c r="B372">
        <f t="shared" si="10"/>
        <v>22.371804999999998</v>
      </c>
      <c r="C372">
        <f t="shared" si="11"/>
        <v>14.934829999999998</v>
      </c>
    </row>
    <row r="373" spans="1:3" x14ac:dyDescent="0.25">
      <c r="A373">
        <v>771</v>
      </c>
      <c r="B373">
        <f t="shared" si="10"/>
        <v>22.387104999999998</v>
      </c>
      <c r="C373">
        <f t="shared" si="11"/>
        <v>14.938108999999999</v>
      </c>
    </row>
    <row r="374" spans="1:3" x14ac:dyDescent="0.25">
      <c r="A374">
        <v>772</v>
      </c>
      <c r="B374">
        <f t="shared" si="10"/>
        <v>22.402405000000002</v>
      </c>
      <c r="C374">
        <f t="shared" si="11"/>
        <v>14.941388</v>
      </c>
    </row>
    <row r="375" spans="1:3" x14ac:dyDescent="0.25">
      <c r="A375">
        <v>773</v>
      </c>
      <c r="B375">
        <f t="shared" si="10"/>
        <v>22.417704999999998</v>
      </c>
      <c r="C375">
        <f t="shared" si="11"/>
        <v>14.944667000000001</v>
      </c>
    </row>
    <row r="376" spans="1:3" x14ac:dyDescent="0.25">
      <c r="A376">
        <v>774</v>
      </c>
      <c r="B376">
        <f t="shared" si="10"/>
        <v>22.433005000000001</v>
      </c>
      <c r="C376">
        <f t="shared" si="11"/>
        <v>14.947946000000002</v>
      </c>
    </row>
    <row r="377" spans="1:3" x14ac:dyDescent="0.25">
      <c r="A377">
        <v>775</v>
      </c>
      <c r="B377">
        <f t="shared" si="10"/>
        <v>22.448304999999998</v>
      </c>
      <c r="C377">
        <f t="shared" si="11"/>
        <v>14.951225000000001</v>
      </c>
    </row>
    <row r="378" spans="1:3" x14ac:dyDescent="0.25">
      <c r="A378">
        <v>776</v>
      </c>
      <c r="B378">
        <f t="shared" si="10"/>
        <v>22.463605000000001</v>
      </c>
      <c r="C378">
        <f t="shared" si="11"/>
        <v>14.954504000000002</v>
      </c>
    </row>
    <row r="379" spans="1:3" x14ac:dyDescent="0.25">
      <c r="A379">
        <v>777</v>
      </c>
      <c r="B379">
        <f t="shared" si="10"/>
        <v>22.478904999999997</v>
      </c>
      <c r="C379">
        <f t="shared" si="11"/>
        <v>14.957782999999999</v>
      </c>
    </row>
    <row r="380" spans="1:3" x14ac:dyDescent="0.25">
      <c r="A380">
        <v>778</v>
      </c>
      <c r="B380">
        <f t="shared" si="10"/>
        <v>22.494205000000001</v>
      </c>
      <c r="C380">
        <f t="shared" si="11"/>
        <v>14.961062</v>
      </c>
    </row>
    <row r="381" spans="1:3" x14ac:dyDescent="0.25">
      <c r="A381">
        <v>779</v>
      </c>
      <c r="B381">
        <f t="shared" si="10"/>
        <v>22.509505000000001</v>
      </c>
      <c r="C381">
        <f t="shared" si="11"/>
        <v>14.964341000000001</v>
      </c>
    </row>
    <row r="382" spans="1:3" x14ac:dyDescent="0.25">
      <c r="A382">
        <v>780</v>
      </c>
      <c r="B382">
        <f t="shared" si="10"/>
        <v>22.524805000000001</v>
      </c>
      <c r="C382">
        <f t="shared" si="11"/>
        <v>14.96762</v>
      </c>
    </row>
    <row r="383" spans="1:3" x14ac:dyDescent="0.25">
      <c r="A383">
        <v>781</v>
      </c>
      <c r="B383">
        <f t="shared" si="10"/>
        <v>22.540105000000001</v>
      </c>
      <c r="C383">
        <f t="shared" si="11"/>
        <v>14.970899000000001</v>
      </c>
    </row>
    <row r="384" spans="1:3" x14ac:dyDescent="0.25">
      <c r="A384">
        <v>782</v>
      </c>
      <c r="B384">
        <f t="shared" si="10"/>
        <v>22.555405</v>
      </c>
      <c r="C384">
        <f t="shared" si="11"/>
        <v>14.974177999999998</v>
      </c>
    </row>
    <row r="385" spans="1:3" x14ac:dyDescent="0.25">
      <c r="A385">
        <v>783</v>
      </c>
      <c r="B385">
        <f t="shared" si="10"/>
        <v>22.570705</v>
      </c>
      <c r="C385">
        <f t="shared" si="11"/>
        <v>14.977456999999999</v>
      </c>
    </row>
    <row r="386" spans="1:3" x14ac:dyDescent="0.25">
      <c r="A386">
        <v>784</v>
      </c>
      <c r="B386">
        <f t="shared" si="10"/>
        <v>22.586005</v>
      </c>
      <c r="C386">
        <f t="shared" si="11"/>
        <v>14.980736</v>
      </c>
    </row>
    <row r="387" spans="1:3" x14ac:dyDescent="0.25">
      <c r="A387">
        <v>785</v>
      </c>
      <c r="B387">
        <f t="shared" ref="B387:B402" si="12">0.0153*(A387-273.15) + 14.77</f>
        <v>22.601305</v>
      </c>
      <c r="C387">
        <f t="shared" ref="C387:C402" si="13">100*(0.1241+0.00003279*A387)</f>
        <v>14.984015000000001</v>
      </c>
    </row>
    <row r="388" spans="1:3" x14ac:dyDescent="0.25">
      <c r="A388">
        <v>786</v>
      </c>
      <c r="B388">
        <f t="shared" si="12"/>
        <v>22.616605</v>
      </c>
      <c r="C388">
        <f t="shared" si="13"/>
        <v>14.987294</v>
      </c>
    </row>
    <row r="389" spans="1:3" x14ac:dyDescent="0.25">
      <c r="A389">
        <v>787</v>
      </c>
      <c r="B389">
        <f t="shared" si="12"/>
        <v>22.631905</v>
      </c>
      <c r="C389">
        <f t="shared" si="13"/>
        <v>14.990573000000001</v>
      </c>
    </row>
    <row r="390" spans="1:3" x14ac:dyDescent="0.25">
      <c r="A390">
        <v>788</v>
      </c>
      <c r="B390">
        <f t="shared" si="12"/>
        <v>22.647205</v>
      </c>
      <c r="C390">
        <f t="shared" si="13"/>
        <v>14.993852000000002</v>
      </c>
    </row>
    <row r="391" spans="1:3" x14ac:dyDescent="0.25">
      <c r="A391">
        <v>789</v>
      </c>
      <c r="B391">
        <f t="shared" si="12"/>
        <v>22.662504999999999</v>
      </c>
      <c r="C391">
        <f t="shared" si="13"/>
        <v>14.997131</v>
      </c>
    </row>
    <row r="392" spans="1:3" x14ac:dyDescent="0.25">
      <c r="A392">
        <v>790</v>
      </c>
      <c r="B392">
        <f t="shared" si="12"/>
        <v>22.677804999999999</v>
      </c>
      <c r="C392">
        <f t="shared" si="13"/>
        <v>15.00041</v>
      </c>
    </row>
    <row r="393" spans="1:3" x14ac:dyDescent="0.25">
      <c r="A393">
        <v>791</v>
      </c>
      <c r="B393">
        <f t="shared" si="12"/>
        <v>22.693104999999999</v>
      </c>
      <c r="C393">
        <f t="shared" si="13"/>
        <v>15.003689000000001</v>
      </c>
    </row>
    <row r="394" spans="1:3" x14ac:dyDescent="0.25">
      <c r="A394">
        <v>792</v>
      </c>
      <c r="B394">
        <f t="shared" si="12"/>
        <v>22.708404999999999</v>
      </c>
      <c r="C394">
        <f t="shared" si="13"/>
        <v>15.006968000000001</v>
      </c>
    </row>
    <row r="395" spans="1:3" x14ac:dyDescent="0.25">
      <c r="A395">
        <v>793</v>
      </c>
      <c r="B395">
        <f t="shared" si="12"/>
        <v>22.723704999999999</v>
      </c>
      <c r="C395">
        <f t="shared" si="13"/>
        <v>15.010247000000001</v>
      </c>
    </row>
    <row r="396" spans="1:3" x14ac:dyDescent="0.25">
      <c r="A396">
        <v>794</v>
      </c>
      <c r="B396">
        <f t="shared" si="12"/>
        <v>22.739004999999999</v>
      </c>
      <c r="C396">
        <f t="shared" si="13"/>
        <v>15.013525999999999</v>
      </c>
    </row>
    <row r="397" spans="1:3" x14ac:dyDescent="0.25">
      <c r="A397">
        <v>795</v>
      </c>
      <c r="B397">
        <f t="shared" si="12"/>
        <v>22.754304999999999</v>
      </c>
      <c r="C397">
        <f t="shared" si="13"/>
        <v>15.016805</v>
      </c>
    </row>
    <row r="398" spans="1:3" x14ac:dyDescent="0.25">
      <c r="A398">
        <v>796</v>
      </c>
      <c r="B398">
        <f t="shared" si="12"/>
        <v>22.769604999999999</v>
      </c>
      <c r="C398">
        <f t="shared" si="13"/>
        <v>15.020084000000001</v>
      </c>
    </row>
    <row r="399" spans="1:3" x14ac:dyDescent="0.25">
      <c r="A399">
        <v>797</v>
      </c>
      <c r="B399">
        <f t="shared" si="12"/>
        <v>22.784905000000002</v>
      </c>
      <c r="C399">
        <f t="shared" si="13"/>
        <v>15.023363</v>
      </c>
    </row>
    <row r="400" spans="1:3" x14ac:dyDescent="0.25">
      <c r="A400">
        <v>798</v>
      </c>
      <c r="B400">
        <f t="shared" si="12"/>
        <v>22.800204999999998</v>
      </c>
      <c r="C400">
        <f t="shared" si="13"/>
        <v>15.026642000000001</v>
      </c>
    </row>
    <row r="401" spans="1:3" x14ac:dyDescent="0.25">
      <c r="A401">
        <v>799</v>
      </c>
      <c r="B401">
        <f t="shared" si="12"/>
        <v>22.815505000000002</v>
      </c>
      <c r="C401">
        <f t="shared" si="13"/>
        <v>15.029921000000002</v>
      </c>
    </row>
    <row r="402" spans="1:3" x14ac:dyDescent="0.25">
      <c r="A402">
        <v>800</v>
      </c>
      <c r="B402">
        <f t="shared" si="12"/>
        <v>22.830804999999998</v>
      </c>
      <c r="C402">
        <f t="shared" si="13"/>
        <v>15.033199999999999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61"/>
  <sheetViews>
    <sheetView workbookViewId="0">
      <selection activeCell="D10" sqref="D10"/>
    </sheetView>
  </sheetViews>
  <sheetFormatPr baseColWidth="10" defaultRowHeight="15" x14ac:dyDescent="0.25"/>
  <cols>
    <col min="2" max="2" width="17.85546875" bestFit="1" customWidth="1"/>
    <col min="3" max="3" width="19.5703125" customWidth="1"/>
    <col min="13" max="13" width="19" bestFit="1" customWidth="1"/>
    <col min="14" max="14" width="16.42578125" bestFit="1" customWidth="1"/>
    <col min="15" max="15" width="16" bestFit="1" customWidth="1"/>
    <col min="16" max="16" width="15.28515625" bestFit="1" customWidth="1"/>
    <col min="17" max="17" width="16" bestFit="1" customWidth="1"/>
    <col min="18" max="18" width="15.28515625" bestFit="1" customWidth="1"/>
  </cols>
  <sheetData>
    <row r="1" spans="1:18" x14ac:dyDescent="0.25">
      <c r="A1" s="16" t="s">
        <v>24</v>
      </c>
      <c r="B1" s="16" t="s">
        <v>25</v>
      </c>
      <c r="C1" s="16" t="s">
        <v>11</v>
      </c>
      <c r="D1" s="15"/>
      <c r="O1" s="5"/>
    </row>
    <row r="2" spans="1:18" x14ac:dyDescent="0.25">
      <c r="A2" s="15">
        <v>288</v>
      </c>
      <c r="B2" s="15">
        <f t="shared" ref="B2:B40" si="0">A2-273.15</f>
        <v>14.850000000000023</v>
      </c>
      <c r="C2" s="15">
        <f>$M$3+$N$3*A2+$O$3*A2^2+$P$3*A2^3+$Q$3*A2^4+$R$3*A2^5</f>
        <v>1550.8458174185475</v>
      </c>
      <c r="D2" s="15">
        <v>20000000</v>
      </c>
      <c r="O2" s="5"/>
    </row>
    <row r="3" spans="1:18" x14ac:dyDescent="0.25">
      <c r="A3" s="15">
        <v>298</v>
      </c>
      <c r="B3" s="15">
        <f t="shared" si="0"/>
        <v>24.850000000000023</v>
      </c>
      <c r="C3" s="15">
        <f t="shared" ref="C3:C40" si="1">$M$3+$N$3*A3+$O$3*A3^2+$P$3*A3^3+$Q$3*A3^4+$R$3*A3^5</f>
        <v>1580.9688147080676</v>
      </c>
      <c r="D3" s="15">
        <v>20000000</v>
      </c>
      <c r="M3" s="26">
        <v>-2364</v>
      </c>
      <c r="N3" s="26">
        <v>39.46</v>
      </c>
      <c r="O3" s="26">
        <v>-0.17030000000000001</v>
      </c>
      <c r="P3" s="26">
        <v>3.904E-4</v>
      </c>
      <c r="Q3" s="26">
        <v>-4.4219999999999998E-7</v>
      </c>
      <c r="R3" s="26">
        <v>1.9790000000000001E-10</v>
      </c>
    </row>
    <row r="4" spans="1:18" x14ac:dyDescent="0.25">
      <c r="A4" s="15">
        <v>308</v>
      </c>
      <c r="B4" s="15">
        <f t="shared" si="0"/>
        <v>34.850000000000023</v>
      </c>
      <c r="C4" s="15">
        <f t="shared" si="1"/>
        <v>1610.1837205711881</v>
      </c>
      <c r="D4" s="15">
        <v>20000000</v>
      </c>
      <c r="O4" s="5"/>
    </row>
    <row r="5" spans="1:18" x14ac:dyDescent="0.25">
      <c r="A5" s="15">
        <v>318</v>
      </c>
      <c r="B5" s="15">
        <f t="shared" si="0"/>
        <v>44.850000000000023</v>
      </c>
      <c r="C5" s="15">
        <f t="shared" si="1"/>
        <v>1638.7076935239074</v>
      </c>
      <c r="D5" s="15">
        <v>20000000</v>
      </c>
      <c r="O5" s="5"/>
    </row>
    <row r="6" spans="1:18" x14ac:dyDescent="0.25">
      <c r="A6" s="15">
        <v>328</v>
      </c>
      <c r="B6" s="15">
        <f t="shared" si="0"/>
        <v>54.850000000000023</v>
      </c>
      <c r="C6" s="15">
        <f t="shared" si="1"/>
        <v>1666.7249079222263</v>
      </c>
      <c r="D6" s="15">
        <v>20000000</v>
      </c>
      <c r="M6" s="26">
        <v>-2364</v>
      </c>
      <c r="N6" s="26">
        <v>39.46</v>
      </c>
      <c r="O6" s="26">
        <v>-0.17030000000000001</v>
      </c>
      <c r="P6" s="26">
        <v>3.904E-4</v>
      </c>
      <c r="Q6" s="26">
        <v>-4.4219999999999998E-7</v>
      </c>
      <c r="R6" s="26">
        <v>1.9790000000000001E-10</v>
      </c>
    </row>
    <row r="7" spans="1:18" x14ac:dyDescent="0.25">
      <c r="A7" s="15">
        <v>338</v>
      </c>
      <c r="B7" s="15">
        <f t="shared" si="0"/>
        <v>64.850000000000023</v>
      </c>
      <c r="C7" s="15">
        <f t="shared" si="1"/>
        <v>1694.3889287621478</v>
      </c>
      <c r="D7" s="15">
        <v>20000000</v>
      </c>
      <c r="O7" s="23"/>
    </row>
    <row r="8" spans="1:18" x14ac:dyDescent="0.25">
      <c r="A8" s="15">
        <v>348</v>
      </c>
      <c r="B8" s="15">
        <f t="shared" si="0"/>
        <v>74.850000000000023</v>
      </c>
      <c r="C8" s="15">
        <f t="shared" si="1"/>
        <v>1721.8250864796651</v>
      </c>
      <c r="D8" s="15">
        <v>20000000</v>
      </c>
      <c r="O8" s="23"/>
    </row>
    <row r="9" spans="1:18" x14ac:dyDescent="0.25">
      <c r="A9" s="15">
        <v>358</v>
      </c>
      <c r="B9" s="15">
        <f t="shared" si="0"/>
        <v>84.850000000000023</v>
      </c>
      <c r="C9" s="15">
        <f t="shared" si="1"/>
        <v>1749.1328517507879</v>
      </c>
      <c r="D9" s="15">
        <v>20000000</v>
      </c>
      <c r="O9" s="23"/>
    </row>
    <row r="10" spans="1:18" x14ac:dyDescent="0.25">
      <c r="A10" s="15">
        <v>368</v>
      </c>
      <c r="B10" s="15">
        <f t="shared" si="0"/>
        <v>94.850000000000023</v>
      </c>
      <c r="C10" s="15">
        <f t="shared" si="1"/>
        <v>1776.3882102915072</v>
      </c>
      <c r="D10" s="15">
        <v>20000000</v>
      </c>
      <c r="O10" s="23"/>
    </row>
    <row r="11" spans="1:18" x14ac:dyDescent="0.25">
      <c r="A11" s="15">
        <v>378</v>
      </c>
      <c r="B11" s="15">
        <f t="shared" si="0"/>
        <v>104.85000000000002</v>
      </c>
      <c r="C11" s="15">
        <f t="shared" si="1"/>
        <v>1803.6460376578259</v>
      </c>
      <c r="D11" s="15">
        <v>20000000</v>
      </c>
      <c r="O11" s="23"/>
    </row>
    <row r="12" spans="1:18" x14ac:dyDescent="0.25">
      <c r="A12" s="15">
        <v>388</v>
      </c>
      <c r="B12" s="15">
        <f t="shared" si="0"/>
        <v>114.85000000000002</v>
      </c>
      <c r="C12" s="15">
        <f t="shared" si="1"/>
        <v>1830.9424740457457</v>
      </c>
      <c r="D12" s="15">
        <v>20000000</v>
      </c>
      <c r="O12" s="23"/>
    </row>
    <row r="13" spans="1:18" x14ac:dyDescent="0.25">
      <c r="A13" s="15">
        <v>398</v>
      </c>
      <c r="B13" s="15">
        <f t="shared" si="0"/>
        <v>124.85000000000002</v>
      </c>
      <c r="C13" s="15">
        <f t="shared" si="1"/>
        <v>1858.2972990912697</v>
      </c>
      <c r="D13" s="15">
        <v>20000000</v>
      </c>
      <c r="O13" s="23"/>
    </row>
    <row r="14" spans="1:18" x14ac:dyDescent="0.25">
      <c r="A14" s="15">
        <v>408</v>
      </c>
      <c r="B14" s="15">
        <f t="shared" si="0"/>
        <v>134.85000000000002</v>
      </c>
      <c r="C14" s="15">
        <f t="shared" si="1"/>
        <v>1885.7163066703883</v>
      </c>
      <c r="D14" s="15">
        <v>20000000</v>
      </c>
      <c r="O14" s="23"/>
    </row>
    <row r="15" spans="1:18" x14ac:dyDescent="0.25">
      <c r="A15" s="15">
        <v>418</v>
      </c>
      <c r="B15" s="15">
        <f t="shared" si="0"/>
        <v>144.85000000000002</v>
      </c>
      <c r="C15" s="15">
        <f t="shared" si="1"/>
        <v>1913.1936796991045</v>
      </c>
      <c r="D15" s="15">
        <v>20000000</v>
      </c>
      <c r="O15" s="23"/>
    </row>
    <row r="16" spans="1:18" x14ac:dyDescent="0.25">
      <c r="A16" s="15">
        <v>428</v>
      </c>
      <c r="B16" s="15">
        <f t="shared" si="0"/>
        <v>154.85000000000002</v>
      </c>
      <c r="C16" s="15">
        <f t="shared" si="1"/>
        <v>1940.714364933428</v>
      </c>
      <c r="D16" s="15">
        <v>20000000</v>
      </c>
      <c r="O16" s="23"/>
    </row>
    <row r="17" spans="1:15" x14ac:dyDescent="0.25">
      <c r="A17" s="15">
        <v>438</v>
      </c>
      <c r="B17" s="15">
        <f t="shared" si="0"/>
        <v>164.85000000000002</v>
      </c>
      <c r="C17" s="15">
        <f t="shared" si="1"/>
        <v>1968.2564477693504</v>
      </c>
      <c r="D17" s="15">
        <v>20000000</v>
      </c>
      <c r="O17" s="23"/>
    </row>
    <row r="18" spans="1:15" x14ac:dyDescent="0.25">
      <c r="A18" s="15">
        <v>448</v>
      </c>
      <c r="B18" s="15">
        <f t="shared" si="0"/>
        <v>174.85000000000002</v>
      </c>
      <c r="C18" s="15">
        <f t="shared" si="1"/>
        <v>1995.7935270428711</v>
      </c>
      <c r="D18" s="15">
        <v>20000000</v>
      </c>
      <c r="O18" s="23"/>
    </row>
    <row r="19" spans="1:15" x14ac:dyDescent="0.25">
      <c r="A19" s="15">
        <v>458</v>
      </c>
      <c r="B19" s="15">
        <f t="shared" si="0"/>
        <v>184.85000000000002</v>
      </c>
      <c r="C19" s="15">
        <f t="shared" si="1"/>
        <v>2023.2970898299818</v>
      </c>
      <c r="D19" s="15">
        <v>20000000</v>
      </c>
      <c r="O19" s="23"/>
    </row>
    <row r="20" spans="1:15" x14ac:dyDescent="0.25">
      <c r="A20" s="15">
        <v>468</v>
      </c>
      <c r="B20" s="15">
        <f t="shared" si="0"/>
        <v>194.85000000000002</v>
      </c>
      <c r="C20" s="15">
        <f t="shared" si="1"/>
        <v>2050.7388862467069</v>
      </c>
      <c r="D20" s="15">
        <v>20000000</v>
      </c>
      <c r="O20" s="23"/>
    </row>
    <row r="21" spans="1:15" x14ac:dyDescent="0.25">
      <c r="A21" s="15">
        <v>478</v>
      </c>
      <c r="B21" s="15">
        <f t="shared" si="0"/>
        <v>204.85000000000002</v>
      </c>
      <c r="C21" s="15">
        <f t="shared" si="1"/>
        <v>2078.0933042490269</v>
      </c>
      <c r="D21" s="15">
        <v>20000000</v>
      </c>
      <c r="O21" s="23"/>
    </row>
    <row r="22" spans="1:15" x14ac:dyDescent="0.25">
      <c r="A22" s="15">
        <v>488</v>
      </c>
      <c r="B22" s="15">
        <f t="shared" si="0"/>
        <v>214.85000000000002</v>
      </c>
      <c r="C22" s="15">
        <f t="shared" si="1"/>
        <v>2105.3397444329457</v>
      </c>
      <c r="D22" s="15">
        <v>20000000</v>
      </c>
      <c r="O22" s="23"/>
    </row>
    <row r="23" spans="1:15" x14ac:dyDescent="0.25">
      <c r="A23" s="15">
        <v>498</v>
      </c>
      <c r="B23" s="15">
        <f t="shared" si="0"/>
        <v>224.85000000000002</v>
      </c>
      <c r="C23" s="15">
        <f t="shared" si="1"/>
        <v>2132.4649948344677</v>
      </c>
      <c r="D23" s="15">
        <v>20000000</v>
      </c>
      <c r="O23" s="23"/>
    </row>
    <row r="24" spans="1:15" x14ac:dyDescent="0.25">
      <c r="A24" s="15">
        <v>508</v>
      </c>
      <c r="B24" s="15">
        <f t="shared" si="0"/>
        <v>234.85000000000002</v>
      </c>
      <c r="C24" s="15">
        <f t="shared" si="1"/>
        <v>2159.4656057295906</v>
      </c>
      <c r="D24" s="15">
        <v>20000000</v>
      </c>
      <c r="O24" s="23"/>
    </row>
    <row r="25" spans="1:15" x14ac:dyDescent="0.25">
      <c r="A25" s="15">
        <v>518</v>
      </c>
      <c r="B25" s="15">
        <f t="shared" si="0"/>
        <v>244.85000000000002</v>
      </c>
      <c r="C25" s="15">
        <f t="shared" si="1"/>
        <v>2186.3502644343043</v>
      </c>
      <c r="D25" s="15">
        <v>20000000</v>
      </c>
      <c r="O25" s="23"/>
    </row>
    <row r="26" spans="1:15" x14ac:dyDescent="0.25">
      <c r="A26" s="15">
        <v>528</v>
      </c>
      <c r="B26" s="15">
        <f t="shared" si="0"/>
        <v>254.85000000000002</v>
      </c>
      <c r="C26" s="15">
        <f t="shared" si="1"/>
        <v>2213.1421701046302</v>
      </c>
      <c r="D26" s="15">
        <v>20000000</v>
      </c>
      <c r="O26" s="23"/>
    </row>
    <row r="27" spans="1:15" x14ac:dyDescent="0.25">
      <c r="A27" s="15">
        <v>538</v>
      </c>
      <c r="B27" s="15">
        <f t="shared" si="0"/>
        <v>264.85000000000002</v>
      </c>
      <c r="C27" s="15">
        <f t="shared" si="1"/>
        <v>2239.8814085365411</v>
      </c>
      <c r="D27" s="15">
        <v>20000000</v>
      </c>
      <c r="O27" s="23"/>
    </row>
    <row r="28" spans="1:15" x14ac:dyDescent="0.25">
      <c r="A28" s="15">
        <v>548</v>
      </c>
      <c r="B28" s="15">
        <f t="shared" si="0"/>
        <v>274.85000000000002</v>
      </c>
      <c r="C28" s="15">
        <f t="shared" si="1"/>
        <v>2266.6273269660633</v>
      </c>
      <c r="D28" s="15">
        <v>20000000</v>
      </c>
      <c r="O28" s="23"/>
    </row>
    <row r="29" spans="1:15" x14ac:dyDescent="0.25">
      <c r="A29" s="15">
        <v>558</v>
      </c>
      <c r="B29" s="15">
        <f t="shared" si="0"/>
        <v>284.85000000000002</v>
      </c>
      <c r="C29" s="15">
        <f t="shared" si="1"/>
        <v>2293.4609088691941</v>
      </c>
      <c r="D29" s="15">
        <v>20000000</v>
      </c>
      <c r="O29" s="23"/>
    </row>
    <row r="30" spans="1:15" x14ac:dyDescent="0.25">
      <c r="A30" s="15">
        <v>568</v>
      </c>
      <c r="B30" s="15">
        <f t="shared" si="0"/>
        <v>294.85000000000002</v>
      </c>
      <c r="C30" s="15">
        <f t="shared" si="1"/>
        <v>2320.4871487619093</v>
      </c>
      <c r="D30" s="15">
        <v>20000000</v>
      </c>
      <c r="O30" s="23"/>
    </row>
    <row r="31" spans="1:15" x14ac:dyDescent="0.25">
      <c r="A31" s="15">
        <v>578</v>
      </c>
      <c r="B31" s="15">
        <f t="shared" si="0"/>
        <v>304.85000000000002</v>
      </c>
      <c r="C31" s="15">
        <f t="shared" si="1"/>
        <v>2347.8374270002387</v>
      </c>
      <c r="D31" s="15">
        <v>20000000</v>
      </c>
      <c r="O31" s="23"/>
    </row>
    <row r="32" spans="1:15" x14ac:dyDescent="0.25">
      <c r="A32" s="15">
        <v>588</v>
      </c>
      <c r="B32" s="15">
        <f t="shared" si="0"/>
        <v>314.85000000000002</v>
      </c>
      <c r="C32" s="15">
        <f t="shared" si="1"/>
        <v>2375.6718845801424</v>
      </c>
      <c r="D32" s="15">
        <v>20000000</v>
      </c>
      <c r="O32" s="23"/>
    </row>
    <row r="33" spans="1:15" x14ac:dyDescent="0.25">
      <c r="A33" s="15">
        <v>598</v>
      </c>
      <c r="B33" s="15">
        <f t="shared" si="0"/>
        <v>324.85000000000002</v>
      </c>
      <c r="C33" s="15">
        <f t="shared" si="1"/>
        <v>2404.1817979376629</v>
      </c>
      <c r="D33" s="15">
        <v>20000000</v>
      </c>
      <c r="O33" s="23"/>
    </row>
    <row r="34" spans="1:15" x14ac:dyDescent="0.25">
      <c r="A34" s="15">
        <v>608</v>
      </c>
      <c r="B34" s="15">
        <f t="shared" si="0"/>
        <v>334.85</v>
      </c>
      <c r="C34" s="15">
        <f t="shared" si="1"/>
        <v>2433.5919537487862</v>
      </c>
      <c r="D34" s="15">
        <v>20000000</v>
      </c>
      <c r="O34" s="23"/>
    </row>
    <row r="35" spans="1:15" x14ac:dyDescent="0.25">
      <c r="A35" s="15">
        <v>618</v>
      </c>
      <c r="B35" s="15">
        <f t="shared" si="0"/>
        <v>344.85</v>
      </c>
      <c r="C35" s="15">
        <f t="shared" si="1"/>
        <v>2464.163023729514</v>
      </c>
      <c r="D35" s="15">
        <v>20000000</v>
      </c>
      <c r="O35" s="23"/>
    </row>
    <row r="36" spans="1:15" x14ac:dyDescent="0.25">
      <c r="A36" s="15">
        <v>628</v>
      </c>
      <c r="B36" s="15">
        <f t="shared" si="0"/>
        <v>354.85</v>
      </c>
      <c r="C36" s="15">
        <f t="shared" si="1"/>
        <v>2496.1939394358415</v>
      </c>
      <c r="D36" s="15">
        <v>20000000</v>
      </c>
      <c r="O36" s="23"/>
    </row>
    <row r="37" spans="1:15" x14ac:dyDescent="0.25">
      <c r="A37" s="15">
        <v>638</v>
      </c>
      <c r="B37" s="15">
        <f t="shared" si="0"/>
        <v>364.85</v>
      </c>
      <c r="C37" s="15">
        <f t="shared" si="1"/>
        <v>2530.0242670637417</v>
      </c>
      <c r="D37" s="15">
        <v>20000000</v>
      </c>
      <c r="O37" s="23"/>
    </row>
    <row r="38" spans="1:15" x14ac:dyDescent="0.25">
      <c r="A38" s="15">
        <v>648</v>
      </c>
      <c r="B38" s="15">
        <f t="shared" si="0"/>
        <v>374.85</v>
      </c>
      <c r="C38" s="15">
        <f t="shared" si="1"/>
        <v>2566.0365822492713</v>
      </c>
      <c r="D38" s="15">
        <v>20000000</v>
      </c>
      <c r="O38" s="23"/>
    </row>
    <row r="39" spans="1:15" x14ac:dyDescent="0.25">
      <c r="A39" s="15">
        <v>658</v>
      </c>
      <c r="B39" s="15">
        <f t="shared" si="0"/>
        <v>384.85</v>
      </c>
      <c r="C39" s="15">
        <f t="shared" si="1"/>
        <v>2604.658844868376</v>
      </c>
      <c r="D39" s="15">
        <v>20000000</v>
      </c>
      <c r="O39" s="23"/>
    </row>
    <row r="40" spans="1:15" x14ac:dyDescent="0.25">
      <c r="A40" s="15">
        <v>668</v>
      </c>
      <c r="B40" s="15">
        <f t="shared" si="0"/>
        <v>394.85</v>
      </c>
      <c r="C40" s="15">
        <f t="shared" si="1"/>
        <v>2646.3667738371041</v>
      </c>
      <c r="D40" s="15">
        <v>20000000</v>
      </c>
      <c r="O40" s="23"/>
    </row>
    <row r="41" spans="1:15" x14ac:dyDescent="0.25">
      <c r="O41" s="23"/>
    </row>
    <row r="42" spans="1:15" x14ac:dyDescent="0.25">
      <c r="O42" s="23"/>
    </row>
    <row r="43" spans="1:15" x14ac:dyDescent="0.25">
      <c r="O43" s="23"/>
    </row>
    <row r="44" spans="1:15" x14ac:dyDescent="0.25">
      <c r="O44" s="23"/>
    </row>
    <row r="45" spans="1:15" x14ac:dyDescent="0.25">
      <c r="O45" s="23"/>
    </row>
    <row r="46" spans="1:15" x14ac:dyDescent="0.25">
      <c r="O46" s="5"/>
    </row>
    <row r="47" spans="1:15" x14ac:dyDescent="0.25">
      <c r="O47" s="5"/>
    </row>
    <row r="48" spans="1:15" x14ac:dyDescent="0.25">
      <c r="O48" s="5"/>
    </row>
    <row r="49" spans="15:15" x14ac:dyDescent="0.25">
      <c r="O49" s="5"/>
    </row>
    <row r="50" spans="15:15" x14ac:dyDescent="0.25">
      <c r="O50" s="5"/>
    </row>
    <row r="51" spans="15:15" x14ac:dyDescent="0.25">
      <c r="O51" s="5"/>
    </row>
    <row r="52" spans="15:15" x14ac:dyDescent="0.25">
      <c r="O52" s="5"/>
    </row>
    <row r="53" spans="15:15" x14ac:dyDescent="0.25">
      <c r="O53" s="5"/>
    </row>
    <row r="54" spans="15:15" x14ac:dyDescent="0.25">
      <c r="O54" s="5"/>
    </row>
    <row r="55" spans="15:15" x14ac:dyDescent="0.25">
      <c r="O55" s="5"/>
    </row>
    <row r="56" spans="15:15" x14ac:dyDescent="0.25">
      <c r="O56" s="5"/>
    </row>
    <row r="57" spans="15:15" x14ac:dyDescent="0.25">
      <c r="O57" s="5"/>
    </row>
    <row r="58" spans="15:15" x14ac:dyDescent="0.25">
      <c r="O58" s="5"/>
    </row>
    <row r="59" spans="15:15" x14ac:dyDescent="0.25">
      <c r="O59" s="5"/>
    </row>
    <row r="60" spans="15:15" x14ac:dyDescent="0.25">
      <c r="O60" s="5"/>
    </row>
    <row r="61" spans="15:15" x14ac:dyDescent="0.25">
      <c r="O61" s="5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79"/>
  <sheetViews>
    <sheetView zoomScale="85" zoomScaleNormal="85" workbookViewId="0">
      <selection activeCell="C34" sqref="C34"/>
    </sheetView>
  </sheetViews>
  <sheetFormatPr baseColWidth="10" defaultRowHeight="15" x14ac:dyDescent="0.25"/>
  <cols>
    <col min="2" max="2" width="13.42578125" customWidth="1"/>
    <col min="3" max="3" width="13.5703125" bestFit="1" customWidth="1"/>
    <col min="4" max="4" width="16.5703125" bestFit="1" customWidth="1"/>
    <col min="8" max="8" width="22.5703125" customWidth="1"/>
    <col min="10" max="10" width="17.5703125" bestFit="1" customWidth="1"/>
  </cols>
  <sheetData>
    <row r="1" spans="1:19" x14ac:dyDescent="0.25">
      <c r="A1" s="16" t="s">
        <v>25</v>
      </c>
      <c r="B1" s="16" t="s">
        <v>24</v>
      </c>
      <c r="C1" s="17" t="s">
        <v>4</v>
      </c>
      <c r="D1" t="s">
        <v>1</v>
      </c>
      <c r="E1" t="s">
        <v>3</v>
      </c>
      <c r="F1" t="s">
        <v>2</v>
      </c>
    </row>
    <row r="2" spans="1:19" x14ac:dyDescent="0.25">
      <c r="A2" s="13">
        <v>-40</v>
      </c>
      <c r="B2" s="13">
        <f>A2+273.15</f>
        <v>233.14999999999998</v>
      </c>
      <c r="C2" s="14">
        <v>1.506</v>
      </c>
      <c r="D2" s="1">
        <v>990.61</v>
      </c>
      <c r="E2" s="1">
        <v>0.14630000000000001</v>
      </c>
      <c r="F2" s="1">
        <v>51.05</v>
      </c>
      <c r="P2" s="6"/>
      <c r="R2" s="7"/>
    </row>
    <row r="3" spans="1:19" x14ac:dyDescent="0.25">
      <c r="A3" s="15">
        <v>0</v>
      </c>
      <c r="B3" s="13">
        <f t="shared" ref="B3:B13" si="0">A3+273.15</f>
        <v>273.14999999999998</v>
      </c>
      <c r="C3" s="14">
        <v>1.5740000000000001</v>
      </c>
      <c r="D3" s="1">
        <v>953.16</v>
      </c>
      <c r="E3" s="1">
        <v>0.13880000000000001</v>
      </c>
      <c r="F3" s="1">
        <v>15.33</v>
      </c>
      <c r="I3">
        <f>400+273.15</f>
        <v>673.15</v>
      </c>
      <c r="J3" s="4">
        <v>3.3488761149999999</v>
      </c>
      <c r="S3" s="8"/>
    </row>
    <row r="4" spans="1:19" x14ac:dyDescent="0.25">
      <c r="A4" s="15">
        <v>40</v>
      </c>
      <c r="B4" s="13">
        <f t="shared" si="0"/>
        <v>313.14999999999998</v>
      </c>
      <c r="C4" s="14">
        <v>1.643</v>
      </c>
      <c r="D4" s="1">
        <v>917.07</v>
      </c>
      <c r="E4" s="1">
        <v>0.13120000000000001</v>
      </c>
      <c r="F4" s="1">
        <v>7</v>
      </c>
      <c r="S4" s="8"/>
    </row>
    <row r="5" spans="1:19" x14ac:dyDescent="0.25">
      <c r="A5" s="15">
        <v>80</v>
      </c>
      <c r="B5" s="13">
        <f t="shared" si="0"/>
        <v>353.15</v>
      </c>
      <c r="C5" s="14">
        <v>1.7110000000000001</v>
      </c>
      <c r="D5" s="1">
        <v>881.68</v>
      </c>
      <c r="E5" s="1">
        <v>0.1237</v>
      </c>
      <c r="F5" s="1">
        <v>3.86</v>
      </c>
      <c r="S5" s="8"/>
    </row>
    <row r="6" spans="1:19" x14ac:dyDescent="0.25">
      <c r="A6" s="15">
        <v>120</v>
      </c>
      <c r="B6" s="13">
        <f t="shared" si="0"/>
        <v>393.15</v>
      </c>
      <c r="C6" s="14">
        <v>1.7789999999999999</v>
      </c>
      <c r="D6" s="1">
        <v>846.35</v>
      </c>
      <c r="E6" s="1">
        <v>0.1162</v>
      </c>
      <c r="F6" s="1">
        <v>2.36</v>
      </c>
      <c r="S6" s="8"/>
    </row>
    <row r="7" spans="1:19" x14ac:dyDescent="0.25">
      <c r="A7" s="15">
        <v>160</v>
      </c>
      <c r="B7" s="13">
        <f t="shared" si="0"/>
        <v>433.15</v>
      </c>
      <c r="C7" s="14">
        <v>1.847</v>
      </c>
      <c r="D7" s="1">
        <v>810.45</v>
      </c>
      <c r="E7" s="1">
        <v>0.1087</v>
      </c>
      <c r="F7" s="1">
        <v>1.54</v>
      </c>
      <c r="S7" s="8"/>
    </row>
    <row r="8" spans="1:19" x14ac:dyDescent="0.25">
      <c r="A8" s="15">
        <v>200</v>
      </c>
      <c r="B8" s="13">
        <f t="shared" si="0"/>
        <v>473.15</v>
      </c>
      <c r="C8" s="14">
        <v>1.9159999999999999</v>
      </c>
      <c r="D8" s="1">
        <v>773.33</v>
      </c>
      <c r="E8" s="1">
        <v>0.1012</v>
      </c>
      <c r="F8" s="1">
        <v>1.05</v>
      </c>
      <c r="S8" s="8"/>
    </row>
    <row r="9" spans="1:19" x14ac:dyDescent="0.25">
      <c r="A9" s="15">
        <v>240</v>
      </c>
      <c r="B9" s="13">
        <f t="shared" si="0"/>
        <v>513.15</v>
      </c>
      <c r="C9" s="14">
        <v>1.984</v>
      </c>
      <c r="D9" s="1">
        <v>734.35</v>
      </c>
      <c r="E9" s="1">
        <v>9.3600000000000003E-2</v>
      </c>
      <c r="F9" s="1">
        <v>0.74</v>
      </c>
      <c r="S9" s="8"/>
    </row>
    <row r="10" spans="1:19" x14ac:dyDescent="0.25">
      <c r="A10" s="15">
        <v>280</v>
      </c>
      <c r="B10" s="13">
        <f t="shared" si="0"/>
        <v>553.15</v>
      </c>
      <c r="C10" s="14">
        <v>2.052</v>
      </c>
      <c r="D10" s="1">
        <v>692.87</v>
      </c>
      <c r="E10" s="1">
        <v>8.6099999999999996E-2</v>
      </c>
      <c r="F10" s="1">
        <v>0.54</v>
      </c>
      <c r="S10" s="8"/>
    </row>
    <row r="11" spans="1:19" x14ac:dyDescent="0.25">
      <c r="A11" s="15">
        <v>320</v>
      </c>
      <c r="B11" s="13">
        <f t="shared" si="0"/>
        <v>593.15</v>
      </c>
      <c r="C11" s="14">
        <v>2.121</v>
      </c>
      <c r="D11" s="1">
        <v>648.24</v>
      </c>
      <c r="E11" s="1">
        <v>7.8600000000000003E-2</v>
      </c>
      <c r="F11" s="1">
        <v>0.41</v>
      </c>
      <c r="S11" s="8"/>
    </row>
    <row r="12" spans="1:19" x14ac:dyDescent="0.25">
      <c r="A12" s="15">
        <v>360</v>
      </c>
      <c r="B12" s="13">
        <f t="shared" si="0"/>
        <v>633.15</v>
      </c>
      <c r="C12" s="14">
        <v>2.1890000000000001</v>
      </c>
      <c r="D12" s="1">
        <v>599.83000000000004</v>
      </c>
      <c r="E12" s="1">
        <v>7.1099999999999997E-2</v>
      </c>
      <c r="F12" s="1">
        <v>0.31</v>
      </c>
      <c r="S12" s="8"/>
    </row>
    <row r="13" spans="1:19" x14ac:dyDescent="0.25">
      <c r="A13" s="15">
        <v>400</v>
      </c>
      <c r="B13" s="13">
        <f t="shared" si="0"/>
        <v>673.15</v>
      </c>
      <c r="C13" s="14">
        <v>2.2570000000000001</v>
      </c>
      <c r="D13" s="1">
        <v>547</v>
      </c>
      <c r="E13" s="1">
        <v>6.3500000000000001E-2</v>
      </c>
      <c r="F13" s="1">
        <v>0.26</v>
      </c>
      <c r="S13" s="8"/>
    </row>
    <row r="14" spans="1:19" x14ac:dyDescent="0.25">
      <c r="G14" s="5"/>
      <c r="S14" s="8"/>
    </row>
    <row r="15" spans="1:19" x14ac:dyDescent="0.25">
      <c r="G15" s="5"/>
      <c r="S15" s="8"/>
    </row>
    <row r="16" spans="1:19" x14ac:dyDescent="0.25">
      <c r="G16" s="5"/>
      <c r="S16" s="8"/>
    </row>
    <row r="17" spans="1:19" x14ac:dyDescent="0.25">
      <c r="G17" s="5"/>
      <c r="S17" s="8"/>
    </row>
    <row r="18" spans="1:19" x14ac:dyDescent="0.25">
      <c r="G18" s="5"/>
      <c r="S18" s="8"/>
    </row>
    <row r="19" spans="1:19" x14ac:dyDescent="0.25">
      <c r="A19" s="16" t="s">
        <v>25</v>
      </c>
      <c r="B19" s="16" t="s">
        <v>24</v>
      </c>
      <c r="C19" s="19" t="s">
        <v>5</v>
      </c>
      <c r="G19" s="5"/>
      <c r="S19" s="8"/>
    </row>
    <row r="20" spans="1:19" x14ac:dyDescent="0.25">
      <c r="A20" s="12">
        <f>B20-273.15</f>
        <v>15</v>
      </c>
      <c r="B20" s="15">
        <f>15+273.15</f>
        <v>288.14999999999998</v>
      </c>
      <c r="C20" s="14">
        <v>1.556</v>
      </c>
      <c r="G20" s="5"/>
      <c r="S20" s="8"/>
    </row>
    <row r="21" spans="1:19" x14ac:dyDescent="0.25">
      <c r="A21" s="12">
        <f t="shared" ref="A21:A31" si="1">B21-273.15</f>
        <v>400</v>
      </c>
      <c r="B21" s="15">
        <f>400+273.15</f>
        <v>673.15</v>
      </c>
      <c r="C21" s="18">
        <v>2.702</v>
      </c>
      <c r="G21" s="5"/>
      <c r="S21" s="8"/>
    </row>
    <row r="22" spans="1:19" x14ac:dyDescent="0.25">
      <c r="A22" s="12"/>
      <c r="B22" s="15" t="s">
        <v>0</v>
      </c>
      <c r="C22" s="15"/>
      <c r="G22" s="5"/>
      <c r="S22" s="8"/>
    </row>
    <row r="23" spans="1:19" x14ac:dyDescent="0.25">
      <c r="A23" s="12">
        <f t="shared" si="1"/>
        <v>15</v>
      </c>
      <c r="B23" s="15">
        <v>288.14999999999998</v>
      </c>
      <c r="C23" s="15">
        <v>1.5580000000000001</v>
      </c>
      <c r="S23" s="8"/>
    </row>
    <row r="24" spans="1:19" x14ac:dyDescent="0.25">
      <c r="A24" s="12">
        <f t="shared" si="1"/>
        <v>65</v>
      </c>
      <c r="B24" s="15">
        <v>338.15</v>
      </c>
      <c r="C24" s="15">
        <v>1.7010000000000001</v>
      </c>
      <c r="S24" s="8"/>
    </row>
    <row r="25" spans="1:19" x14ac:dyDescent="0.25">
      <c r="A25" s="12">
        <f t="shared" si="1"/>
        <v>105</v>
      </c>
      <c r="B25" s="15">
        <v>378.15</v>
      </c>
      <c r="C25" s="15">
        <v>1.8140000000000001</v>
      </c>
      <c r="S25" s="8"/>
    </row>
    <row r="26" spans="1:19" x14ac:dyDescent="0.25">
      <c r="A26" s="12">
        <f t="shared" si="1"/>
        <v>155</v>
      </c>
      <c r="B26" s="15">
        <v>428.15</v>
      </c>
      <c r="C26" s="15">
        <v>1.954</v>
      </c>
      <c r="S26" s="8"/>
    </row>
    <row r="27" spans="1:19" x14ac:dyDescent="0.25">
      <c r="A27" s="12">
        <f t="shared" si="1"/>
        <v>205</v>
      </c>
      <c r="B27" s="15">
        <v>478.15</v>
      </c>
      <c r="C27" s="15">
        <v>2.093</v>
      </c>
      <c r="S27" s="8"/>
    </row>
    <row r="28" spans="1:19" x14ac:dyDescent="0.25">
      <c r="A28" s="12">
        <f t="shared" si="1"/>
        <v>255</v>
      </c>
      <c r="B28" s="15">
        <v>528.15</v>
      </c>
      <c r="C28" s="15">
        <v>2.2309999999999999</v>
      </c>
      <c r="S28" s="8"/>
    </row>
    <row r="29" spans="1:19" x14ac:dyDescent="0.25">
      <c r="A29" s="12">
        <f t="shared" si="1"/>
        <v>305</v>
      </c>
      <c r="B29" s="15">
        <v>578.15</v>
      </c>
      <c r="C29" s="15">
        <v>2.3730000000000002</v>
      </c>
      <c r="S29" s="8"/>
    </row>
    <row r="30" spans="1:19" x14ac:dyDescent="0.25">
      <c r="A30" s="12">
        <f t="shared" si="1"/>
        <v>355</v>
      </c>
      <c r="B30" s="15">
        <v>628.15</v>
      </c>
      <c r="C30" s="15">
        <v>2.5270000000000001</v>
      </c>
      <c r="S30" s="8"/>
    </row>
    <row r="31" spans="1:19" x14ac:dyDescent="0.25">
      <c r="A31" s="12">
        <f t="shared" si="1"/>
        <v>405</v>
      </c>
      <c r="B31" s="15">
        <v>678.15</v>
      </c>
      <c r="C31" s="15">
        <v>2.7250000000000001</v>
      </c>
      <c r="S31" s="8"/>
    </row>
    <row r="32" spans="1:19" x14ac:dyDescent="0.25">
      <c r="S32" s="8"/>
    </row>
    <row r="33" spans="1:19" x14ac:dyDescent="0.25">
      <c r="S33" s="8"/>
    </row>
    <row r="34" spans="1:19" x14ac:dyDescent="0.25">
      <c r="S34" s="8"/>
    </row>
    <row r="35" spans="1:19" x14ac:dyDescent="0.25">
      <c r="S35" s="8"/>
    </row>
    <row r="36" spans="1:19" x14ac:dyDescent="0.25">
      <c r="S36" s="8"/>
    </row>
    <row r="37" spans="1:19" x14ac:dyDescent="0.25">
      <c r="S37" s="8"/>
    </row>
    <row r="38" spans="1:19" x14ac:dyDescent="0.25">
      <c r="S38" s="8"/>
    </row>
    <row r="39" spans="1:19" x14ac:dyDescent="0.25">
      <c r="A39" s="6">
        <v>1108.492</v>
      </c>
      <c r="B39">
        <v>1.7064999999999999</v>
      </c>
      <c r="C39" s="7">
        <v>-8.1530000000000003E-17</v>
      </c>
      <c r="S39" s="8"/>
    </row>
    <row r="40" spans="1:19" x14ac:dyDescent="0.25">
      <c r="A40" s="16" t="s">
        <v>25</v>
      </c>
      <c r="B40" s="16" t="s">
        <v>24</v>
      </c>
      <c r="C40" s="16" t="s">
        <v>28</v>
      </c>
      <c r="D40" s="21" t="s">
        <v>6</v>
      </c>
      <c r="S40" s="8"/>
    </row>
    <row r="41" spans="1:19" x14ac:dyDescent="0.25">
      <c r="A41" s="12">
        <f>B41-273.15</f>
        <v>14.850000000000023</v>
      </c>
      <c r="B41" s="12">
        <v>288</v>
      </c>
      <c r="C41" s="12">
        <v>1500000</v>
      </c>
      <c r="D41" s="22">
        <f t="shared" ref="D41:D79" si="2">$A$39+$B$39*B41+$C$39*C41</f>
        <v>1599.9639999998776</v>
      </c>
      <c r="S41" s="8"/>
    </row>
    <row r="42" spans="1:19" x14ac:dyDescent="0.25">
      <c r="A42" s="12">
        <f t="shared" ref="A42:A79" si="3">B42-273.15</f>
        <v>24.850000000000023</v>
      </c>
      <c r="B42" s="12">
        <v>298</v>
      </c>
      <c r="C42" s="12">
        <v>1500000</v>
      </c>
      <c r="D42" s="22">
        <f t="shared" si="2"/>
        <v>1617.0289999998777</v>
      </c>
    </row>
    <row r="43" spans="1:19" x14ac:dyDescent="0.25">
      <c r="A43" s="12">
        <f t="shared" si="3"/>
        <v>34.850000000000023</v>
      </c>
      <c r="B43" s="12">
        <v>308</v>
      </c>
      <c r="C43" s="12">
        <v>1500000</v>
      </c>
      <c r="D43" s="22">
        <f t="shared" si="2"/>
        <v>1634.0939999998777</v>
      </c>
    </row>
    <row r="44" spans="1:19" x14ac:dyDescent="0.25">
      <c r="A44" s="12">
        <f t="shared" si="3"/>
        <v>44.850000000000023</v>
      </c>
      <c r="B44" s="12">
        <v>318</v>
      </c>
      <c r="C44" s="12">
        <v>1500000</v>
      </c>
      <c r="D44" s="22">
        <f t="shared" si="2"/>
        <v>1651.1589999998776</v>
      </c>
    </row>
    <row r="45" spans="1:19" x14ac:dyDescent="0.25">
      <c r="A45" s="12">
        <f t="shared" si="3"/>
        <v>54.850000000000023</v>
      </c>
      <c r="B45" s="12">
        <v>328</v>
      </c>
      <c r="C45" s="12">
        <v>1500000</v>
      </c>
      <c r="D45" s="22">
        <f t="shared" si="2"/>
        <v>1668.2239999998776</v>
      </c>
    </row>
    <row r="46" spans="1:19" x14ac:dyDescent="0.25">
      <c r="A46" s="12">
        <f t="shared" si="3"/>
        <v>64.850000000000023</v>
      </c>
      <c r="B46" s="12">
        <v>338</v>
      </c>
      <c r="C46" s="12">
        <v>1500000</v>
      </c>
      <c r="D46" s="22">
        <f t="shared" si="2"/>
        <v>1685.2889999998774</v>
      </c>
    </row>
    <row r="47" spans="1:19" x14ac:dyDescent="0.25">
      <c r="A47" s="12">
        <f t="shared" si="3"/>
        <v>74.850000000000023</v>
      </c>
      <c r="B47" s="12">
        <v>348</v>
      </c>
      <c r="C47" s="12">
        <v>1500000</v>
      </c>
      <c r="D47" s="22">
        <f t="shared" si="2"/>
        <v>1702.3539999998775</v>
      </c>
    </row>
    <row r="48" spans="1:19" x14ac:dyDescent="0.25">
      <c r="A48" s="12">
        <f t="shared" si="3"/>
        <v>84.850000000000023</v>
      </c>
      <c r="B48" s="12">
        <v>358</v>
      </c>
      <c r="C48" s="12">
        <v>1500000</v>
      </c>
      <c r="D48" s="22">
        <f t="shared" si="2"/>
        <v>1719.4189999998775</v>
      </c>
    </row>
    <row r="49" spans="1:4" x14ac:dyDescent="0.25">
      <c r="A49" s="12">
        <f t="shared" si="3"/>
        <v>94.850000000000023</v>
      </c>
      <c r="B49" s="12">
        <v>368</v>
      </c>
      <c r="C49" s="12">
        <v>1500000</v>
      </c>
      <c r="D49" s="22">
        <f t="shared" si="2"/>
        <v>1736.4839999998776</v>
      </c>
    </row>
    <row r="50" spans="1:4" x14ac:dyDescent="0.25">
      <c r="A50" s="12">
        <f t="shared" si="3"/>
        <v>104.85000000000002</v>
      </c>
      <c r="B50" s="12">
        <v>378</v>
      </c>
      <c r="C50" s="12">
        <v>1500000</v>
      </c>
      <c r="D50" s="22">
        <f t="shared" si="2"/>
        <v>1753.5489999998777</v>
      </c>
    </row>
    <row r="51" spans="1:4" x14ac:dyDescent="0.25">
      <c r="A51" s="12">
        <f t="shared" si="3"/>
        <v>114.85000000000002</v>
      </c>
      <c r="B51" s="12">
        <v>388</v>
      </c>
      <c r="C51" s="12">
        <v>1500000</v>
      </c>
      <c r="D51" s="22">
        <f t="shared" si="2"/>
        <v>1770.6139999998777</v>
      </c>
    </row>
    <row r="52" spans="1:4" x14ac:dyDescent="0.25">
      <c r="A52" s="12">
        <f t="shared" si="3"/>
        <v>124.85000000000002</v>
      </c>
      <c r="B52" s="12">
        <v>398</v>
      </c>
      <c r="C52" s="12">
        <v>1500000</v>
      </c>
      <c r="D52" s="22">
        <f t="shared" si="2"/>
        <v>1787.6789999998778</v>
      </c>
    </row>
    <row r="53" spans="1:4" x14ac:dyDescent="0.25">
      <c r="A53" s="12">
        <f t="shared" si="3"/>
        <v>134.85000000000002</v>
      </c>
      <c r="B53" s="12">
        <v>408</v>
      </c>
      <c r="C53" s="12">
        <v>1500000</v>
      </c>
      <c r="D53" s="22">
        <f t="shared" si="2"/>
        <v>1804.7439999998776</v>
      </c>
    </row>
    <row r="54" spans="1:4" x14ac:dyDescent="0.25">
      <c r="A54" s="12">
        <f t="shared" si="3"/>
        <v>144.85000000000002</v>
      </c>
      <c r="B54" s="12">
        <v>418</v>
      </c>
      <c r="C54" s="12">
        <v>1500000</v>
      </c>
      <c r="D54" s="22">
        <f t="shared" si="2"/>
        <v>1821.8089999998776</v>
      </c>
    </row>
    <row r="55" spans="1:4" x14ac:dyDescent="0.25">
      <c r="A55" s="12">
        <f t="shared" si="3"/>
        <v>154.85000000000002</v>
      </c>
      <c r="B55" s="12">
        <v>428</v>
      </c>
      <c r="C55" s="12">
        <v>1500000</v>
      </c>
      <c r="D55" s="22">
        <f t="shared" si="2"/>
        <v>1838.8739999998775</v>
      </c>
    </row>
    <row r="56" spans="1:4" x14ac:dyDescent="0.25">
      <c r="A56" s="12">
        <f t="shared" si="3"/>
        <v>164.85000000000002</v>
      </c>
      <c r="B56" s="12">
        <v>438</v>
      </c>
      <c r="C56" s="12">
        <v>1500000</v>
      </c>
      <c r="D56" s="22">
        <f t="shared" si="2"/>
        <v>1855.9389999998775</v>
      </c>
    </row>
    <row r="57" spans="1:4" x14ac:dyDescent="0.25">
      <c r="A57" s="12">
        <f t="shared" si="3"/>
        <v>174.85000000000002</v>
      </c>
      <c r="B57" s="12">
        <v>448</v>
      </c>
      <c r="C57" s="12">
        <v>1500000</v>
      </c>
      <c r="D57" s="22">
        <f t="shared" si="2"/>
        <v>1873.0039999998776</v>
      </c>
    </row>
    <row r="58" spans="1:4" x14ac:dyDescent="0.25">
      <c r="A58" s="12">
        <f t="shared" si="3"/>
        <v>184.85000000000002</v>
      </c>
      <c r="B58" s="12">
        <v>458</v>
      </c>
      <c r="C58" s="12">
        <v>1500000</v>
      </c>
      <c r="D58" s="22">
        <f t="shared" si="2"/>
        <v>1890.0689999998776</v>
      </c>
    </row>
    <row r="59" spans="1:4" x14ac:dyDescent="0.25">
      <c r="A59" s="12">
        <f t="shared" si="3"/>
        <v>194.85000000000002</v>
      </c>
      <c r="B59" s="12">
        <v>468</v>
      </c>
      <c r="C59" s="12">
        <v>1500000</v>
      </c>
      <c r="D59" s="22">
        <f t="shared" si="2"/>
        <v>1907.1339999998777</v>
      </c>
    </row>
    <row r="60" spans="1:4" x14ac:dyDescent="0.25">
      <c r="A60" s="12">
        <f t="shared" si="3"/>
        <v>204.85000000000002</v>
      </c>
      <c r="B60" s="12">
        <v>478</v>
      </c>
      <c r="C60" s="12">
        <v>1500000</v>
      </c>
      <c r="D60" s="22">
        <f t="shared" si="2"/>
        <v>1924.1989999998777</v>
      </c>
    </row>
    <row r="61" spans="1:4" x14ac:dyDescent="0.25">
      <c r="A61" s="12">
        <f t="shared" si="3"/>
        <v>214.85000000000002</v>
      </c>
      <c r="B61" s="12">
        <v>488</v>
      </c>
      <c r="C61" s="12">
        <v>1500000</v>
      </c>
      <c r="D61" s="22">
        <f t="shared" si="2"/>
        <v>1941.2639999998776</v>
      </c>
    </row>
    <row r="62" spans="1:4" x14ac:dyDescent="0.25">
      <c r="A62" s="12">
        <f t="shared" si="3"/>
        <v>224.85000000000002</v>
      </c>
      <c r="B62" s="12">
        <v>498</v>
      </c>
      <c r="C62" s="12">
        <v>1500000</v>
      </c>
      <c r="D62" s="22">
        <f t="shared" si="2"/>
        <v>1958.3289999998776</v>
      </c>
    </row>
    <row r="63" spans="1:4" x14ac:dyDescent="0.25">
      <c r="A63" s="12">
        <f t="shared" si="3"/>
        <v>234.85000000000002</v>
      </c>
      <c r="B63" s="12">
        <v>508</v>
      </c>
      <c r="C63" s="12">
        <v>1500000</v>
      </c>
      <c r="D63" s="22">
        <f t="shared" si="2"/>
        <v>1975.3939999998775</v>
      </c>
    </row>
    <row r="64" spans="1:4" x14ac:dyDescent="0.25">
      <c r="A64" s="12">
        <f t="shared" si="3"/>
        <v>244.85000000000002</v>
      </c>
      <c r="B64" s="12">
        <v>518</v>
      </c>
      <c r="C64" s="12">
        <v>1500000</v>
      </c>
      <c r="D64" s="22">
        <f t="shared" si="2"/>
        <v>1992.4589999998775</v>
      </c>
    </row>
    <row r="65" spans="1:4" x14ac:dyDescent="0.25">
      <c r="A65" s="12">
        <f t="shared" si="3"/>
        <v>254.85000000000002</v>
      </c>
      <c r="B65" s="12">
        <v>528</v>
      </c>
      <c r="C65" s="12">
        <v>1500000</v>
      </c>
      <c r="D65" s="22">
        <f t="shared" si="2"/>
        <v>2009.5239999998776</v>
      </c>
    </row>
    <row r="66" spans="1:4" x14ac:dyDescent="0.25">
      <c r="A66" s="12">
        <f t="shared" si="3"/>
        <v>264.85000000000002</v>
      </c>
      <c r="B66" s="12">
        <v>538</v>
      </c>
      <c r="C66" s="12">
        <v>1500000</v>
      </c>
      <c r="D66" s="22">
        <f t="shared" si="2"/>
        <v>2026.5889999998776</v>
      </c>
    </row>
    <row r="67" spans="1:4" x14ac:dyDescent="0.25">
      <c r="A67" s="12">
        <f t="shared" si="3"/>
        <v>274.85000000000002</v>
      </c>
      <c r="B67" s="12">
        <v>548</v>
      </c>
      <c r="C67" s="12">
        <v>1500000</v>
      </c>
      <c r="D67" s="22">
        <f t="shared" si="2"/>
        <v>2043.6539999998777</v>
      </c>
    </row>
    <row r="68" spans="1:4" x14ac:dyDescent="0.25">
      <c r="A68" s="12">
        <f t="shared" si="3"/>
        <v>284.85000000000002</v>
      </c>
      <c r="B68" s="12">
        <v>558</v>
      </c>
      <c r="C68" s="12">
        <v>1500000</v>
      </c>
      <c r="D68" s="22">
        <f t="shared" si="2"/>
        <v>2060.7189999998777</v>
      </c>
    </row>
    <row r="69" spans="1:4" x14ac:dyDescent="0.25">
      <c r="A69" s="12">
        <f t="shared" si="3"/>
        <v>294.85000000000002</v>
      </c>
      <c r="B69" s="12">
        <v>568</v>
      </c>
      <c r="C69" s="12">
        <v>1500000</v>
      </c>
      <c r="D69" s="22">
        <f t="shared" si="2"/>
        <v>2077.7839999998773</v>
      </c>
    </row>
    <row r="70" spans="1:4" x14ac:dyDescent="0.25">
      <c r="A70" s="12">
        <f t="shared" si="3"/>
        <v>304.85000000000002</v>
      </c>
      <c r="B70" s="12">
        <v>578</v>
      </c>
      <c r="C70" s="12">
        <v>1500000</v>
      </c>
      <c r="D70" s="22">
        <f t="shared" si="2"/>
        <v>2094.8489999998778</v>
      </c>
    </row>
    <row r="71" spans="1:4" x14ac:dyDescent="0.25">
      <c r="A71" s="12">
        <f t="shared" si="3"/>
        <v>314.85000000000002</v>
      </c>
      <c r="B71" s="12">
        <v>588</v>
      </c>
      <c r="C71" s="12">
        <v>1500000</v>
      </c>
      <c r="D71" s="22">
        <f t="shared" si="2"/>
        <v>2111.9139999998774</v>
      </c>
    </row>
    <row r="72" spans="1:4" x14ac:dyDescent="0.25">
      <c r="A72" s="12">
        <f t="shared" si="3"/>
        <v>324.85000000000002</v>
      </c>
      <c r="B72" s="12">
        <v>598</v>
      </c>
      <c r="C72" s="12">
        <v>1500000</v>
      </c>
      <c r="D72" s="22">
        <f t="shared" si="2"/>
        <v>2128.9789999998775</v>
      </c>
    </row>
    <row r="73" spans="1:4" x14ac:dyDescent="0.25">
      <c r="A73" s="12">
        <f t="shared" si="3"/>
        <v>334.85</v>
      </c>
      <c r="B73" s="12">
        <v>608</v>
      </c>
      <c r="C73" s="12">
        <v>1500000</v>
      </c>
      <c r="D73" s="22">
        <f t="shared" si="2"/>
        <v>2146.0439999998775</v>
      </c>
    </row>
    <row r="74" spans="1:4" x14ac:dyDescent="0.25">
      <c r="A74" s="12">
        <f t="shared" si="3"/>
        <v>344.85</v>
      </c>
      <c r="B74" s="12">
        <v>618</v>
      </c>
      <c r="C74" s="12">
        <v>1500000</v>
      </c>
      <c r="D74" s="22">
        <f t="shared" si="2"/>
        <v>2163.1089999998776</v>
      </c>
    </row>
    <row r="75" spans="1:4" x14ac:dyDescent="0.25">
      <c r="A75" s="12">
        <f t="shared" si="3"/>
        <v>354.85</v>
      </c>
      <c r="B75" s="12">
        <v>628</v>
      </c>
      <c r="C75" s="12">
        <v>1500000</v>
      </c>
      <c r="D75" s="22">
        <f t="shared" si="2"/>
        <v>2180.1739999998777</v>
      </c>
    </row>
    <row r="76" spans="1:4" x14ac:dyDescent="0.25">
      <c r="A76" s="12">
        <f t="shared" si="3"/>
        <v>364.85</v>
      </c>
      <c r="B76" s="12">
        <v>638</v>
      </c>
      <c r="C76" s="12">
        <v>1500000</v>
      </c>
      <c r="D76" s="22">
        <f t="shared" si="2"/>
        <v>2197.2389999998773</v>
      </c>
    </row>
    <row r="77" spans="1:4" x14ac:dyDescent="0.25">
      <c r="A77" s="12">
        <f t="shared" si="3"/>
        <v>374.85</v>
      </c>
      <c r="B77" s="12">
        <v>648</v>
      </c>
      <c r="C77" s="12">
        <v>1500000</v>
      </c>
      <c r="D77" s="22">
        <f t="shared" si="2"/>
        <v>2214.3039999998778</v>
      </c>
    </row>
    <row r="78" spans="1:4" x14ac:dyDescent="0.25">
      <c r="A78" s="12">
        <f t="shared" si="3"/>
        <v>384.85</v>
      </c>
      <c r="B78" s="12">
        <v>658</v>
      </c>
      <c r="C78" s="12">
        <v>1500000</v>
      </c>
      <c r="D78" s="22">
        <f t="shared" si="2"/>
        <v>2231.3689999998774</v>
      </c>
    </row>
    <row r="79" spans="1:4" x14ac:dyDescent="0.25">
      <c r="A79">
        <f t="shared" si="3"/>
        <v>394.85</v>
      </c>
      <c r="B79">
        <v>668</v>
      </c>
      <c r="C79">
        <v>1500000</v>
      </c>
      <c r="D79" s="8">
        <f t="shared" si="2"/>
        <v>2248.4339999998779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42"/>
  <sheetViews>
    <sheetView topLeftCell="A7" workbookViewId="0">
      <selection activeCell="O6" sqref="O6"/>
    </sheetView>
  </sheetViews>
  <sheetFormatPr baseColWidth="10" defaultRowHeight="15" x14ac:dyDescent="0.25"/>
  <cols>
    <col min="1" max="1" width="6.85546875" style="1" bestFit="1" customWidth="1"/>
    <col min="2" max="2" width="18.42578125" style="1" bestFit="1" customWidth="1"/>
    <col min="3" max="3" width="4.5703125" style="1" bestFit="1" customWidth="1"/>
  </cols>
  <sheetData>
    <row r="1" spans="1:15" x14ac:dyDescent="0.25">
      <c r="A1" s="16" t="s">
        <v>25</v>
      </c>
      <c r="B1" s="16" t="s">
        <v>27</v>
      </c>
      <c r="C1" s="16" t="s">
        <v>24</v>
      </c>
      <c r="E1" s="20" t="s">
        <v>26</v>
      </c>
      <c r="G1" s="7">
        <v>5.1349999999999998</v>
      </c>
      <c r="H1" s="7">
        <v>-8.3949999999999997E-2</v>
      </c>
      <c r="I1" s="7">
        <v>5.9710000000000004E-4</v>
      </c>
      <c r="J1" s="7">
        <v>-2.4090000000000001E-6</v>
      </c>
      <c r="K1" s="7">
        <v>6.0289999999999998E-9</v>
      </c>
      <c r="L1" s="7">
        <v>-9.5790000000000003E-12</v>
      </c>
      <c r="M1" s="7">
        <v>9.433E-15</v>
      </c>
      <c r="N1" s="7">
        <v>-5.2639999999999999E-18</v>
      </c>
      <c r="O1" s="7">
        <v>1.275E-21</v>
      </c>
    </row>
    <row r="2" spans="1:15" x14ac:dyDescent="0.25">
      <c r="A2" s="15">
        <f>C2-273.15</f>
        <v>14.850000000000023</v>
      </c>
      <c r="B2" s="27">
        <f>$G$1+$H$1*C2+$I$1*C2^2+$J$1*C2^3+$K$1*C2^4+$L$1*C2^5+$M$1*C2^6+$N$1*C2^7+$O$1*C2^8</f>
        <v>1.3736319945288941E-2</v>
      </c>
      <c r="C2" s="15">
        <v>288</v>
      </c>
      <c r="G2" t="s">
        <v>33</v>
      </c>
      <c r="H2" t="s">
        <v>34</v>
      </c>
      <c r="I2" t="s">
        <v>35</v>
      </c>
      <c r="J2" t="s">
        <v>1</v>
      </c>
      <c r="K2" t="s">
        <v>36</v>
      </c>
      <c r="L2" t="s">
        <v>37</v>
      </c>
      <c r="M2" t="s">
        <v>38</v>
      </c>
      <c r="N2" t="s">
        <v>39</v>
      </c>
      <c r="O2" t="s">
        <v>40</v>
      </c>
    </row>
    <row r="3" spans="1:15" x14ac:dyDescent="0.25">
      <c r="A3" s="15">
        <f t="shared" ref="A3:A42" si="0">C3-273.15</f>
        <v>24.850000000000023</v>
      </c>
      <c r="B3" s="27">
        <f t="shared" ref="B3:B42" si="1">$G$1+$H$1*C3+$I$1*C3^2+$J$1*C3^3+$K$1*C3^4+$L$1*C3^5+$M$1*C3^6+$N$1*C3^7+$O$1*C3^8</f>
        <v>1.3082110411881231E-2</v>
      </c>
      <c r="C3" s="15">
        <v>298</v>
      </c>
    </row>
    <row r="4" spans="1:15" x14ac:dyDescent="0.25">
      <c r="A4" s="15">
        <f t="shared" si="0"/>
        <v>34.850000000000023</v>
      </c>
      <c r="B4" s="27">
        <f t="shared" si="1"/>
        <v>1.2824561283083527E-2</v>
      </c>
      <c r="C4" s="15">
        <v>308</v>
      </c>
    </row>
    <row r="5" spans="1:15" x14ac:dyDescent="0.25">
      <c r="A5" s="15">
        <f t="shared" si="0"/>
        <v>44.850000000000023</v>
      </c>
      <c r="B5" s="27">
        <f t="shared" si="1"/>
        <v>1.2850852577466598E-2</v>
      </c>
      <c r="C5" s="15">
        <v>318</v>
      </c>
    </row>
    <row r="6" spans="1:15" x14ac:dyDescent="0.25">
      <c r="A6" s="15">
        <f t="shared" si="0"/>
        <v>54.850000000000023</v>
      </c>
      <c r="B6" s="27">
        <f t="shared" si="1"/>
        <v>1.3077177650571842E-2</v>
      </c>
      <c r="C6" s="15">
        <v>328</v>
      </c>
    </row>
    <row r="7" spans="1:15" x14ac:dyDescent="0.25">
      <c r="A7" s="15">
        <f t="shared" si="0"/>
        <v>64.850000000000023</v>
      </c>
      <c r="B7" s="27">
        <f t="shared" si="1"/>
        <v>1.3442670081274199E-2</v>
      </c>
      <c r="C7" s="15">
        <v>338</v>
      </c>
    </row>
    <row r="8" spans="1:15" x14ac:dyDescent="0.25">
      <c r="A8" s="15">
        <f t="shared" si="0"/>
        <v>74.850000000000023</v>
      </c>
      <c r="B8" s="27">
        <f t="shared" si="1"/>
        <v>1.3904286176480096E-2</v>
      </c>
      <c r="C8" s="15">
        <v>348</v>
      </c>
    </row>
    <row r="9" spans="1:15" x14ac:dyDescent="0.25">
      <c r="A9" s="15">
        <f t="shared" si="0"/>
        <v>84.850000000000023</v>
      </c>
      <c r="B9" s="27">
        <f t="shared" si="1"/>
        <v>1.4432543836584821E-2</v>
      </c>
      <c r="C9" s="15">
        <v>358</v>
      </c>
    </row>
    <row r="10" spans="1:15" x14ac:dyDescent="0.25">
      <c r="A10" s="15">
        <f t="shared" si="0"/>
        <v>94.850000000000023</v>
      </c>
      <c r="B10" s="27">
        <f t="shared" si="1"/>
        <v>1.5008023664554337E-2</v>
      </c>
      <c r="C10" s="15">
        <v>368</v>
      </c>
    </row>
    <row r="11" spans="1:15" x14ac:dyDescent="0.25">
      <c r="A11" s="15">
        <f t="shared" si="0"/>
        <v>104.85000000000002</v>
      </c>
      <c r="B11" s="27">
        <f t="shared" si="1"/>
        <v>1.5618543342558411E-2</v>
      </c>
      <c r="C11" s="15">
        <v>378</v>
      </c>
    </row>
    <row r="12" spans="1:15" x14ac:dyDescent="0.25">
      <c r="A12" s="15">
        <f t="shared" si="0"/>
        <v>114.85000000000002</v>
      </c>
      <c r="B12" s="27">
        <f t="shared" si="1"/>
        <v>1.6256921440849559E-2</v>
      </c>
      <c r="C12" s="15">
        <v>388</v>
      </c>
    </row>
    <row r="13" spans="1:15" x14ac:dyDescent="0.25">
      <c r="A13" s="15">
        <f t="shared" si="0"/>
        <v>124.85000000000002</v>
      </c>
      <c r="B13" s="27">
        <f t="shared" si="1"/>
        <v>1.6919251964069071E-2</v>
      </c>
      <c r="C13" s="15">
        <v>398</v>
      </c>
    </row>
    <row r="14" spans="1:15" x14ac:dyDescent="0.25">
      <c r="A14" s="15">
        <f t="shared" si="0"/>
        <v>134.85000000000002</v>
      </c>
      <c r="B14" s="27">
        <f t="shared" si="1"/>
        <v>1.7603616081710349E-2</v>
      </c>
      <c r="C14" s="15">
        <v>408</v>
      </c>
    </row>
    <row r="15" spans="1:15" x14ac:dyDescent="0.25">
      <c r="A15" s="15">
        <f t="shared" si="0"/>
        <v>144.85000000000002</v>
      </c>
      <c r="B15" s="27">
        <f t="shared" si="1"/>
        <v>1.8309162629110087E-2</v>
      </c>
      <c r="C15" s="15">
        <v>418</v>
      </c>
    </row>
    <row r="16" spans="1:15" x14ac:dyDescent="0.25">
      <c r="A16" s="15">
        <f t="shared" si="0"/>
        <v>154.85000000000002</v>
      </c>
      <c r="B16" s="27">
        <f t="shared" si="1"/>
        <v>1.9035494107488171E-2</v>
      </c>
      <c r="C16" s="15">
        <v>428</v>
      </c>
    </row>
    <row r="17" spans="1:3" x14ac:dyDescent="0.25">
      <c r="A17" s="15">
        <f t="shared" si="0"/>
        <v>164.85000000000002</v>
      </c>
      <c r="B17" s="27">
        <f t="shared" si="1"/>
        <v>1.9782300051386814E-2</v>
      </c>
      <c r="C17" s="15">
        <v>438</v>
      </c>
    </row>
    <row r="18" spans="1:3" x14ac:dyDescent="0.25">
      <c r="A18" s="15">
        <f t="shared" si="0"/>
        <v>174.85000000000002</v>
      </c>
      <c r="B18" s="27">
        <f t="shared" si="1"/>
        <v>2.0549184772362672E-2</v>
      </c>
      <c r="C18" s="15">
        <v>448</v>
      </c>
    </row>
    <row r="19" spans="1:3" x14ac:dyDescent="0.25">
      <c r="A19" s="15">
        <f t="shared" si="0"/>
        <v>184.85000000000002</v>
      </c>
      <c r="B19" s="27">
        <f t="shared" si="1"/>
        <v>2.1335641630611857E-2</v>
      </c>
      <c r="C19" s="15">
        <v>458</v>
      </c>
    </row>
    <row r="20" spans="1:3" x14ac:dyDescent="0.25">
      <c r="A20" s="15">
        <f t="shared" si="0"/>
        <v>194.85000000000002</v>
      </c>
      <c r="B20" s="27">
        <f t="shared" si="1"/>
        <v>2.2141131124030267E-2</v>
      </c>
      <c r="C20" s="15">
        <v>468</v>
      </c>
    </row>
    <row r="21" spans="1:3" x14ac:dyDescent="0.25">
      <c r="A21" s="15">
        <f t="shared" si="0"/>
        <v>204.85000000000002</v>
      </c>
      <c r="B21" s="27">
        <f t="shared" si="1"/>
        <v>2.2965225227264519E-2</v>
      </c>
      <c r="C21" s="15">
        <v>478</v>
      </c>
    </row>
    <row r="22" spans="1:3" x14ac:dyDescent="0.25">
      <c r="A22" s="15">
        <f t="shared" si="0"/>
        <v>214.85000000000002</v>
      </c>
      <c r="B22" s="27">
        <f t="shared" si="1"/>
        <v>2.3807785553821681E-2</v>
      </c>
      <c r="C22" s="15">
        <v>488</v>
      </c>
    </row>
    <row r="23" spans="1:3" x14ac:dyDescent="0.25">
      <c r="A23" s="15">
        <f t="shared" si="0"/>
        <v>224.85000000000002</v>
      </c>
      <c r="B23" s="27">
        <f t="shared" si="1"/>
        <v>2.4669148053602541E-2</v>
      </c>
      <c r="C23" s="15">
        <v>498</v>
      </c>
    </row>
    <row r="24" spans="1:3" x14ac:dyDescent="0.25">
      <c r="A24" s="15">
        <f t="shared" si="0"/>
        <v>234.85000000000002</v>
      </c>
      <c r="B24" s="27">
        <f t="shared" si="1"/>
        <v>2.5550292101174321E-2</v>
      </c>
      <c r="C24" s="15">
        <v>508</v>
      </c>
    </row>
    <row r="25" spans="1:3" x14ac:dyDescent="0.25">
      <c r="A25" s="15">
        <f t="shared" si="0"/>
        <v>244.85000000000002</v>
      </c>
      <c r="B25" s="27">
        <f t="shared" si="1"/>
        <v>2.6452976968921682E-2</v>
      </c>
      <c r="C25" s="15">
        <v>518</v>
      </c>
    </row>
    <row r="26" spans="1:3" x14ac:dyDescent="0.25">
      <c r="A26" s="15">
        <f t="shared" si="0"/>
        <v>254.85000000000002</v>
      </c>
      <c r="B26" s="27">
        <f t="shared" si="1"/>
        <v>2.7379833821430388E-2</v>
      </c>
      <c r="C26" s="15">
        <v>528</v>
      </c>
    </row>
    <row r="27" spans="1:3" x14ac:dyDescent="0.25">
      <c r="A27" s="15">
        <f t="shared" si="0"/>
        <v>264.85000000000002</v>
      </c>
      <c r="B27" s="27">
        <f t="shared" si="1"/>
        <v>2.8334406507923404E-2</v>
      </c>
      <c r="C27" s="15">
        <v>538</v>
      </c>
    </row>
    <row r="28" spans="1:3" x14ac:dyDescent="0.25">
      <c r="A28" s="15">
        <f t="shared" si="0"/>
        <v>274.85000000000002</v>
      </c>
      <c r="B28" s="27">
        <f t="shared" si="1"/>
        <v>2.9321139570042121E-2</v>
      </c>
      <c r="C28" s="15">
        <v>548</v>
      </c>
    </row>
    <row r="29" spans="1:3" x14ac:dyDescent="0.25">
      <c r="A29" s="15">
        <f t="shared" si="0"/>
        <v>284.85000000000002</v>
      </c>
      <c r="B29" s="27">
        <f t="shared" si="1"/>
        <v>3.0345317022140605E-2</v>
      </c>
      <c r="C29" s="15">
        <v>558</v>
      </c>
    </row>
    <row r="30" spans="1:3" x14ac:dyDescent="0.25">
      <c r="A30" s="15">
        <f t="shared" si="0"/>
        <v>294.85000000000002</v>
      </c>
      <c r="B30" s="27">
        <f t="shared" si="1"/>
        <v>3.1412960605141649E-2</v>
      </c>
      <c r="C30" s="15">
        <v>568</v>
      </c>
    </row>
    <row r="31" spans="1:3" x14ac:dyDescent="0.25">
      <c r="A31" s="15">
        <f t="shared" si="0"/>
        <v>304.85000000000002</v>
      </c>
      <c r="B31" s="27">
        <f t="shared" si="1"/>
        <v>3.2530701352149194E-2</v>
      </c>
      <c r="C31" s="15">
        <v>578</v>
      </c>
    </row>
    <row r="32" spans="1:3" x14ac:dyDescent="0.25">
      <c r="A32" s="15">
        <f t="shared" si="0"/>
        <v>314.85000000000002</v>
      </c>
      <c r="B32" s="27">
        <f t="shared" si="1"/>
        <v>3.3705643447145661E-2</v>
      </c>
      <c r="C32" s="15">
        <v>588</v>
      </c>
    </row>
    <row r="33" spans="1:3" x14ac:dyDescent="0.25">
      <c r="A33" s="15">
        <f t="shared" si="0"/>
        <v>324.85000000000002</v>
      </c>
      <c r="B33" s="27">
        <f t="shared" si="1"/>
        <v>3.4945244498295835E-2</v>
      </c>
      <c r="C33" s="15">
        <v>598</v>
      </c>
    </row>
    <row r="34" spans="1:3" x14ac:dyDescent="0.25">
      <c r="A34" s="15">
        <f t="shared" si="0"/>
        <v>334.85</v>
      </c>
      <c r="B34" s="27">
        <f t="shared" si="1"/>
        <v>3.6257241487707148E-2</v>
      </c>
      <c r="C34" s="15">
        <v>608</v>
      </c>
    </row>
    <row r="35" spans="1:3" x14ac:dyDescent="0.25">
      <c r="A35" s="15">
        <f t="shared" si="0"/>
        <v>344.85</v>
      </c>
      <c r="B35" s="27">
        <f t="shared" si="1"/>
        <v>3.7649656800635256E-2</v>
      </c>
      <c r="C35" s="15">
        <v>618</v>
      </c>
    </row>
    <row r="36" spans="1:3" x14ac:dyDescent="0.25">
      <c r="A36" s="15">
        <f t="shared" si="0"/>
        <v>354.85</v>
      </c>
      <c r="B36" s="27">
        <f t="shared" si="1"/>
        <v>3.9130923879575619E-2</v>
      </c>
      <c r="C36" s="15">
        <v>628</v>
      </c>
    </row>
    <row r="37" spans="1:3" x14ac:dyDescent="0.25">
      <c r="A37" s="15">
        <f t="shared" si="0"/>
        <v>364.85</v>
      </c>
      <c r="B37" s="27">
        <f t="shared" si="1"/>
        <v>4.0710177183406415E-2</v>
      </c>
      <c r="C37" s="15">
        <v>638</v>
      </c>
    </row>
    <row r="38" spans="1:3" x14ac:dyDescent="0.25">
      <c r="A38" s="15">
        <f t="shared" si="0"/>
        <v>374.85</v>
      </c>
      <c r="B38" s="27">
        <f t="shared" si="1"/>
        <v>4.2397756284870525E-2</v>
      </c>
      <c r="C38" s="15">
        <v>648</v>
      </c>
    </row>
    <row r="39" spans="1:3" x14ac:dyDescent="0.25">
      <c r="A39" s="15">
        <f t="shared" si="0"/>
        <v>384.85</v>
      </c>
      <c r="B39" s="27">
        <f t="shared" si="1"/>
        <v>4.420597906290169E-2</v>
      </c>
      <c r="C39" s="15">
        <v>658</v>
      </c>
    </row>
    <row r="40" spans="1:3" x14ac:dyDescent="0.25">
      <c r="A40" s="15">
        <f t="shared" si="0"/>
        <v>394.85</v>
      </c>
      <c r="B40" s="27">
        <f t="shared" si="1"/>
        <v>4.6150244105390925E-2</v>
      </c>
      <c r="C40" s="15">
        <v>668</v>
      </c>
    </row>
    <row r="41" spans="1:3" x14ac:dyDescent="0.25">
      <c r="A41" s="15">
        <f t="shared" si="0"/>
        <v>384.85</v>
      </c>
      <c r="B41" s="27">
        <f t="shared" si="1"/>
        <v>4.420597906290169E-2</v>
      </c>
      <c r="C41" s="15">
        <v>658</v>
      </c>
    </row>
    <row r="42" spans="1:3" x14ac:dyDescent="0.25">
      <c r="A42" s="15">
        <f t="shared" si="0"/>
        <v>394.85</v>
      </c>
      <c r="B42" s="27">
        <f t="shared" si="1"/>
        <v>4.6150244105390925E-2</v>
      </c>
      <c r="C42" s="15">
        <v>668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K30"/>
  <sheetViews>
    <sheetView workbookViewId="0">
      <selection activeCell="J9" sqref="J9"/>
    </sheetView>
  </sheetViews>
  <sheetFormatPr baseColWidth="10" defaultRowHeight="15" x14ac:dyDescent="0.25"/>
  <cols>
    <col min="1" max="2" width="11.42578125" style="1"/>
    <col min="3" max="3" width="7" style="1" customWidth="1"/>
    <col min="4" max="4" width="8.7109375" style="1" customWidth="1"/>
    <col min="5" max="5" width="12.28515625" style="1" bestFit="1" customWidth="1"/>
    <col min="6" max="6" width="12.85546875" style="1" bestFit="1" customWidth="1"/>
    <col min="7" max="7" width="10" bestFit="1" customWidth="1"/>
    <col min="10" max="10" width="12" bestFit="1" customWidth="1"/>
  </cols>
  <sheetData>
    <row r="2" spans="1:11" x14ac:dyDescent="0.25">
      <c r="A2" s="1" t="s">
        <v>10</v>
      </c>
      <c r="C2" s="1" t="s">
        <v>11</v>
      </c>
    </row>
    <row r="3" spans="1:11" x14ac:dyDescent="0.25">
      <c r="A3" s="1" t="s">
        <v>12</v>
      </c>
    </row>
    <row r="4" spans="1:11" x14ac:dyDescent="0.25">
      <c r="A4" s="1" t="s">
        <v>13</v>
      </c>
      <c r="I4" t="s">
        <v>30</v>
      </c>
      <c r="J4">
        <v>0.115</v>
      </c>
    </row>
    <row r="5" spans="1:11" x14ac:dyDescent="0.25">
      <c r="A5" s="1" t="s">
        <v>12</v>
      </c>
      <c r="I5" t="s">
        <v>32</v>
      </c>
      <c r="J5">
        <v>5</v>
      </c>
    </row>
    <row r="6" spans="1:11" x14ac:dyDescent="0.25">
      <c r="A6" s="1" t="s">
        <v>14</v>
      </c>
    </row>
    <row r="7" spans="1:11" x14ac:dyDescent="0.25">
      <c r="A7" s="1" t="s">
        <v>15</v>
      </c>
      <c r="B7" s="1" t="s">
        <v>57</v>
      </c>
      <c r="C7" s="1" t="s">
        <v>16</v>
      </c>
      <c r="D7" s="1" t="s">
        <v>22</v>
      </c>
      <c r="E7" s="11" t="s">
        <v>23</v>
      </c>
      <c r="F7" s="1" t="s">
        <v>17</v>
      </c>
    </row>
    <row r="8" spans="1:11" s="9" customFormat="1" x14ac:dyDescent="0.25">
      <c r="A8" s="10" t="s">
        <v>9</v>
      </c>
      <c r="B8" s="10" t="s">
        <v>9</v>
      </c>
      <c r="C8" s="10" t="s">
        <v>18</v>
      </c>
      <c r="D8" s="10" t="s">
        <v>19</v>
      </c>
      <c r="E8" s="10" t="s">
        <v>20</v>
      </c>
      <c r="F8" s="10" t="s">
        <v>21</v>
      </c>
      <c r="G8" s="10" t="s">
        <v>19</v>
      </c>
      <c r="H8" s="10" t="s">
        <v>20</v>
      </c>
      <c r="I8" s="9" t="s">
        <v>31</v>
      </c>
    </row>
    <row r="9" spans="1:11" x14ac:dyDescent="0.25">
      <c r="A9" s="1">
        <v>-30</v>
      </c>
      <c r="B9" s="1">
        <f>A9+273.15</f>
        <v>243.14999999999998</v>
      </c>
      <c r="C9" s="1">
        <v>1.452</v>
      </c>
      <c r="D9" s="1">
        <v>1.56</v>
      </c>
      <c r="E9" s="1">
        <v>1.08</v>
      </c>
      <c r="F9" s="1">
        <v>312</v>
      </c>
      <c r="G9">
        <f>D9/100000</f>
        <v>1.56E-5</v>
      </c>
      <c r="H9">
        <f>E9/100000</f>
        <v>1.08E-5</v>
      </c>
      <c r="I9">
        <f>$J$4*$J$5/H9</f>
        <v>53240.740740740745</v>
      </c>
      <c r="J9" s="37">
        <f>-0.000000288741 + 0.00000004069284 * B9 + 0.00000000008678862* B9^2</f>
        <v>1.4736833111521948E-5</v>
      </c>
      <c r="K9">
        <f>H9/J9</f>
        <v>0.73285759011249529</v>
      </c>
    </row>
    <row r="10" spans="1:11" x14ac:dyDescent="0.25">
      <c r="A10" s="1">
        <v>-20</v>
      </c>
      <c r="B10" s="1">
        <f t="shared" ref="B10:B24" si="0">A10+273.15</f>
        <v>253.14999999999998</v>
      </c>
      <c r="C10" s="1">
        <v>1.3939999999999999</v>
      </c>
      <c r="D10" s="1">
        <v>1.61</v>
      </c>
      <c r="E10" s="1">
        <v>1.1599999999999999</v>
      </c>
      <c r="F10" s="1">
        <v>319</v>
      </c>
      <c r="G10">
        <f t="shared" ref="G10:H24" si="1">D10/100000</f>
        <v>1.6100000000000002E-5</v>
      </c>
      <c r="H10">
        <f t="shared" si="1"/>
        <v>1.1599999999999999E-5</v>
      </c>
      <c r="I10">
        <f t="shared" ref="I10:I24" si="2">$J$4*$J$5/H10</f>
        <v>49568.965517241391</v>
      </c>
      <c r="J10" s="37">
        <f t="shared" ref="J10:J24" si="3">-0.000000288741 + 0.00000004069284 * B10 + 0.00000000008678862* B10^2</f>
        <v>1.5574493432581948E-5</v>
      </c>
      <c r="K10">
        <f t="shared" ref="K10:K24" si="4">H10/J10</f>
        <v>0.74480753099376695</v>
      </c>
    </row>
    <row r="11" spans="1:11" x14ac:dyDescent="0.25">
      <c r="A11" s="1">
        <v>-10</v>
      </c>
      <c r="B11" s="1">
        <f t="shared" si="0"/>
        <v>263.14999999999998</v>
      </c>
      <c r="C11" s="1">
        <v>1.3420000000000001</v>
      </c>
      <c r="D11" s="1">
        <v>1.67</v>
      </c>
      <c r="E11" s="1">
        <v>1.24</v>
      </c>
      <c r="F11" s="1">
        <v>325</v>
      </c>
      <c r="G11">
        <f t="shared" si="1"/>
        <v>1.6699999999999999E-5</v>
      </c>
      <c r="H11">
        <f t="shared" si="1"/>
        <v>1.24E-5</v>
      </c>
      <c r="I11">
        <f t="shared" si="2"/>
        <v>46370.967741935492</v>
      </c>
      <c r="J11" s="37">
        <f t="shared" si="3"/>
        <v>1.6429511477641946E-5</v>
      </c>
      <c r="K11">
        <f t="shared" si="4"/>
        <v>0.75473942222046619</v>
      </c>
    </row>
    <row r="12" spans="1:11" x14ac:dyDescent="0.25">
      <c r="A12" s="1">
        <v>0</v>
      </c>
      <c r="B12" s="1">
        <f t="shared" si="0"/>
        <v>273.14999999999998</v>
      </c>
      <c r="C12" s="1">
        <v>1.292</v>
      </c>
      <c r="D12" s="1">
        <v>1.72</v>
      </c>
      <c r="E12" s="1">
        <v>1.33</v>
      </c>
      <c r="F12" s="1">
        <v>331</v>
      </c>
      <c r="G12">
        <f t="shared" si="1"/>
        <v>1.7200000000000001E-5</v>
      </c>
      <c r="H12">
        <f t="shared" si="1"/>
        <v>1.3300000000000001E-5</v>
      </c>
      <c r="I12">
        <f t="shared" si="2"/>
        <v>43233.082706766916</v>
      </c>
      <c r="J12" s="37">
        <f t="shared" si="3"/>
        <v>1.730188724670195E-5</v>
      </c>
      <c r="K12">
        <f t="shared" si="4"/>
        <v>0.76870226989458734</v>
      </c>
    </row>
    <row r="13" spans="1:11" x14ac:dyDescent="0.25">
      <c r="A13" s="1">
        <v>10</v>
      </c>
      <c r="B13" s="1">
        <f t="shared" si="0"/>
        <v>283.14999999999998</v>
      </c>
      <c r="C13" s="1">
        <v>1.2470000000000001</v>
      </c>
      <c r="D13" s="1">
        <v>1.76</v>
      </c>
      <c r="E13" s="1">
        <v>1.42</v>
      </c>
      <c r="F13" s="1">
        <v>337</v>
      </c>
      <c r="G13">
        <f t="shared" si="1"/>
        <v>1.7600000000000001E-5</v>
      </c>
      <c r="H13">
        <f t="shared" si="1"/>
        <v>1.42E-5</v>
      </c>
      <c r="I13">
        <f t="shared" si="2"/>
        <v>40492.957746478882</v>
      </c>
      <c r="J13" s="37">
        <f t="shared" si="3"/>
        <v>1.8191620739761949E-5</v>
      </c>
      <c r="K13">
        <f t="shared" si="4"/>
        <v>0.78057915801656153</v>
      </c>
    </row>
    <row r="14" spans="1:11" x14ac:dyDescent="0.25">
      <c r="A14" s="1">
        <v>20</v>
      </c>
      <c r="B14" s="1">
        <f t="shared" si="0"/>
        <v>293.14999999999998</v>
      </c>
      <c r="C14" s="1">
        <v>1.204</v>
      </c>
      <c r="D14" s="1">
        <v>1.81</v>
      </c>
      <c r="E14" s="1">
        <v>1.51</v>
      </c>
      <c r="F14" s="1">
        <v>343</v>
      </c>
      <c r="G14">
        <f t="shared" si="1"/>
        <v>1.8099999999999999E-5</v>
      </c>
      <c r="H14">
        <f t="shared" si="1"/>
        <v>1.5099999999999999E-5</v>
      </c>
      <c r="I14">
        <f t="shared" si="2"/>
        <v>38079.470198675503</v>
      </c>
      <c r="J14" s="37">
        <f t="shared" si="3"/>
        <v>1.9098711956821947E-5</v>
      </c>
      <c r="K14">
        <f t="shared" si="4"/>
        <v>0.79062923374821459</v>
      </c>
    </row>
    <row r="15" spans="1:11" x14ac:dyDescent="0.25">
      <c r="A15" s="1">
        <v>30</v>
      </c>
      <c r="B15" s="1">
        <f t="shared" si="0"/>
        <v>303.14999999999998</v>
      </c>
      <c r="C15" s="1">
        <v>1.1639999999999999</v>
      </c>
      <c r="D15" s="1">
        <v>1.86</v>
      </c>
      <c r="E15" s="1">
        <v>1.6</v>
      </c>
      <c r="F15" s="1">
        <v>349</v>
      </c>
      <c r="G15">
        <f t="shared" si="1"/>
        <v>1.8600000000000001E-5</v>
      </c>
      <c r="H15">
        <f t="shared" si="1"/>
        <v>1.5999999999999999E-5</v>
      </c>
      <c r="I15">
        <f t="shared" si="2"/>
        <v>35937.500000000007</v>
      </c>
      <c r="J15" s="37">
        <f t="shared" si="3"/>
        <v>2.0023160897881947E-5</v>
      </c>
      <c r="K15">
        <f t="shared" si="4"/>
        <v>0.79907463569812709</v>
      </c>
    </row>
    <row r="16" spans="1:11" x14ac:dyDescent="0.25">
      <c r="A16" s="1">
        <v>40</v>
      </c>
      <c r="B16" s="1">
        <f t="shared" si="0"/>
        <v>313.14999999999998</v>
      </c>
      <c r="C16" s="1">
        <v>1.127</v>
      </c>
      <c r="D16" s="1">
        <v>1.91</v>
      </c>
      <c r="E16" s="1">
        <v>1.69</v>
      </c>
      <c r="F16" s="1">
        <v>355</v>
      </c>
      <c r="G16">
        <f t="shared" si="1"/>
        <v>1.91E-5</v>
      </c>
      <c r="H16">
        <f t="shared" si="1"/>
        <v>1.6900000000000001E-5</v>
      </c>
      <c r="I16">
        <f t="shared" si="2"/>
        <v>34023.668639053256</v>
      </c>
      <c r="J16" s="37">
        <f t="shared" si="3"/>
        <v>2.0964967562941949E-5</v>
      </c>
      <c r="K16">
        <f t="shared" si="4"/>
        <v>0.80610666099349193</v>
      </c>
    </row>
    <row r="17" spans="1:11" x14ac:dyDescent="0.25">
      <c r="A17" s="1">
        <v>50</v>
      </c>
      <c r="B17" s="1">
        <f t="shared" si="0"/>
        <v>323.14999999999998</v>
      </c>
      <c r="C17" s="1">
        <v>1.0920000000000001</v>
      </c>
      <c r="D17" s="1">
        <v>1.95</v>
      </c>
      <c r="E17" s="1">
        <v>1.79</v>
      </c>
      <c r="F17" s="1">
        <v>360</v>
      </c>
      <c r="G17">
        <f t="shared" si="1"/>
        <v>1.95E-5</v>
      </c>
      <c r="H17">
        <f t="shared" si="1"/>
        <v>1.7900000000000001E-5</v>
      </c>
      <c r="I17">
        <f t="shared" si="2"/>
        <v>32122.90502793296</v>
      </c>
      <c r="J17" s="37">
        <f t="shared" si="3"/>
        <v>2.1924131952001946E-5</v>
      </c>
      <c r="K17">
        <f t="shared" si="4"/>
        <v>0.81645193703395447</v>
      </c>
    </row>
    <row r="18" spans="1:11" x14ac:dyDescent="0.25">
      <c r="A18" s="1">
        <v>60</v>
      </c>
      <c r="B18" s="1">
        <f t="shared" si="0"/>
        <v>333.15</v>
      </c>
      <c r="C18" s="1">
        <v>1.06</v>
      </c>
      <c r="D18" s="1">
        <v>2</v>
      </c>
      <c r="E18" s="1">
        <v>1.89</v>
      </c>
      <c r="F18" s="1">
        <v>366</v>
      </c>
      <c r="G18">
        <f t="shared" si="1"/>
        <v>2.0000000000000002E-5</v>
      </c>
      <c r="H18">
        <f t="shared" si="1"/>
        <v>1.8899999999999999E-5</v>
      </c>
      <c r="I18">
        <f t="shared" si="2"/>
        <v>30423.28042328043</v>
      </c>
      <c r="J18" s="37">
        <f t="shared" si="3"/>
        <v>2.2900654065061949E-5</v>
      </c>
      <c r="K18">
        <f t="shared" si="4"/>
        <v>0.82530393875668862</v>
      </c>
    </row>
    <row r="19" spans="1:11" x14ac:dyDescent="0.25">
      <c r="A19" s="1">
        <v>70</v>
      </c>
      <c r="B19" s="1">
        <f t="shared" si="0"/>
        <v>343.15</v>
      </c>
      <c r="C19" s="1">
        <v>1.03</v>
      </c>
      <c r="D19" s="1">
        <v>2.0499999999999998</v>
      </c>
      <c r="E19" s="1">
        <v>1.99</v>
      </c>
      <c r="F19" s="1">
        <v>371</v>
      </c>
      <c r="G19">
        <f t="shared" si="1"/>
        <v>2.0499999999999997E-5</v>
      </c>
      <c r="H19">
        <f t="shared" si="1"/>
        <v>1.9899999999999999E-5</v>
      </c>
      <c r="I19">
        <f t="shared" si="2"/>
        <v>28894.47236180905</v>
      </c>
      <c r="J19" s="37">
        <f t="shared" si="3"/>
        <v>2.3894533902121947E-5</v>
      </c>
      <c r="K19">
        <f t="shared" si="4"/>
        <v>0.83282645652413356</v>
      </c>
    </row>
    <row r="20" spans="1:11" x14ac:dyDescent="0.25">
      <c r="A20" s="1">
        <v>80</v>
      </c>
      <c r="B20" s="1">
        <f t="shared" si="0"/>
        <v>353.15</v>
      </c>
      <c r="C20" s="1">
        <v>1</v>
      </c>
      <c r="D20" s="1">
        <v>2.09</v>
      </c>
      <c r="E20" s="1">
        <v>2.09</v>
      </c>
      <c r="F20" s="1">
        <v>377</v>
      </c>
      <c r="G20">
        <f t="shared" si="1"/>
        <v>2.09E-5</v>
      </c>
      <c r="H20">
        <f t="shared" si="1"/>
        <v>2.09E-5</v>
      </c>
      <c r="I20">
        <f t="shared" si="2"/>
        <v>27511.961722488042</v>
      </c>
      <c r="J20" s="37">
        <f t="shared" si="3"/>
        <v>2.4905771463181948E-5</v>
      </c>
      <c r="K20">
        <f t="shared" si="4"/>
        <v>0.83916292377838386</v>
      </c>
    </row>
    <row r="21" spans="1:11" x14ac:dyDescent="0.25">
      <c r="A21" s="1">
        <v>90</v>
      </c>
      <c r="B21" s="1">
        <f t="shared" si="0"/>
        <v>363.15</v>
      </c>
      <c r="C21" s="1">
        <v>0.97299999999999998</v>
      </c>
      <c r="D21" s="1">
        <v>2.13</v>
      </c>
      <c r="E21" s="1">
        <v>2.19</v>
      </c>
      <c r="F21" s="1">
        <v>382</v>
      </c>
      <c r="G21">
        <f t="shared" si="1"/>
        <v>2.1299999999999999E-5</v>
      </c>
      <c r="H21">
        <f t="shared" si="1"/>
        <v>2.19E-5</v>
      </c>
      <c r="I21">
        <f t="shared" si="2"/>
        <v>26255.707762557082</v>
      </c>
      <c r="J21" s="37">
        <f t="shared" si="3"/>
        <v>2.5934366748241947E-5</v>
      </c>
      <c r="K21">
        <f t="shared" si="4"/>
        <v>0.8444393577292405</v>
      </c>
    </row>
    <row r="22" spans="1:11" x14ac:dyDescent="0.25">
      <c r="A22" s="1">
        <v>100</v>
      </c>
      <c r="B22" s="1">
        <f t="shared" si="0"/>
        <v>373.15</v>
      </c>
      <c r="C22" s="1">
        <v>0.94599999999999995</v>
      </c>
      <c r="D22" s="1">
        <v>2.17</v>
      </c>
      <c r="E22" s="1">
        <v>2.2999999999999998</v>
      </c>
      <c r="F22" s="1">
        <v>387</v>
      </c>
      <c r="G22">
        <f t="shared" si="1"/>
        <v>2.1699999999999999E-5</v>
      </c>
      <c r="H22">
        <f t="shared" si="1"/>
        <v>2.2999999999999997E-5</v>
      </c>
      <c r="I22">
        <f t="shared" si="2"/>
        <v>25000.000000000007</v>
      </c>
      <c r="J22" s="37">
        <f t="shared" si="3"/>
        <v>2.6980319757301948E-5</v>
      </c>
      <c r="K22">
        <f t="shared" si="4"/>
        <v>0.85247321777108598</v>
      </c>
    </row>
    <row r="23" spans="1:11" x14ac:dyDescent="0.25">
      <c r="A23" s="1">
        <v>200</v>
      </c>
      <c r="B23" s="1">
        <f t="shared" si="0"/>
        <v>473.15</v>
      </c>
      <c r="C23" s="1">
        <v>0.746</v>
      </c>
      <c r="D23" s="1">
        <v>2.57</v>
      </c>
      <c r="E23" s="1">
        <v>3.45</v>
      </c>
      <c r="F23" s="1">
        <v>436</v>
      </c>
      <c r="G23">
        <f t="shared" si="1"/>
        <v>2.5699999999999998E-5</v>
      </c>
      <c r="H23">
        <f t="shared" si="1"/>
        <v>3.4500000000000005E-5</v>
      </c>
      <c r="I23">
        <f t="shared" si="2"/>
        <v>16666.666666666668</v>
      </c>
      <c r="J23" s="37">
        <f t="shared" si="3"/>
        <v>3.8394524667901951E-5</v>
      </c>
      <c r="K23">
        <f t="shared" si="4"/>
        <v>0.89856562357294156</v>
      </c>
    </row>
    <row r="24" spans="1:11" x14ac:dyDescent="0.25">
      <c r="A24" s="1">
        <v>300</v>
      </c>
      <c r="B24" s="1">
        <f t="shared" si="0"/>
        <v>573.15</v>
      </c>
      <c r="C24" s="1">
        <v>0.61599999999999999</v>
      </c>
      <c r="D24" s="1">
        <v>2.93</v>
      </c>
      <c r="E24" s="1">
        <v>4.75</v>
      </c>
      <c r="F24" s="1">
        <v>480</v>
      </c>
      <c r="G24">
        <f t="shared" si="1"/>
        <v>2.9300000000000001E-5</v>
      </c>
      <c r="H24">
        <f t="shared" si="1"/>
        <v>4.7500000000000003E-5</v>
      </c>
      <c r="I24">
        <f t="shared" si="2"/>
        <v>12105.263157894738</v>
      </c>
      <c r="J24" s="37">
        <f t="shared" si="3"/>
        <v>5.1544501978501944E-5</v>
      </c>
      <c r="K24">
        <f t="shared" si="4"/>
        <v>0.92153378491873272</v>
      </c>
    </row>
    <row r="30" spans="1:11" x14ac:dyDescent="0.25">
      <c r="G30" t="s">
        <v>29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R61"/>
  <sheetViews>
    <sheetView workbookViewId="0">
      <selection activeCell="C2" sqref="C2"/>
    </sheetView>
  </sheetViews>
  <sheetFormatPr baseColWidth="10" defaultRowHeight="15" x14ac:dyDescent="0.25"/>
  <cols>
    <col min="2" max="2" width="17.85546875" bestFit="1" customWidth="1"/>
    <col min="3" max="3" width="19.5703125" customWidth="1"/>
    <col min="13" max="13" width="11.28515625" bestFit="1" customWidth="1"/>
    <col min="14" max="18" width="11" bestFit="1" customWidth="1"/>
  </cols>
  <sheetData>
    <row r="1" spans="1:18" x14ac:dyDescent="0.25">
      <c r="A1" s="16" t="s">
        <v>24</v>
      </c>
      <c r="B1" s="16" t="s">
        <v>25</v>
      </c>
      <c r="C1" s="16" t="s">
        <v>11</v>
      </c>
      <c r="D1" s="15"/>
      <c r="O1" s="5"/>
    </row>
    <row r="2" spans="1:18" x14ac:dyDescent="0.25">
      <c r="A2" s="15">
        <v>288</v>
      </c>
      <c r="B2" s="15">
        <f t="shared" ref="B2:B40" si="0">A2-273.15</f>
        <v>14.850000000000023</v>
      </c>
      <c r="C2" s="15">
        <f>$M$3+$N$3*A2+$O$3*A2^2+$P$3*A2^3+$Q$3*A2^4+$R$3*A2^5</f>
        <v>1064.332604077015</v>
      </c>
      <c r="D2" s="15">
        <v>20000000</v>
      </c>
      <c r="O2" s="5"/>
    </row>
    <row r="3" spans="1:18" x14ac:dyDescent="0.25">
      <c r="A3" s="15">
        <v>298</v>
      </c>
      <c r="B3" s="15">
        <f t="shared" si="0"/>
        <v>24.850000000000023</v>
      </c>
      <c r="C3" s="15">
        <f t="shared" ref="C3:C40" si="1">$M$3+$N$3*A3+$O$3*A3^2+$P$3*A3^3+$Q$3*A3^4+$R$3*A3^5</f>
        <v>1056.3793485622791</v>
      </c>
      <c r="D3" s="15">
        <v>20000000</v>
      </c>
      <c r="M3" s="24">
        <v>1493</v>
      </c>
      <c r="N3" s="24">
        <v>-3.3319999999999999</v>
      </c>
      <c r="O3" s="24">
        <v>1.248E-2</v>
      </c>
      <c r="P3" s="25">
        <v>-2.968E-5</v>
      </c>
      <c r="Q3" s="24">
        <v>3.4440000000000003E-8</v>
      </c>
      <c r="R3" s="24">
        <v>-1.622E-11</v>
      </c>
    </row>
    <row r="4" spans="1:18" x14ac:dyDescent="0.25">
      <c r="A4" s="15">
        <v>308</v>
      </c>
      <c r="B4" s="15">
        <f t="shared" si="0"/>
        <v>34.850000000000023</v>
      </c>
      <c r="C4" s="15">
        <f t="shared" si="1"/>
        <v>1048.4271272790631</v>
      </c>
      <c r="D4" s="15">
        <v>20000000</v>
      </c>
      <c r="O4" s="5"/>
    </row>
    <row r="5" spans="1:18" x14ac:dyDescent="0.25">
      <c r="A5" s="15">
        <v>318</v>
      </c>
      <c r="B5" s="15">
        <f t="shared" si="0"/>
        <v>44.850000000000023</v>
      </c>
      <c r="C5" s="15">
        <f t="shared" si="1"/>
        <v>1040.4589350585668</v>
      </c>
      <c r="D5" s="15">
        <v>20000000</v>
      </c>
      <c r="O5" s="5"/>
    </row>
    <row r="6" spans="1:18" x14ac:dyDescent="0.25">
      <c r="A6" s="15">
        <v>328</v>
      </c>
      <c r="B6" s="15">
        <f t="shared" si="0"/>
        <v>54.850000000000023</v>
      </c>
      <c r="C6" s="15">
        <f t="shared" si="1"/>
        <v>1032.4600374199911</v>
      </c>
      <c r="D6" s="15">
        <v>20000000</v>
      </c>
      <c r="O6" s="5"/>
      <c r="P6" s="7"/>
    </row>
    <row r="7" spans="1:18" x14ac:dyDescent="0.25">
      <c r="A7" s="15">
        <v>338</v>
      </c>
      <c r="B7" s="15">
        <f t="shared" si="0"/>
        <v>64.850000000000023</v>
      </c>
      <c r="C7" s="15">
        <f t="shared" si="1"/>
        <v>1024.4177759305351</v>
      </c>
      <c r="D7" s="15">
        <v>20000000</v>
      </c>
      <c r="O7" s="23"/>
    </row>
    <row r="8" spans="1:18" x14ac:dyDescent="0.25">
      <c r="A8" s="15">
        <v>348</v>
      </c>
      <c r="B8" s="15">
        <f t="shared" si="0"/>
        <v>74.850000000000023</v>
      </c>
      <c r="C8" s="15">
        <f t="shared" si="1"/>
        <v>1016.321373565399</v>
      </c>
      <c r="D8" s="15">
        <v>20000000</v>
      </c>
      <c r="O8" s="23"/>
    </row>
    <row r="9" spans="1:18" x14ac:dyDescent="0.25">
      <c r="A9" s="15">
        <v>358</v>
      </c>
      <c r="B9" s="15">
        <f t="shared" si="0"/>
        <v>84.850000000000023</v>
      </c>
      <c r="C9" s="15">
        <f t="shared" si="1"/>
        <v>1008.1617400677831</v>
      </c>
      <c r="D9" s="15">
        <v>20000000</v>
      </c>
      <c r="O9" s="23"/>
    </row>
    <row r="10" spans="1:18" x14ac:dyDescent="0.25">
      <c r="A10" s="15">
        <v>368</v>
      </c>
      <c r="B10" s="15">
        <f t="shared" si="0"/>
        <v>94.850000000000023</v>
      </c>
      <c r="C10" s="15">
        <f t="shared" si="1"/>
        <v>999.93127730888693</v>
      </c>
      <c r="D10" s="15">
        <v>20000000</v>
      </c>
      <c r="O10" s="23"/>
    </row>
    <row r="11" spans="1:18" x14ac:dyDescent="0.25">
      <c r="A11" s="15">
        <v>378</v>
      </c>
      <c r="B11" s="15">
        <f t="shared" si="0"/>
        <v>104.85000000000002</v>
      </c>
      <c r="C11" s="15">
        <f t="shared" si="1"/>
        <v>991.62368464791098</v>
      </c>
      <c r="D11" s="15">
        <v>20000000</v>
      </c>
      <c r="O11" s="23"/>
    </row>
    <row r="12" spans="1:18" x14ac:dyDescent="0.25">
      <c r="A12" s="15">
        <v>388</v>
      </c>
      <c r="B12" s="15">
        <f t="shared" si="0"/>
        <v>114.85000000000002</v>
      </c>
      <c r="C12" s="15">
        <f t="shared" si="1"/>
        <v>983.23376429205473</v>
      </c>
      <c r="D12" s="15">
        <v>20000000</v>
      </c>
      <c r="O12" s="23"/>
    </row>
    <row r="13" spans="1:18" x14ac:dyDescent="0.25">
      <c r="A13" s="15">
        <v>398</v>
      </c>
      <c r="B13" s="15">
        <f t="shared" si="0"/>
        <v>124.85000000000002</v>
      </c>
      <c r="C13" s="15">
        <f t="shared" si="1"/>
        <v>974.75722665651938</v>
      </c>
      <c r="D13" s="15">
        <v>20000000</v>
      </c>
      <c r="O13" s="23"/>
    </row>
    <row r="14" spans="1:18" x14ac:dyDescent="0.25">
      <c r="A14" s="15">
        <v>408</v>
      </c>
      <c r="B14" s="15">
        <f t="shared" si="0"/>
        <v>134.85000000000002</v>
      </c>
      <c r="C14" s="15">
        <f t="shared" si="1"/>
        <v>966.19049572450319</v>
      </c>
      <c r="D14" s="15">
        <v>20000000</v>
      </c>
      <c r="O14" s="23"/>
    </row>
    <row r="15" spans="1:18" x14ac:dyDescent="0.25">
      <c r="A15" s="15">
        <v>418</v>
      </c>
      <c r="B15" s="15">
        <f t="shared" si="0"/>
        <v>144.85000000000002</v>
      </c>
      <c r="C15" s="15">
        <f t="shared" si="1"/>
        <v>957.53051440720719</v>
      </c>
      <c r="D15" s="15">
        <v>20000000</v>
      </c>
      <c r="O15" s="23"/>
    </row>
    <row r="16" spans="1:18" x14ac:dyDescent="0.25">
      <c r="A16" s="15">
        <v>428</v>
      </c>
      <c r="B16" s="15">
        <f t="shared" si="0"/>
        <v>154.85000000000002</v>
      </c>
      <c r="C16" s="15">
        <f t="shared" si="1"/>
        <v>948.77454990383114</v>
      </c>
      <c r="D16" s="15">
        <v>20000000</v>
      </c>
      <c r="O16" s="23"/>
    </row>
    <row r="17" spans="1:15" x14ac:dyDescent="0.25">
      <c r="A17" s="15">
        <v>438</v>
      </c>
      <c r="B17" s="15">
        <f t="shared" si="0"/>
        <v>164.85000000000002</v>
      </c>
      <c r="C17" s="15">
        <f t="shared" si="1"/>
        <v>939.91999906157525</v>
      </c>
      <c r="D17" s="15">
        <v>20000000</v>
      </c>
      <c r="O17" s="23"/>
    </row>
    <row r="18" spans="1:15" x14ac:dyDescent="0.25">
      <c r="A18" s="15">
        <v>448</v>
      </c>
      <c r="B18" s="15">
        <f t="shared" si="0"/>
        <v>174.85000000000002</v>
      </c>
      <c r="C18" s="15">
        <f t="shared" si="1"/>
        <v>930.9641937356389</v>
      </c>
      <c r="D18" s="15">
        <v>20000000</v>
      </c>
      <c r="O18" s="23"/>
    </row>
    <row r="19" spans="1:15" x14ac:dyDescent="0.25">
      <c r="A19" s="15">
        <v>458</v>
      </c>
      <c r="B19" s="15">
        <f t="shared" si="0"/>
        <v>184.85000000000002</v>
      </c>
      <c r="C19" s="15">
        <f t="shared" si="1"/>
        <v>921.904206149223</v>
      </c>
      <c r="D19" s="15">
        <v>20000000</v>
      </c>
      <c r="O19" s="23"/>
    </row>
    <row r="20" spans="1:15" x14ac:dyDescent="0.25">
      <c r="A20" s="15">
        <v>468</v>
      </c>
      <c r="B20" s="15">
        <f t="shared" si="0"/>
        <v>194.85000000000002</v>
      </c>
      <c r="C20" s="15">
        <f t="shared" si="1"/>
        <v>912.73665425352738</v>
      </c>
      <c r="D20" s="15">
        <v>20000000</v>
      </c>
      <c r="O20" s="23"/>
    </row>
    <row r="21" spans="1:15" x14ac:dyDescent="0.25">
      <c r="A21" s="15">
        <v>478</v>
      </c>
      <c r="B21" s="15">
        <f t="shared" si="0"/>
        <v>204.85000000000002</v>
      </c>
      <c r="C21" s="15">
        <f t="shared" si="1"/>
        <v>903.45750708775131</v>
      </c>
      <c r="D21" s="15">
        <v>20000000</v>
      </c>
      <c r="O21" s="23"/>
    </row>
    <row r="22" spans="1:15" x14ac:dyDescent="0.25">
      <c r="A22" s="15">
        <v>488</v>
      </c>
      <c r="B22" s="15">
        <f t="shared" si="0"/>
        <v>214.85000000000002</v>
      </c>
      <c r="C22" s="15">
        <f t="shared" si="1"/>
        <v>894.06189013909534</v>
      </c>
      <c r="D22" s="15">
        <v>20000000</v>
      </c>
      <c r="O22" s="23"/>
    </row>
    <row r="23" spans="1:15" x14ac:dyDescent="0.25">
      <c r="A23" s="15">
        <v>498</v>
      </c>
      <c r="B23" s="15">
        <f t="shared" si="0"/>
        <v>224.85000000000002</v>
      </c>
      <c r="C23" s="15">
        <f t="shared" si="1"/>
        <v>884.54389070275943</v>
      </c>
      <c r="D23" s="15">
        <v>20000000</v>
      </c>
      <c r="O23" s="23"/>
    </row>
    <row r="24" spans="1:15" x14ac:dyDescent="0.25">
      <c r="A24" s="15">
        <v>508</v>
      </c>
      <c r="B24" s="15">
        <f t="shared" si="0"/>
        <v>234.85000000000002</v>
      </c>
      <c r="C24" s="15">
        <f t="shared" si="1"/>
        <v>874.89636324194305</v>
      </c>
      <c r="D24" s="15">
        <v>20000000</v>
      </c>
      <c r="O24" s="23"/>
    </row>
    <row r="25" spans="1:15" x14ac:dyDescent="0.25">
      <c r="A25" s="15">
        <v>518</v>
      </c>
      <c r="B25" s="15">
        <f t="shared" si="0"/>
        <v>244.85000000000002</v>
      </c>
      <c r="C25" s="15">
        <f t="shared" si="1"/>
        <v>865.11073474784678</v>
      </c>
      <c r="D25" s="15">
        <v>20000000</v>
      </c>
      <c r="O25" s="23"/>
    </row>
    <row r="26" spans="1:15" x14ac:dyDescent="0.25">
      <c r="A26" s="15">
        <v>528</v>
      </c>
      <c r="B26" s="15">
        <f t="shared" si="0"/>
        <v>254.85000000000002</v>
      </c>
      <c r="C26" s="15">
        <f t="shared" si="1"/>
        <v>855.17681009967134</v>
      </c>
      <c r="D26" s="15">
        <v>20000000</v>
      </c>
      <c r="O26" s="23"/>
    </row>
    <row r="27" spans="1:15" x14ac:dyDescent="0.25">
      <c r="A27" s="15">
        <v>538</v>
      </c>
      <c r="B27" s="15">
        <f t="shared" si="0"/>
        <v>264.85000000000002</v>
      </c>
      <c r="C27" s="15">
        <f t="shared" si="1"/>
        <v>845.08257742461569</v>
      </c>
      <c r="D27" s="15">
        <v>20000000</v>
      </c>
      <c r="O27" s="23"/>
    </row>
    <row r="28" spans="1:15" x14ac:dyDescent="0.25">
      <c r="A28" s="15">
        <v>548</v>
      </c>
      <c r="B28" s="15">
        <f t="shared" si="0"/>
        <v>274.85000000000002</v>
      </c>
      <c r="C28" s="15">
        <f t="shared" si="1"/>
        <v>834.81401345787924</v>
      </c>
      <c r="D28" s="15">
        <v>20000000</v>
      </c>
      <c r="O28" s="23"/>
    </row>
    <row r="29" spans="1:15" x14ac:dyDescent="0.25">
      <c r="A29" s="15">
        <v>558</v>
      </c>
      <c r="B29" s="15">
        <f t="shared" si="0"/>
        <v>284.85000000000002</v>
      </c>
      <c r="C29" s="15">
        <f t="shared" si="1"/>
        <v>824.35488890266299</v>
      </c>
      <c r="D29" s="15">
        <v>20000000</v>
      </c>
      <c r="O29" s="23"/>
    </row>
    <row r="30" spans="1:15" x14ac:dyDescent="0.25">
      <c r="A30" s="15">
        <v>568</v>
      </c>
      <c r="B30" s="15">
        <f t="shared" si="0"/>
        <v>294.85000000000002</v>
      </c>
      <c r="C30" s="15">
        <f t="shared" si="1"/>
        <v>813.68657379016713</v>
      </c>
      <c r="D30" s="15">
        <v>20000000</v>
      </c>
      <c r="O30" s="23"/>
    </row>
    <row r="31" spans="1:15" x14ac:dyDescent="0.25">
      <c r="A31" s="15">
        <v>578</v>
      </c>
      <c r="B31" s="15">
        <f t="shared" si="0"/>
        <v>304.85000000000002</v>
      </c>
      <c r="C31" s="15">
        <f t="shared" si="1"/>
        <v>802.78784283959067</v>
      </c>
      <c r="D31" s="15">
        <v>20000000</v>
      </c>
      <c r="O31" s="23"/>
    </row>
    <row r="32" spans="1:15" x14ac:dyDescent="0.25">
      <c r="A32" s="15">
        <v>588</v>
      </c>
      <c r="B32" s="15">
        <f t="shared" si="0"/>
        <v>314.85000000000002</v>
      </c>
      <c r="C32" s="15">
        <f t="shared" si="1"/>
        <v>791.63468081813517</v>
      </c>
      <c r="D32" s="15">
        <v>20000000</v>
      </c>
      <c r="O32" s="23"/>
    </row>
    <row r="33" spans="1:15" x14ac:dyDescent="0.25">
      <c r="A33" s="15">
        <v>598</v>
      </c>
      <c r="B33" s="15">
        <f t="shared" si="0"/>
        <v>324.85000000000002</v>
      </c>
      <c r="C33" s="15">
        <f t="shared" si="1"/>
        <v>780.20008790099996</v>
      </c>
      <c r="D33" s="15">
        <v>20000000</v>
      </c>
      <c r="O33" s="23"/>
    </row>
    <row r="34" spans="1:15" x14ac:dyDescent="0.25">
      <c r="A34" s="15">
        <v>608</v>
      </c>
      <c r="B34" s="15">
        <f t="shared" si="0"/>
        <v>334.85</v>
      </c>
      <c r="C34" s="15">
        <f t="shared" si="1"/>
        <v>768.45388503138315</v>
      </c>
      <c r="D34" s="15">
        <v>20000000</v>
      </c>
      <c r="O34" s="23"/>
    </row>
    <row r="35" spans="1:15" x14ac:dyDescent="0.25">
      <c r="A35" s="15">
        <v>618</v>
      </c>
      <c r="B35" s="15">
        <f t="shared" si="0"/>
        <v>344.85</v>
      </c>
      <c r="C35" s="15">
        <f t="shared" si="1"/>
        <v>756.36251928048682</v>
      </c>
      <c r="D35" s="15">
        <v>20000000</v>
      </c>
      <c r="O35" s="23"/>
    </row>
    <row r="36" spans="1:15" x14ac:dyDescent="0.25">
      <c r="A36" s="15">
        <v>628</v>
      </c>
      <c r="B36" s="15">
        <f t="shared" si="0"/>
        <v>354.85</v>
      </c>
      <c r="C36" s="15">
        <f t="shared" si="1"/>
        <v>743.88886920751133</v>
      </c>
      <c r="D36" s="15">
        <v>20000000</v>
      </c>
      <c r="O36" s="23"/>
    </row>
    <row r="37" spans="1:15" x14ac:dyDescent="0.25">
      <c r="A37" s="15">
        <v>638</v>
      </c>
      <c r="B37" s="15">
        <f t="shared" si="0"/>
        <v>364.85</v>
      </c>
      <c r="C37" s="15">
        <f t="shared" si="1"/>
        <v>730.99205021965554</v>
      </c>
      <c r="D37" s="15">
        <v>20000000</v>
      </c>
      <c r="O37" s="23"/>
    </row>
    <row r="38" spans="1:15" x14ac:dyDescent="0.25">
      <c r="A38" s="15">
        <v>648</v>
      </c>
      <c r="B38" s="15">
        <f t="shared" si="0"/>
        <v>374.85</v>
      </c>
      <c r="C38" s="15">
        <f t="shared" si="1"/>
        <v>717.62721993211926</v>
      </c>
      <c r="D38" s="15">
        <v>20000000</v>
      </c>
      <c r="O38" s="23"/>
    </row>
    <row r="39" spans="1:15" x14ac:dyDescent="0.25">
      <c r="A39" s="15">
        <v>658</v>
      </c>
      <c r="B39" s="15">
        <f t="shared" si="0"/>
        <v>384.85</v>
      </c>
      <c r="C39" s="15">
        <f t="shared" si="1"/>
        <v>703.74538352810532</v>
      </c>
      <c r="D39" s="15">
        <v>20000000</v>
      </c>
      <c r="O39" s="23"/>
    </row>
    <row r="40" spans="1:15" x14ac:dyDescent="0.25">
      <c r="A40" s="15">
        <v>668</v>
      </c>
      <c r="B40" s="15">
        <f t="shared" si="0"/>
        <v>394.85</v>
      </c>
      <c r="C40" s="15">
        <f t="shared" si="1"/>
        <v>689.29319911880748</v>
      </c>
      <c r="D40" s="15">
        <v>20000000</v>
      </c>
      <c r="O40" s="23"/>
    </row>
    <row r="41" spans="1:15" x14ac:dyDescent="0.25">
      <c r="O41" s="23"/>
    </row>
    <row r="42" spans="1:15" x14ac:dyDescent="0.25">
      <c r="O42" s="23"/>
    </row>
    <row r="43" spans="1:15" x14ac:dyDescent="0.25">
      <c r="O43" s="23"/>
    </row>
    <row r="44" spans="1:15" x14ac:dyDescent="0.25">
      <c r="O44" s="23"/>
    </row>
    <row r="45" spans="1:15" x14ac:dyDescent="0.25">
      <c r="O45" s="23"/>
    </row>
    <row r="46" spans="1:15" x14ac:dyDescent="0.25">
      <c r="O46" s="5"/>
    </row>
    <row r="47" spans="1:15" x14ac:dyDescent="0.25">
      <c r="O47" s="5"/>
    </row>
    <row r="48" spans="1:15" x14ac:dyDescent="0.25">
      <c r="O48" s="5"/>
    </row>
    <row r="49" spans="15:15" x14ac:dyDescent="0.25">
      <c r="O49" s="5"/>
    </row>
    <row r="50" spans="15:15" x14ac:dyDescent="0.25">
      <c r="O50" s="5"/>
    </row>
    <row r="51" spans="15:15" x14ac:dyDescent="0.25">
      <c r="O51" s="5"/>
    </row>
    <row r="52" spans="15:15" x14ac:dyDescent="0.25">
      <c r="O52" s="5"/>
    </row>
    <row r="53" spans="15:15" x14ac:dyDescent="0.25">
      <c r="O53" s="5"/>
    </row>
    <row r="54" spans="15:15" x14ac:dyDescent="0.25">
      <c r="O54" s="5"/>
    </row>
    <row r="55" spans="15:15" x14ac:dyDescent="0.25">
      <c r="O55" s="5"/>
    </row>
    <row r="56" spans="15:15" x14ac:dyDescent="0.25">
      <c r="O56" s="5"/>
    </row>
    <row r="57" spans="15:15" x14ac:dyDescent="0.25">
      <c r="O57" s="5"/>
    </row>
    <row r="58" spans="15:15" x14ac:dyDescent="0.25">
      <c r="O58" s="5"/>
    </row>
    <row r="59" spans="15:15" x14ac:dyDescent="0.25">
      <c r="O59" s="5"/>
    </row>
    <row r="60" spans="15:15" x14ac:dyDescent="0.25">
      <c r="O60" s="5"/>
    </row>
    <row r="61" spans="15:15" x14ac:dyDescent="0.25">
      <c r="O61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0"/>
  <sheetViews>
    <sheetView topLeftCell="A25" workbookViewId="0">
      <selection activeCell="Q4" sqref="Q4"/>
    </sheetView>
  </sheetViews>
  <sheetFormatPr baseColWidth="10" defaultRowHeight="15" x14ac:dyDescent="0.25"/>
  <cols>
    <col min="2" max="2" width="17.85546875" hidden="1" customWidth="1"/>
    <col min="3" max="3" width="19.5703125" customWidth="1"/>
    <col min="6" max="6" width="30" bestFit="1" customWidth="1"/>
    <col min="16" max="16" width="12.42578125" bestFit="1" customWidth="1"/>
  </cols>
  <sheetData>
    <row r="1" spans="1:17" x14ac:dyDescent="0.25">
      <c r="A1" s="16" t="s">
        <v>24</v>
      </c>
      <c r="B1" s="16" t="s">
        <v>25</v>
      </c>
      <c r="C1" s="16" t="s">
        <v>41</v>
      </c>
      <c r="D1" s="16" t="s">
        <v>42</v>
      </c>
    </row>
    <row r="2" spans="1:17" x14ac:dyDescent="0.25">
      <c r="A2" s="12">
        <v>286</v>
      </c>
      <c r="B2" s="15">
        <f t="shared" ref="B2:B40" si="0">A2-273.15</f>
        <v>12.850000000000023</v>
      </c>
      <c r="C2" s="12">
        <v>-253.49875399999999</v>
      </c>
      <c r="D2" s="12">
        <v>15000000</v>
      </c>
      <c r="P2" s="35">
        <v>286.15826960426</v>
      </c>
      <c r="Q2" s="12">
        <f>-0.00000000308987*P2^5+0.00000732737*P2^4-0.00729273*P2^3+4.97969*P2^2-123.735*P2^1-244679</f>
        <v>-5.8342295233160257E-5</v>
      </c>
    </row>
    <row r="3" spans="1:17" x14ac:dyDescent="0.25">
      <c r="A3" s="12">
        <v>296</v>
      </c>
      <c r="B3" s="15">
        <f t="shared" si="0"/>
        <v>22.850000000000023</v>
      </c>
      <c r="C3" s="12">
        <v>15092.463094000001</v>
      </c>
      <c r="D3" s="12">
        <v>15000000</v>
      </c>
      <c r="P3" s="5"/>
    </row>
    <row r="4" spans="1:17" x14ac:dyDescent="0.25">
      <c r="A4" s="12">
        <v>306</v>
      </c>
      <c r="B4" s="15">
        <f t="shared" si="0"/>
        <v>32.850000000000023</v>
      </c>
      <c r="C4" s="12">
        <v>30742.394951999999</v>
      </c>
      <c r="D4" s="12">
        <v>15000000</v>
      </c>
      <c r="O4" t="s">
        <v>54</v>
      </c>
      <c r="P4" s="36">
        <v>286.15826960426</v>
      </c>
    </row>
    <row r="5" spans="1:17" x14ac:dyDescent="0.25">
      <c r="A5" s="12">
        <v>316</v>
      </c>
      <c r="B5" s="15">
        <f t="shared" si="0"/>
        <v>42.850000000000023</v>
      </c>
      <c r="C5" s="12">
        <v>46690.751173999997</v>
      </c>
      <c r="D5" s="12">
        <v>15000000</v>
      </c>
      <c r="O5" t="s">
        <v>55</v>
      </c>
      <c r="P5" s="36">
        <v>285.98182658753598</v>
      </c>
    </row>
    <row r="6" spans="1:17" x14ac:dyDescent="0.25">
      <c r="A6" s="12">
        <v>326</v>
      </c>
      <c r="B6" s="15">
        <f t="shared" si="0"/>
        <v>52.850000000000023</v>
      </c>
      <c r="C6" s="12">
        <v>62932.236445000002</v>
      </c>
      <c r="D6" s="12">
        <v>15000000</v>
      </c>
      <c r="O6" t="s">
        <v>56</v>
      </c>
      <c r="P6" s="36">
        <v>285.42898904592198</v>
      </c>
    </row>
    <row r="7" spans="1:17" x14ac:dyDescent="0.25">
      <c r="A7" s="12">
        <v>336</v>
      </c>
      <c r="B7" s="15">
        <f t="shared" si="0"/>
        <v>62.850000000000023</v>
      </c>
      <c r="C7" s="12">
        <v>79461.802796000004</v>
      </c>
      <c r="D7" s="12">
        <v>15000000</v>
      </c>
      <c r="P7" s="6">
        <f>AVERAGE(P4:P6)</f>
        <v>285.85636174590599</v>
      </c>
    </row>
    <row r="8" spans="1:17" x14ac:dyDescent="0.25">
      <c r="A8" s="12">
        <v>346</v>
      </c>
      <c r="B8" s="15">
        <f t="shared" si="0"/>
        <v>72.850000000000023</v>
      </c>
      <c r="C8" s="12">
        <v>96274.646196000002</v>
      </c>
      <c r="D8" s="12">
        <v>15000000</v>
      </c>
      <c r="P8" s="5"/>
    </row>
    <row r="9" spans="1:17" x14ac:dyDescent="0.25">
      <c r="A9" s="12">
        <v>356</v>
      </c>
      <c r="B9" s="15">
        <f t="shared" si="0"/>
        <v>82.850000000000023</v>
      </c>
      <c r="C9" s="12">
        <v>113366.20266</v>
      </c>
      <c r="D9" s="12">
        <v>15000000</v>
      </c>
      <c r="P9" s="5"/>
    </row>
    <row r="10" spans="1:17" x14ac:dyDescent="0.25">
      <c r="A10" s="12">
        <v>366</v>
      </c>
      <c r="B10" s="15">
        <f t="shared" si="0"/>
        <v>92.850000000000023</v>
      </c>
      <c r="C10" s="12">
        <v>130732.143795</v>
      </c>
      <c r="D10" s="12">
        <v>15000000</v>
      </c>
      <c r="P10" s="5"/>
    </row>
    <row r="11" spans="1:17" x14ac:dyDescent="0.25">
      <c r="A11" s="12">
        <v>376</v>
      </c>
      <c r="B11" s="15">
        <f t="shared" si="0"/>
        <v>102.85000000000002</v>
      </c>
      <c r="C11" s="12">
        <v>148368.37172600001</v>
      </c>
      <c r="D11" s="12">
        <v>15000000</v>
      </c>
      <c r="P11" s="5"/>
    </row>
    <row r="12" spans="1:17" x14ac:dyDescent="0.25">
      <c r="A12" s="12">
        <v>386</v>
      </c>
      <c r="B12" s="15">
        <f t="shared" si="0"/>
        <v>112.85000000000002</v>
      </c>
      <c r="C12" s="12">
        <v>166271.01330699999</v>
      </c>
      <c r="D12" s="12">
        <v>15000000</v>
      </c>
      <c r="P12" s="5"/>
    </row>
    <row r="13" spans="1:17" x14ac:dyDescent="0.25">
      <c r="A13" s="12">
        <v>396</v>
      </c>
      <c r="B13" s="15">
        <f t="shared" si="0"/>
        <v>122.85000000000002</v>
      </c>
      <c r="C13" s="12">
        <v>184436.413528</v>
      </c>
      <c r="D13" s="12">
        <v>15000000</v>
      </c>
      <c r="P13" s="5"/>
    </row>
    <row r="14" spans="1:17" x14ac:dyDescent="0.25">
      <c r="A14" s="12">
        <v>406</v>
      </c>
      <c r="B14" s="15">
        <f t="shared" si="0"/>
        <v>132.85000000000002</v>
      </c>
      <c r="C14" s="12">
        <v>202861.128</v>
      </c>
      <c r="D14" s="12">
        <v>15000000</v>
      </c>
      <c r="P14" s="5"/>
    </row>
    <row r="15" spans="1:17" x14ac:dyDescent="0.25">
      <c r="A15" s="12">
        <v>416</v>
      </c>
      <c r="B15" s="15">
        <f t="shared" si="0"/>
        <v>142.85000000000002</v>
      </c>
      <c r="C15" s="12">
        <v>221541.91440099999</v>
      </c>
      <c r="D15" s="12">
        <v>15000000</v>
      </c>
      <c r="P15" s="5"/>
    </row>
    <row r="16" spans="1:17" x14ac:dyDescent="0.25">
      <c r="A16" s="12">
        <v>426</v>
      </c>
      <c r="B16" s="15">
        <f t="shared" si="0"/>
        <v>152.85000000000002</v>
      </c>
      <c r="C16" s="12">
        <v>240475.72272300001</v>
      </c>
      <c r="D16" s="12">
        <v>15000000</v>
      </c>
      <c r="P16" s="5"/>
    </row>
    <row r="17" spans="1:16" x14ac:dyDescent="0.25">
      <c r="A17" s="12">
        <v>436</v>
      </c>
      <c r="B17" s="15">
        <f t="shared" si="0"/>
        <v>162.85000000000002</v>
      </c>
      <c r="C17" s="12">
        <v>259659.68416100001</v>
      </c>
      <c r="D17" s="12">
        <v>15000000</v>
      </c>
      <c r="P17" s="5"/>
    </row>
    <row r="18" spans="1:16" x14ac:dyDescent="0.25">
      <c r="A18" s="12">
        <v>446</v>
      </c>
      <c r="B18" s="15">
        <f t="shared" si="0"/>
        <v>172.85000000000002</v>
      </c>
      <c r="C18" s="12">
        <v>279091.09843999997</v>
      </c>
      <c r="D18" s="12">
        <v>15000000</v>
      </c>
      <c r="P18" s="5"/>
    </row>
    <row r="19" spans="1:16" x14ac:dyDescent="0.25">
      <c r="A19" s="12">
        <v>456</v>
      </c>
      <c r="B19" s="15">
        <f t="shared" si="0"/>
        <v>182.85000000000002</v>
      </c>
      <c r="C19" s="12">
        <v>298767.41934299999</v>
      </c>
      <c r="D19" s="12">
        <v>15000000</v>
      </c>
      <c r="P19" s="5"/>
    </row>
    <row r="20" spans="1:16" x14ac:dyDescent="0.25">
      <c r="A20" s="12">
        <v>466</v>
      </c>
      <c r="B20" s="15">
        <f t="shared" si="0"/>
        <v>192.85000000000002</v>
      </c>
      <c r="C20" s="12">
        <v>318686.23818099999</v>
      </c>
      <c r="D20" s="12">
        <v>15000000</v>
      </c>
      <c r="P20" s="5"/>
    </row>
    <row r="21" spans="1:16" x14ac:dyDescent="0.25">
      <c r="A21" s="12">
        <v>476</v>
      </c>
      <c r="B21" s="15">
        <f t="shared" si="0"/>
        <v>202.85000000000002</v>
      </c>
      <c r="C21" s="12">
        <v>338845.26486499998</v>
      </c>
      <c r="D21" s="12">
        <v>15000000</v>
      </c>
      <c r="P21" s="5"/>
    </row>
    <row r="22" spans="1:16" x14ac:dyDescent="0.25">
      <c r="A22" s="12">
        <v>486</v>
      </c>
      <c r="B22" s="15">
        <f t="shared" si="0"/>
        <v>212.85000000000002</v>
      </c>
      <c r="C22" s="12">
        <v>359242.30622199998</v>
      </c>
      <c r="D22" s="12">
        <v>15000000</v>
      </c>
      <c r="P22" s="5"/>
    </row>
    <row r="23" spans="1:16" x14ac:dyDescent="0.25">
      <c r="A23" s="12">
        <v>496</v>
      </c>
      <c r="B23" s="15">
        <f t="shared" si="0"/>
        <v>222.85000000000002</v>
      </c>
      <c r="C23" s="12">
        <v>379875.24109099997</v>
      </c>
      <c r="D23" s="12">
        <v>15000000</v>
      </c>
      <c r="P23" s="5"/>
    </row>
    <row r="24" spans="1:16" x14ac:dyDescent="0.25">
      <c r="A24" s="12">
        <v>506</v>
      </c>
      <c r="B24" s="15">
        <f t="shared" si="0"/>
        <v>232.85000000000002</v>
      </c>
      <c r="C24" s="12">
        <v>400741.99167399999</v>
      </c>
      <c r="D24" s="12">
        <v>15000000</v>
      </c>
      <c r="P24" s="5"/>
    </row>
    <row r="25" spans="1:16" x14ac:dyDescent="0.25">
      <c r="A25" s="12">
        <v>516</v>
      </c>
      <c r="B25" s="15">
        <f t="shared" si="0"/>
        <v>242.85000000000002</v>
      </c>
      <c r="C25" s="12">
        <v>421840.49050999997</v>
      </c>
      <c r="D25" s="12">
        <v>15000000</v>
      </c>
      <c r="P25" s="5"/>
    </row>
    <row r="26" spans="1:16" x14ac:dyDescent="0.25">
      <c r="A26" s="12">
        <v>526</v>
      </c>
      <c r="B26" s="15">
        <f t="shared" si="0"/>
        <v>252.85000000000002</v>
      </c>
      <c r="C26" s="12">
        <v>443168.64230900002</v>
      </c>
      <c r="D26" s="12">
        <v>15000000</v>
      </c>
      <c r="P26" s="5"/>
    </row>
    <row r="27" spans="1:16" x14ac:dyDescent="0.25">
      <c r="A27" s="12">
        <v>536</v>
      </c>
      <c r="B27" s="15">
        <f t="shared" si="0"/>
        <v>262.85000000000002</v>
      </c>
      <c r="C27" s="12">
        <v>464724.27973200002</v>
      </c>
      <c r="D27" s="12">
        <v>15000000</v>
      </c>
      <c r="P27" s="5"/>
    </row>
    <row r="28" spans="1:16" x14ac:dyDescent="0.25">
      <c r="A28" s="12">
        <v>546</v>
      </c>
      <c r="B28" s="15">
        <f t="shared" si="0"/>
        <v>272.85000000000002</v>
      </c>
      <c r="C28" s="12">
        <v>486505.11203100003</v>
      </c>
      <c r="D28" s="12">
        <v>15000000</v>
      </c>
      <c r="P28" s="5"/>
    </row>
    <row r="29" spans="1:16" x14ac:dyDescent="0.25">
      <c r="A29" s="12">
        <v>556</v>
      </c>
      <c r="B29" s="15">
        <f t="shared" si="0"/>
        <v>282.85000000000002</v>
      </c>
      <c r="C29" s="12">
        <v>508508.66521399998</v>
      </c>
      <c r="D29" s="12">
        <v>15000000</v>
      </c>
      <c r="P29" s="5"/>
    </row>
    <row r="30" spans="1:16" x14ac:dyDescent="0.25">
      <c r="A30" s="12">
        <v>566</v>
      </c>
      <c r="B30" s="15">
        <f t="shared" si="0"/>
        <v>292.85000000000002</v>
      </c>
      <c r="C30" s="12">
        <v>530732.21212599997</v>
      </c>
      <c r="D30" s="12">
        <v>15000000</v>
      </c>
      <c r="P30" s="5"/>
    </row>
    <row r="31" spans="1:16" x14ac:dyDescent="0.25">
      <c r="A31" s="12">
        <v>576</v>
      </c>
      <c r="B31" s="15">
        <f t="shared" si="0"/>
        <v>302.85000000000002</v>
      </c>
      <c r="C31" s="12">
        <v>553172.69048300001</v>
      </c>
      <c r="D31" s="12">
        <v>15000000</v>
      </c>
      <c r="P31" s="5"/>
    </row>
    <row r="32" spans="1:16" x14ac:dyDescent="0.25">
      <c r="A32" s="12">
        <v>586</v>
      </c>
      <c r="B32" s="15">
        <f t="shared" si="0"/>
        <v>312.85000000000002</v>
      </c>
      <c r="C32" s="12">
        <v>575826.60646399995</v>
      </c>
      <c r="D32" s="12">
        <v>15000000</v>
      </c>
      <c r="P32" s="5"/>
    </row>
    <row r="33" spans="1:16" x14ac:dyDescent="0.25">
      <c r="A33" s="12">
        <v>596</v>
      </c>
      <c r="B33" s="15">
        <f t="shared" si="0"/>
        <v>322.85000000000002</v>
      </c>
      <c r="C33" s="12">
        <v>598689.92088400002</v>
      </c>
      <c r="D33" s="12">
        <v>15000000</v>
      </c>
      <c r="P33" s="5"/>
    </row>
    <row r="34" spans="1:16" x14ac:dyDescent="0.25">
      <c r="A34" s="12">
        <v>606</v>
      </c>
      <c r="B34" s="15">
        <f t="shared" si="0"/>
        <v>332.85</v>
      </c>
      <c r="C34" s="12">
        <v>621757.91432400001</v>
      </c>
      <c r="D34" s="12">
        <v>15000000</v>
      </c>
      <c r="P34" s="5"/>
    </row>
    <row r="35" spans="1:16" x14ac:dyDescent="0.25">
      <c r="A35" s="12">
        <v>616</v>
      </c>
      <c r="B35" s="15">
        <f t="shared" si="0"/>
        <v>342.85</v>
      </c>
      <c r="C35" s="12">
        <v>645025.026663</v>
      </c>
      <c r="D35" s="12">
        <v>15000000</v>
      </c>
      <c r="P35" s="5"/>
    </row>
    <row r="36" spans="1:16" x14ac:dyDescent="0.25">
      <c r="A36" s="12">
        <v>626</v>
      </c>
      <c r="B36" s="15">
        <f t="shared" si="0"/>
        <v>352.85</v>
      </c>
      <c r="C36" s="12">
        <v>668484.66535400006</v>
      </c>
      <c r="D36" s="12">
        <v>15000000</v>
      </c>
      <c r="P36" s="5"/>
    </row>
    <row r="37" spans="1:16" x14ac:dyDescent="0.25">
      <c r="A37" s="12">
        <v>636</v>
      </c>
      <c r="B37" s="15">
        <f t="shared" si="0"/>
        <v>362.85</v>
      </c>
      <c r="C37" s="12">
        <v>692128.97535099997</v>
      </c>
      <c r="D37" s="12">
        <v>15000000</v>
      </c>
      <c r="P37" s="5"/>
    </row>
    <row r="38" spans="1:16" x14ac:dyDescent="0.25">
      <c r="A38" s="12">
        <v>646</v>
      </c>
      <c r="B38" s="15">
        <f t="shared" si="0"/>
        <v>372.85</v>
      </c>
      <c r="C38" s="12">
        <v>715948.56171399995</v>
      </c>
      <c r="D38" s="12">
        <v>15000000</v>
      </c>
      <c r="P38" s="5"/>
    </row>
    <row r="39" spans="1:16" x14ac:dyDescent="0.25">
      <c r="A39" s="12">
        <v>656</v>
      </c>
      <c r="B39" s="15">
        <f t="shared" si="0"/>
        <v>382.85</v>
      </c>
      <c r="C39" s="12">
        <v>739932.15349900001</v>
      </c>
      <c r="D39" s="12">
        <v>15000000</v>
      </c>
      <c r="P39" s="5"/>
    </row>
    <row r="40" spans="1:16" x14ac:dyDescent="0.25">
      <c r="A40" s="12">
        <v>666</v>
      </c>
      <c r="B40" s="15">
        <f t="shared" si="0"/>
        <v>392.85</v>
      </c>
      <c r="C40" s="12">
        <v>764066.19440000004</v>
      </c>
      <c r="D40" s="12">
        <v>15000000</v>
      </c>
      <c r="P40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0"/>
  <sheetViews>
    <sheetView topLeftCell="A13" workbookViewId="0">
      <selection activeCell="P5" sqref="P5"/>
    </sheetView>
  </sheetViews>
  <sheetFormatPr baseColWidth="10" defaultRowHeight="15" x14ac:dyDescent="0.25"/>
  <cols>
    <col min="2" max="2" width="17.85546875" hidden="1" customWidth="1"/>
    <col min="3" max="3" width="19.5703125" customWidth="1"/>
    <col min="6" max="6" width="30" bestFit="1" customWidth="1"/>
    <col min="16" max="16" width="12.42578125" bestFit="1" customWidth="1"/>
  </cols>
  <sheetData>
    <row r="1" spans="1:16" x14ac:dyDescent="0.25">
      <c r="A1" s="16" t="s">
        <v>24</v>
      </c>
      <c r="B1" s="16" t="s">
        <v>25</v>
      </c>
      <c r="C1" s="16" t="s">
        <v>43</v>
      </c>
      <c r="D1" s="16" t="s">
        <v>42</v>
      </c>
      <c r="E1" s="28" t="s">
        <v>44</v>
      </c>
    </row>
    <row r="2" spans="1:16" x14ac:dyDescent="0.25">
      <c r="A2" s="15">
        <v>288</v>
      </c>
      <c r="B2" s="15">
        <f t="shared" ref="B2:B40" si="0">A2-273.15</f>
        <v>14.850000000000023</v>
      </c>
      <c r="C2" s="15">
        <v>1527.0982080000001</v>
      </c>
      <c r="D2" s="12">
        <v>15000000</v>
      </c>
      <c r="E2">
        <f xml:space="preserve"> -5.19062E-18*A2^5 + 0.0000000000000134662*A2^4 + 0.00000484416*A2^3 - 0.00685657*A2^2 + 5.87494*A2^1 + 288.111</f>
        <v>1527.099134306568</v>
      </c>
      <c r="P2" s="5"/>
    </row>
    <row r="3" spans="1:16" x14ac:dyDescent="0.25">
      <c r="A3" s="15">
        <v>298</v>
      </c>
      <c r="B3" s="15">
        <f t="shared" si="0"/>
        <v>24.850000000000023</v>
      </c>
      <c r="C3" s="15">
        <v>1558.1452710000001</v>
      </c>
      <c r="D3" s="12">
        <v>15000000</v>
      </c>
      <c r="E3">
        <f t="shared" ref="E3:E40" si="1" xml:space="preserve"> -5.19062E-18*A3^5 + 0.0000000000000134662*A3^4 + 0.00000484416*A3^3 - 0.00685657*A3^2 + 5.87494*A3^1 + 288.111</f>
        <v>1558.1462455408637</v>
      </c>
      <c r="P3" s="5"/>
    </row>
    <row r="4" spans="1:16" x14ac:dyDescent="0.25">
      <c r="A4" s="15">
        <v>308</v>
      </c>
      <c r="B4" s="15">
        <f t="shared" si="0"/>
        <v>34.850000000000023</v>
      </c>
      <c r="C4" s="15">
        <v>1588.6871570000001</v>
      </c>
      <c r="D4" s="12">
        <v>15000000</v>
      </c>
      <c r="E4">
        <f t="shared" si="1"/>
        <v>1588.6881797435717</v>
      </c>
      <c r="P4" s="5"/>
    </row>
    <row r="5" spans="1:16" x14ac:dyDescent="0.25">
      <c r="A5" s="15">
        <v>318</v>
      </c>
      <c r="B5" s="15">
        <f t="shared" si="0"/>
        <v>44.850000000000023</v>
      </c>
      <c r="C5" s="15">
        <v>1618.752931</v>
      </c>
      <c r="D5" s="12">
        <v>15000000</v>
      </c>
      <c r="E5">
        <f t="shared" si="1"/>
        <v>1618.7540019440189</v>
      </c>
      <c r="P5" s="5"/>
    </row>
    <row r="6" spans="1:16" x14ac:dyDescent="0.25">
      <c r="A6" s="15">
        <v>328</v>
      </c>
      <c r="B6" s="15">
        <f t="shared" si="0"/>
        <v>54.850000000000023</v>
      </c>
      <c r="C6" s="15">
        <v>1648.371658</v>
      </c>
      <c r="D6" s="12">
        <v>15000000</v>
      </c>
      <c r="E6">
        <f t="shared" si="1"/>
        <v>1648.3727771728431</v>
      </c>
      <c r="P6" s="5"/>
    </row>
    <row r="7" spans="1:16" x14ac:dyDescent="0.25">
      <c r="A7" s="15">
        <v>338</v>
      </c>
      <c r="B7" s="15">
        <f t="shared" si="0"/>
        <v>64.850000000000023</v>
      </c>
      <c r="C7" s="15">
        <v>1677.5724029999999</v>
      </c>
      <c r="D7" s="12">
        <v>15000000</v>
      </c>
      <c r="E7">
        <f t="shared" si="1"/>
        <v>1677.5735704619351</v>
      </c>
      <c r="P7" s="5"/>
    </row>
    <row r="8" spans="1:16" x14ac:dyDescent="0.25">
      <c r="A8" s="15">
        <v>348</v>
      </c>
      <c r="B8" s="15">
        <f t="shared" si="0"/>
        <v>74.850000000000023</v>
      </c>
      <c r="C8" s="15">
        <v>1706.384231</v>
      </c>
      <c r="D8" s="12">
        <v>15000000</v>
      </c>
      <c r="E8">
        <f t="shared" si="1"/>
        <v>1706.3854468443737</v>
      </c>
      <c r="P8" s="5"/>
    </row>
    <row r="9" spans="1:16" x14ac:dyDescent="0.25">
      <c r="A9" s="15">
        <v>358</v>
      </c>
      <c r="B9" s="15">
        <f t="shared" si="0"/>
        <v>84.850000000000023</v>
      </c>
      <c r="C9" s="15">
        <v>1734.8362079999999</v>
      </c>
      <c r="D9" s="12">
        <v>15000000</v>
      </c>
      <c r="E9">
        <f t="shared" si="1"/>
        <v>1734.8374713543649</v>
      </c>
      <c r="P9" s="5"/>
    </row>
    <row r="10" spans="1:16" x14ac:dyDescent="0.25">
      <c r="A10" s="15">
        <v>368</v>
      </c>
      <c r="B10" s="15">
        <f t="shared" si="0"/>
        <v>94.850000000000023</v>
      </c>
      <c r="C10" s="15">
        <v>1762.9573969999999</v>
      </c>
      <c r="D10" s="12">
        <v>15000000</v>
      </c>
      <c r="E10">
        <f t="shared" si="1"/>
        <v>1762.9587090271789</v>
      </c>
      <c r="P10" s="5"/>
    </row>
    <row r="11" spans="1:16" x14ac:dyDescent="0.25">
      <c r="A11" s="15">
        <v>378</v>
      </c>
      <c r="B11" s="15">
        <f t="shared" si="0"/>
        <v>104.85000000000002</v>
      </c>
      <c r="C11" s="15">
        <v>1790.776865</v>
      </c>
      <c r="D11" s="12">
        <v>15000000</v>
      </c>
      <c r="E11">
        <f t="shared" si="1"/>
        <v>1790.7782248990875</v>
      </c>
      <c r="P11" s="5"/>
    </row>
    <row r="12" spans="1:16" x14ac:dyDescent="0.25">
      <c r="A12" s="15">
        <v>388</v>
      </c>
      <c r="B12" s="15">
        <f t="shared" si="0"/>
        <v>114.85000000000002</v>
      </c>
      <c r="C12" s="15">
        <v>1818.323676</v>
      </c>
      <c r="D12" s="12">
        <v>15000000</v>
      </c>
      <c r="E12">
        <f t="shared" si="1"/>
        <v>1818.3250840073015</v>
      </c>
      <c r="P12" s="5"/>
    </row>
    <row r="13" spans="1:16" x14ac:dyDescent="0.25">
      <c r="A13" s="15">
        <v>398</v>
      </c>
      <c r="B13" s="15">
        <f t="shared" si="0"/>
        <v>124.85000000000002</v>
      </c>
      <c r="C13" s="15">
        <v>1845.626896</v>
      </c>
      <c r="D13" s="12">
        <v>15000000</v>
      </c>
      <c r="E13">
        <f t="shared" si="1"/>
        <v>1845.6283513899116</v>
      </c>
      <c r="P13" s="5"/>
    </row>
    <row r="14" spans="1:16" x14ac:dyDescent="0.25">
      <c r="A14" s="15">
        <v>408</v>
      </c>
      <c r="B14" s="15">
        <f t="shared" si="0"/>
        <v>134.85000000000002</v>
      </c>
      <c r="C14" s="15">
        <v>1872.7155889999999</v>
      </c>
      <c r="D14" s="12">
        <v>15000000</v>
      </c>
      <c r="E14">
        <f t="shared" si="1"/>
        <v>1872.7170920858212</v>
      </c>
      <c r="P14" s="5"/>
    </row>
    <row r="15" spans="1:16" x14ac:dyDescent="0.25">
      <c r="A15" s="15">
        <v>418</v>
      </c>
      <c r="B15" s="15">
        <f t="shared" si="0"/>
        <v>144.85000000000002</v>
      </c>
      <c r="C15" s="15">
        <v>1899.618821</v>
      </c>
      <c r="D15" s="12">
        <v>15000000</v>
      </c>
      <c r="E15">
        <f t="shared" si="1"/>
        <v>1899.620371134687</v>
      </c>
      <c r="P15" s="5"/>
    </row>
    <row r="16" spans="1:16" x14ac:dyDescent="0.25">
      <c r="A16" s="15">
        <v>428</v>
      </c>
      <c r="B16" s="15">
        <f t="shared" si="0"/>
        <v>154.85000000000002</v>
      </c>
      <c r="C16" s="15">
        <v>1926.3656559999999</v>
      </c>
      <c r="D16" s="12">
        <v>15000000</v>
      </c>
      <c r="E16">
        <f t="shared" si="1"/>
        <v>1926.3672535768574</v>
      </c>
      <c r="P16" s="5"/>
    </row>
    <row r="17" spans="1:16" x14ac:dyDescent="0.25">
      <c r="A17" s="15">
        <v>438</v>
      </c>
      <c r="B17" s="15">
        <f t="shared" si="0"/>
        <v>164.85000000000002</v>
      </c>
      <c r="C17" s="15">
        <v>1952.98516</v>
      </c>
      <c r="D17" s="12">
        <v>15000000</v>
      </c>
      <c r="E17">
        <f t="shared" si="1"/>
        <v>1952.9868044533082</v>
      </c>
      <c r="P17" s="5"/>
    </row>
    <row r="18" spans="1:16" x14ac:dyDescent="0.25">
      <c r="A18" s="15">
        <v>448</v>
      </c>
      <c r="B18" s="15">
        <f t="shared" si="0"/>
        <v>174.85000000000002</v>
      </c>
      <c r="C18" s="15">
        <v>1979.506398</v>
      </c>
      <c r="D18" s="12">
        <v>15000000</v>
      </c>
      <c r="E18">
        <f t="shared" si="1"/>
        <v>1979.5080888055804</v>
      </c>
      <c r="P18" s="5"/>
    </row>
    <row r="19" spans="1:16" x14ac:dyDescent="0.25">
      <c r="A19" s="15">
        <v>458</v>
      </c>
      <c r="B19" s="15">
        <f t="shared" si="0"/>
        <v>184.85000000000002</v>
      </c>
      <c r="C19" s="15">
        <v>2005.9584339999999</v>
      </c>
      <c r="D19" s="12">
        <v>15000000</v>
      </c>
      <c r="E19">
        <f t="shared" si="1"/>
        <v>2005.9601716757215</v>
      </c>
      <c r="P19" s="5"/>
    </row>
    <row r="20" spans="1:16" x14ac:dyDescent="0.25">
      <c r="A20" s="15">
        <v>468</v>
      </c>
      <c r="B20" s="15">
        <f t="shared" si="0"/>
        <v>194.85000000000002</v>
      </c>
      <c r="C20" s="15">
        <v>2032.370334</v>
      </c>
      <c r="D20" s="12">
        <v>15000000</v>
      </c>
      <c r="E20">
        <f t="shared" si="1"/>
        <v>2032.3721181062169</v>
      </c>
      <c r="P20" s="5"/>
    </row>
    <row r="21" spans="1:16" x14ac:dyDescent="0.25">
      <c r="A21" s="15">
        <v>478</v>
      </c>
      <c r="B21" s="15">
        <f t="shared" si="0"/>
        <v>204.85000000000002</v>
      </c>
      <c r="C21" s="15">
        <v>2058.7711640000002</v>
      </c>
      <c r="D21" s="12">
        <v>15000000</v>
      </c>
      <c r="E21">
        <f t="shared" si="1"/>
        <v>2058.7729931399326</v>
      </c>
      <c r="P21" s="5"/>
    </row>
    <row r="22" spans="1:16" x14ac:dyDescent="0.25">
      <c r="A22" s="15">
        <v>488</v>
      </c>
      <c r="B22" s="15">
        <f t="shared" si="0"/>
        <v>214.85000000000002</v>
      </c>
      <c r="C22" s="15">
        <v>2085.1899870000002</v>
      </c>
      <c r="D22" s="12">
        <v>15000000</v>
      </c>
      <c r="E22">
        <f t="shared" si="1"/>
        <v>2085.191861820053</v>
      </c>
      <c r="P22" s="5"/>
    </row>
    <row r="23" spans="1:16" x14ac:dyDescent="0.25">
      <c r="A23" s="15">
        <v>498</v>
      </c>
      <c r="B23" s="15">
        <f t="shared" si="0"/>
        <v>224.85000000000002</v>
      </c>
      <c r="C23" s="15">
        <v>2111.6558690000002</v>
      </c>
      <c r="D23" s="12">
        <v>15000000</v>
      </c>
      <c r="E23">
        <f t="shared" si="1"/>
        <v>2111.6577891900147</v>
      </c>
      <c r="P23" s="5"/>
    </row>
    <row r="24" spans="1:16" x14ac:dyDescent="0.25">
      <c r="A24" s="15">
        <v>508</v>
      </c>
      <c r="B24" s="15">
        <f t="shared" si="0"/>
        <v>234.85000000000002</v>
      </c>
      <c r="C24" s="15">
        <v>2138.1978749999998</v>
      </c>
      <c r="D24" s="12">
        <v>15000000</v>
      </c>
      <c r="E24">
        <f t="shared" si="1"/>
        <v>2138.1998402934473</v>
      </c>
      <c r="P24" s="5"/>
    </row>
    <row r="25" spans="1:16" x14ac:dyDescent="0.25">
      <c r="A25" s="15">
        <v>518</v>
      </c>
      <c r="B25" s="15">
        <f t="shared" si="0"/>
        <v>244.85000000000002</v>
      </c>
      <c r="C25" s="15">
        <v>2164.8450710000002</v>
      </c>
      <c r="D25" s="12">
        <v>15000000</v>
      </c>
      <c r="E25">
        <f t="shared" si="1"/>
        <v>2164.8470801741114</v>
      </c>
      <c r="P25" s="5"/>
    </row>
    <row r="26" spans="1:16" x14ac:dyDescent="0.25">
      <c r="A26" s="15">
        <v>528</v>
      </c>
      <c r="B26" s="15">
        <f t="shared" si="0"/>
        <v>254.85000000000002</v>
      </c>
      <c r="C26" s="15">
        <v>2191.6265199999998</v>
      </c>
      <c r="D26" s="12">
        <v>15000000</v>
      </c>
      <c r="E26">
        <f t="shared" si="1"/>
        <v>2191.6285738758338</v>
      </c>
      <c r="P26" s="5"/>
    </row>
    <row r="27" spans="1:16" x14ac:dyDescent="0.25">
      <c r="A27" s="15">
        <v>538</v>
      </c>
      <c r="B27" s="15">
        <f t="shared" si="0"/>
        <v>264.85000000000002</v>
      </c>
      <c r="C27" s="15">
        <v>2218.571289</v>
      </c>
      <c r="D27" s="12">
        <v>15000000</v>
      </c>
      <c r="E27">
        <f t="shared" si="1"/>
        <v>2218.5733864424469</v>
      </c>
      <c r="P27" s="5"/>
    </row>
    <row r="28" spans="1:16" x14ac:dyDescent="0.25">
      <c r="A28" s="15">
        <v>548</v>
      </c>
      <c r="B28" s="15">
        <f t="shared" si="0"/>
        <v>274.85000000000002</v>
      </c>
      <c r="C28" s="15">
        <v>2245.7084420000001</v>
      </c>
      <c r="D28" s="12">
        <v>15000000</v>
      </c>
      <c r="E28">
        <f t="shared" si="1"/>
        <v>2245.7105829177285</v>
      </c>
      <c r="P28" s="5"/>
    </row>
    <row r="29" spans="1:16" x14ac:dyDescent="0.25">
      <c r="A29" s="15">
        <v>558</v>
      </c>
      <c r="B29" s="15">
        <f t="shared" si="0"/>
        <v>284.85000000000002</v>
      </c>
      <c r="C29" s="15">
        <v>2273.0670449999998</v>
      </c>
      <c r="D29" s="12">
        <v>15000000</v>
      </c>
      <c r="E29">
        <f t="shared" si="1"/>
        <v>2273.0692283453332</v>
      </c>
      <c r="P29" s="5"/>
    </row>
    <row r="30" spans="1:16" x14ac:dyDescent="0.25">
      <c r="A30" s="15">
        <v>568</v>
      </c>
      <c r="B30" s="15">
        <f t="shared" si="0"/>
        <v>294.85000000000002</v>
      </c>
      <c r="C30" s="15">
        <v>2300.6761620000002</v>
      </c>
      <c r="D30" s="12">
        <v>15000000</v>
      </c>
      <c r="E30">
        <f t="shared" si="1"/>
        <v>2300.6783877687376</v>
      </c>
      <c r="P30" s="5"/>
    </row>
    <row r="31" spans="1:16" x14ac:dyDescent="0.25">
      <c r="A31" s="15">
        <v>578</v>
      </c>
      <c r="B31" s="15">
        <f t="shared" si="0"/>
        <v>304.85000000000002</v>
      </c>
      <c r="C31" s="15">
        <v>2328.5648590000001</v>
      </c>
      <c r="D31" s="12">
        <v>15000000</v>
      </c>
      <c r="E31">
        <f t="shared" si="1"/>
        <v>2328.567126231173</v>
      </c>
      <c r="P31" s="5"/>
    </row>
    <row r="32" spans="1:16" x14ac:dyDescent="0.25">
      <c r="A32" s="15">
        <v>588</v>
      </c>
      <c r="B32" s="15">
        <f t="shared" si="0"/>
        <v>314.85000000000002</v>
      </c>
      <c r="C32" s="15">
        <v>2356.7622000000001</v>
      </c>
      <c r="D32" s="12">
        <v>15000000</v>
      </c>
      <c r="E32">
        <f t="shared" si="1"/>
        <v>2356.764508775565</v>
      </c>
      <c r="P32" s="5"/>
    </row>
    <row r="33" spans="1:16" x14ac:dyDescent="0.25">
      <c r="A33" s="15">
        <v>598</v>
      </c>
      <c r="B33" s="15">
        <f t="shared" si="0"/>
        <v>324.85000000000002</v>
      </c>
      <c r="C33" s="15">
        <v>2385.297251</v>
      </c>
      <c r="D33" s="12">
        <v>15000000</v>
      </c>
      <c r="E33">
        <f t="shared" si="1"/>
        <v>2385.2996004444699</v>
      </c>
      <c r="P33" s="5"/>
    </row>
    <row r="34" spans="1:16" x14ac:dyDescent="0.25">
      <c r="A34" s="15">
        <v>608</v>
      </c>
      <c r="B34" s="15">
        <f t="shared" si="0"/>
        <v>334.85</v>
      </c>
      <c r="C34" s="15">
        <v>2414.1990770000002</v>
      </c>
      <c r="D34" s="12">
        <v>15000000</v>
      </c>
      <c r="E34">
        <f t="shared" si="1"/>
        <v>2414.2014662800157</v>
      </c>
      <c r="P34" s="5"/>
    </row>
    <row r="35" spans="1:16" x14ac:dyDescent="0.25">
      <c r="A35" s="15">
        <v>618</v>
      </c>
      <c r="B35" s="15">
        <f t="shared" si="0"/>
        <v>344.85</v>
      </c>
      <c r="C35" s="15">
        <v>2443.4967419999998</v>
      </c>
      <c r="D35" s="12">
        <v>15000000</v>
      </c>
      <c r="E35">
        <f t="shared" si="1"/>
        <v>2443.499171323836</v>
      </c>
      <c r="P35" s="5"/>
    </row>
    <row r="36" spans="1:16" x14ac:dyDescent="0.25">
      <c r="A36" s="15">
        <v>628</v>
      </c>
      <c r="B36" s="15">
        <f t="shared" si="0"/>
        <v>354.85</v>
      </c>
      <c r="C36" s="15">
        <v>2473.2193120000002</v>
      </c>
      <c r="D36" s="12">
        <v>15000000</v>
      </c>
      <c r="E36">
        <f t="shared" si="1"/>
        <v>2473.2217806170074</v>
      </c>
      <c r="P36" s="5"/>
    </row>
    <row r="37" spans="1:16" x14ac:dyDescent="0.25">
      <c r="A37" s="15">
        <v>638</v>
      </c>
      <c r="B37" s="15">
        <f t="shared" si="0"/>
        <v>364.85</v>
      </c>
      <c r="C37" s="15">
        <v>2503.395853</v>
      </c>
      <c r="D37" s="12">
        <v>15000000</v>
      </c>
      <c r="E37">
        <f t="shared" si="1"/>
        <v>2503.3983591999936</v>
      </c>
      <c r="P37" s="5"/>
    </row>
    <row r="38" spans="1:16" x14ac:dyDescent="0.25">
      <c r="A38" s="15">
        <v>648</v>
      </c>
      <c r="B38" s="15">
        <f t="shared" si="0"/>
        <v>374.85</v>
      </c>
      <c r="C38" s="15">
        <v>2534.0554280000001</v>
      </c>
      <c r="D38" s="12">
        <v>15000000</v>
      </c>
      <c r="E38">
        <f t="shared" si="1"/>
        <v>2534.0579721125741</v>
      </c>
      <c r="P38" s="5"/>
    </row>
    <row r="39" spans="1:16" x14ac:dyDescent="0.25">
      <c r="A39" s="15">
        <v>658</v>
      </c>
      <c r="B39" s="15">
        <f t="shared" si="0"/>
        <v>384.85</v>
      </c>
      <c r="C39" s="15">
        <v>2565.2271030000002</v>
      </c>
      <c r="D39" s="12">
        <v>15000000</v>
      </c>
      <c r="E39">
        <f t="shared" si="1"/>
        <v>2565.2296843937884</v>
      </c>
      <c r="P39" s="5"/>
    </row>
    <row r="40" spans="1:16" x14ac:dyDescent="0.25">
      <c r="A40" s="15">
        <v>668</v>
      </c>
      <c r="B40" s="15">
        <f t="shared" si="0"/>
        <v>394.85</v>
      </c>
      <c r="C40" s="15">
        <v>2596.9399429999999</v>
      </c>
      <c r="D40" s="12">
        <v>15000000</v>
      </c>
      <c r="E40">
        <f t="shared" si="1"/>
        <v>2596.9425610818716</v>
      </c>
      <c r="P40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75"/>
  <sheetViews>
    <sheetView topLeftCell="A31" workbookViewId="0">
      <selection activeCell="H3" sqref="H3"/>
    </sheetView>
  </sheetViews>
  <sheetFormatPr baseColWidth="10" defaultRowHeight="15" x14ac:dyDescent="0.25"/>
  <cols>
    <col min="2" max="2" width="17.85546875" hidden="1" customWidth="1"/>
    <col min="3" max="3" width="23.140625" bestFit="1" customWidth="1"/>
    <col min="5" max="5" width="13.42578125" customWidth="1"/>
    <col min="6" max="6" width="10.7109375" customWidth="1"/>
    <col min="7" max="7" width="11.28515625" bestFit="1" customWidth="1"/>
    <col min="16" max="16" width="12.42578125" bestFit="1" customWidth="1"/>
  </cols>
  <sheetData>
    <row r="1" spans="1:16" x14ac:dyDescent="0.25">
      <c r="A1" s="16" t="s">
        <v>24</v>
      </c>
      <c r="B1" s="16" t="s">
        <v>25</v>
      </c>
      <c r="C1" s="16" t="s">
        <v>45</v>
      </c>
      <c r="D1" s="16" t="s">
        <v>42</v>
      </c>
      <c r="E1" s="28" t="s">
        <v>44</v>
      </c>
    </row>
    <row r="2" spans="1:16" x14ac:dyDescent="0.25">
      <c r="A2" s="12">
        <v>288</v>
      </c>
      <c r="B2" s="15">
        <f t="shared" ref="B2:B40" si="0">A2-273.15</f>
        <v>14.850000000000023</v>
      </c>
      <c r="C2" s="15">
        <v>4.7169999999999998E-3</v>
      </c>
      <c r="D2" s="12">
        <v>15000000</v>
      </c>
      <c r="E2" s="24">
        <f xml:space="preserve"> -7.91778E-15*A2^5 + 0.0000000000205132*A2^4 - 0.000000021081*A2^3 + 0.000010752*A2^2 - 0.00272677*A2^1 + 0.276215</f>
        <v>4.5757686108190976E-3</v>
      </c>
      <c r="F2" s="38">
        <v>680.56707739527815</v>
      </c>
      <c r="G2" s="39">
        <f xml:space="preserve"> -7.91778E-15*F2^5 + 0.0000000000205132*F2^4 - 0.000000021081*F2^3 + 0.000010752*F2^2 - 0.00272677*F2^1 + 0.276215</f>
        <v>1.9403367801373861E-12</v>
      </c>
      <c r="P2" s="5"/>
    </row>
    <row r="3" spans="1:16" x14ac:dyDescent="0.25">
      <c r="A3" s="12">
        <v>298</v>
      </c>
      <c r="B3" s="15">
        <f t="shared" si="0"/>
        <v>24.850000000000023</v>
      </c>
      <c r="C3" s="15">
        <v>3.6900000000000001E-3</v>
      </c>
      <c r="D3" s="12">
        <v>15000000</v>
      </c>
      <c r="E3" s="24">
        <f t="shared" ref="E3:E66" si="1" xml:space="preserve"> -7.91778E-15*A3^5 + 0.0000000000205132*A3^4 - 0.000000021081*A3^3 + 0.000010752*A3^2 - 0.00272677*A3^1 + 0.276215</f>
        <v>3.7419861573338986E-3</v>
      </c>
      <c r="P3" s="5"/>
    </row>
    <row r="4" spans="1:16" x14ac:dyDescent="0.25">
      <c r="A4" s="12">
        <v>308</v>
      </c>
      <c r="B4" s="15">
        <f t="shared" si="0"/>
        <v>34.850000000000023</v>
      </c>
      <c r="C4" s="15">
        <v>2.9499999999999999E-3</v>
      </c>
      <c r="D4" s="12">
        <v>15000000</v>
      </c>
      <c r="E4" s="24">
        <f t="shared" si="1"/>
        <v>3.0564144744330557E-3</v>
      </c>
      <c r="P4" s="5"/>
    </row>
    <row r="5" spans="1:16" x14ac:dyDescent="0.25">
      <c r="A5" s="12">
        <v>318</v>
      </c>
      <c r="B5" s="15">
        <f t="shared" si="0"/>
        <v>44.850000000000023</v>
      </c>
      <c r="C5" s="15">
        <v>2.4039999999999999E-3</v>
      </c>
      <c r="D5" s="12">
        <v>15000000</v>
      </c>
      <c r="E5" s="24">
        <f t="shared" si="1"/>
        <v>2.498112268005559E-3</v>
      </c>
      <c r="P5" s="5"/>
    </row>
    <row r="6" spans="1:16" x14ac:dyDescent="0.25">
      <c r="A6" s="12">
        <v>328</v>
      </c>
      <c r="B6" s="15">
        <f t="shared" si="0"/>
        <v>54.850000000000023</v>
      </c>
      <c r="C6" s="15">
        <v>1.9919999999999998E-3</v>
      </c>
      <c r="D6" s="12">
        <v>15000000</v>
      </c>
      <c r="E6" s="24">
        <f t="shared" si="1"/>
        <v>2.0481350004522003E-3</v>
      </c>
      <c r="P6" s="5"/>
    </row>
    <row r="7" spans="1:16" x14ac:dyDescent="0.25">
      <c r="A7" s="12">
        <v>338</v>
      </c>
      <c r="B7" s="15">
        <f t="shared" si="0"/>
        <v>64.850000000000023</v>
      </c>
      <c r="C7" s="15">
        <v>1.676E-3</v>
      </c>
      <c r="D7" s="12">
        <v>15000000</v>
      </c>
      <c r="E7" s="24">
        <f t="shared" si="1"/>
        <v>1.6894398773256158E-3</v>
      </c>
      <c r="P7" s="5"/>
    </row>
    <row r="8" spans="1:16" x14ac:dyDescent="0.25">
      <c r="A8" s="12">
        <v>348</v>
      </c>
      <c r="B8" s="15">
        <f t="shared" si="0"/>
        <v>74.850000000000023</v>
      </c>
      <c r="C8" s="15">
        <v>1.428E-3</v>
      </c>
      <c r="D8" s="12">
        <v>15000000</v>
      </c>
      <c r="E8" s="24">
        <f t="shared" si="1"/>
        <v>1.4067908339707724E-3</v>
      </c>
      <c r="P8" s="5"/>
    </row>
    <row r="9" spans="1:16" x14ac:dyDescent="0.25">
      <c r="A9" s="12">
        <v>358</v>
      </c>
      <c r="B9" s="15">
        <f t="shared" si="0"/>
        <v>84.850000000000023</v>
      </c>
      <c r="C9" s="15">
        <v>1.2310000000000001E-3</v>
      </c>
      <c r="D9" s="12">
        <v>15000000</v>
      </c>
      <c r="E9" s="24">
        <f t="shared" si="1"/>
        <v>1.186663522164344E-3</v>
      </c>
      <c r="P9" s="5"/>
    </row>
    <row r="10" spans="1:16" x14ac:dyDescent="0.25">
      <c r="A10" s="12">
        <v>368</v>
      </c>
      <c r="B10" s="15">
        <f t="shared" si="0"/>
        <v>94.850000000000023</v>
      </c>
      <c r="C10" s="15">
        <v>1.073E-3</v>
      </c>
      <c r="D10" s="12">
        <v>15000000</v>
      </c>
      <c r="E10" s="24">
        <f t="shared" si="1"/>
        <v>1.0171502967554202E-3</v>
      </c>
      <c r="P10" s="5"/>
    </row>
    <row r="11" spans="1:16" x14ac:dyDescent="0.25">
      <c r="A11" s="12">
        <v>378</v>
      </c>
      <c r="B11" s="15">
        <f t="shared" si="0"/>
        <v>104.85000000000002</v>
      </c>
      <c r="C11" s="15">
        <v>9.4300000000000004E-4</v>
      </c>
      <c r="D11" s="12">
        <v>15000000</v>
      </c>
      <c r="E11" s="24">
        <f t="shared" si="1"/>
        <v>8.8786520230421662E-4</v>
      </c>
      <c r="P11" s="5"/>
    </row>
    <row r="12" spans="1:16" x14ac:dyDescent="0.25">
      <c r="A12" s="12">
        <v>388</v>
      </c>
      <c r="B12" s="15">
        <f t="shared" si="0"/>
        <v>114.85000000000002</v>
      </c>
      <c r="C12" s="15">
        <v>8.3699999999999996E-4</v>
      </c>
      <c r="D12" s="12">
        <v>15000000</v>
      </c>
      <c r="E12" s="24">
        <f t="shared" si="1"/>
        <v>7.898489597241154E-4</v>
      </c>
      <c r="P12" s="5"/>
    </row>
    <row r="13" spans="1:16" x14ac:dyDescent="0.25">
      <c r="A13" s="12">
        <v>398</v>
      </c>
      <c r="B13" s="15">
        <f t="shared" si="0"/>
        <v>124.85000000000002</v>
      </c>
      <c r="C13" s="15">
        <v>7.4799999999999997E-4</v>
      </c>
      <c r="D13" s="12">
        <v>15000000</v>
      </c>
      <c r="E13" s="24">
        <f t="shared" si="1"/>
        <v>7.1547395291970961E-4</v>
      </c>
      <c r="P13" s="5"/>
    </row>
    <row r="14" spans="1:16" x14ac:dyDescent="0.25">
      <c r="A14" s="12">
        <v>408</v>
      </c>
      <c r="B14" s="15">
        <f t="shared" si="0"/>
        <v>134.85000000000002</v>
      </c>
      <c r="C14" s="15">
        <v>6.7299999999999999E-4</v>
      </c>
      <c r="D14" s="12">
        <v>15000000</v>
      </c>
      <c r="E14" s="24">
        <f t="shared" si="1"/>
        <v>6.5834921542773372E-4</v>
      </c>
      <c r="P14" s="5"/>
    </row>
    <row r="15" spans="1:16" x14ac:dyDescent="0.25">
      <c r="A15" s="12">
        <v>418</v>
      </c>
      <c r="B15" s="15">
        <f t="shared" si="0"/>
        <v>144.85000000000002</v>
      </c>
      <c r="C15" s="15">
        <v>6.0899999999999995E-4</v>
      </c>
      <c r="D15" s="12">
        <v>15000000</v>
      </c>
      <c r="E15" s="24">
        <f t="shared" si="1"/>
        <v>6.1322541705688405E-4</v>
      </c>
      <c r="P15" s="5"/>
    </row>
    <row r="16" spans="1:16" x14ac:dyDescent="0.25">
      <c r="A16" s="12">
        <v>428</v>
      </c>
      <c r="B16" s="15">
        <f t="shared" si="0"/>
        <v>154.85000000000002</v>
      </c>
      <c r="C16" s="15">
        <v>5.5500000000000005E-4</v>
      </c>
      <c r="D16" s="12">
        <v>15000000</v>
      </c>
      <c r="E16" s="24">
        <f t="shared" si="1"/>
        <v>5.758998505284163E-4</v>
      </c>
      <c r="P16" s="5"/>
    </row>
    <row r="17" spans="1:16" x14ac:dyDescent="0.25">
      <c r="A17" s="12">
        <v>438</v>
      </c>
      <c r="B17" s="15">
        <f t="shared" si="0"/>
        <v>164.85000000000002</v>
      </c>
      <c r="C17" s="15">
        <v>5.0799999999999999E-4</v>
      </c>
      <c r="D17" s="12">
        <v>15000000</v>
      </c>
      <c r="E17" s="24">
        <f t="shared" si="1"/>
        <v>5.4312141811474479E-4</v>
      </c>
      <c r="P17" s="5"/>
    </row>
    <row r="18" spans="1:16" x14ac:dyDescent="0.25">
      <c r="A18" s="12">
        <v>448</v>
      </c>
      <c r="B18" s="15">
        <f t="shared" si="0"/>
        <v>174.85000000000002</v>
      </c>
      <c r="C18" s="15">
        <v>4.6799999999999999E-4</v>
      </c>
      <c r="D18" s="12">
        <v>15000000</v>
      </c>
      <c r="E18" s="24">
        <f t="shared" si="1"/>
        <v>5.1249561828081713E-4</v>
      </c>
      <c r="P18" s="5"/>
    </row>
    <row r="19" spans="1:16" x14ac:dyDescent="0.25">
      <c r="A19" s="12">
        <v>458</v>
      </c>
      <c r="B19" s="15">
        <f t="shared" si="0"/>
        <v>184.85000000000002</v>
      </c>
      <c r="C19" s="15">
        <v>4.3199999999999998E-4</v>
      </c>
      <c r="D19" s="12">
        <v>15000000</v>
      </c>
      <c r="E19" s="24">
        <f t="shared" si="1"/>
        <v>4.8238953232282444E-4</v>
      </c>
      <c r="P19" s="5"/>
    </row>
    <row r="20" spans="1:16" x14ac:dyDescent="0.25">
      <c r="A20" s="12">
        <v>468</v>
      </c>
      <c r="B20" s="15">
        <f t="shared" si="0"/>
        <v>194.85000000000002</v>
      </c>
      <c r="C20" s="15">
        <v>4.0099999999999999E-4</v>
      </c>
      <c r="D20" s="12">
        <v>15000000</v>
      </c>
      <c r="E20" s="24">
        <f t="shared" si="1"/>
        <v>4.5183681101079731E-4</v>
      </c>
      <c r="P20" s="5"/>
    </row>
    <row r="21" spans="1:16" x14ac:dyDescent="0.25">
      <c r="A21" s="12">
        <v>478</v>
      </c>
      <c r="B21" s="15">
        <f t="shared" si="0"/>
        <v>204.85000000000002</v>
      </c>
      <c r="C21" s="15">
        <v>3.7399999999999998E-4</v>
      </c>
      <c r="D21" s="12">
        <v>15000000</v>
      </c>
      <c r="E21" s="24">
        <f t="shared" si="1"/>
        <v>4.2044266122431839E-4</v>
      </c>
      <c r="P21" s="5"/>
    </row>
    <row r="22" spans="1:16" x14ac:dyDescent="0.25">
      <c r="A22" s="12">
        <v>488</v>
      </c>
      <c r="B22" s="15">
        <f t="shared" si="0"/>
        <v>214.85000000000002</v>
      </c>
      <c r="C22" s="15">
        <v>3.4900000000000003E-4</v>
      </c>
      <c r="D22" s="12">
        <v>15000000</v>
      </c>
      <c r="E22" s="24">
        <f t="shared" si="1"/>
        <v>3.8828883259689473E-4</v>
      </c>
      <c r="P22" s="5"/>
    </row>
    <row r="23" spans="1:16" x14ac:dyDescent="0.25">
      <c r="A23" s="12">
        <v>498</v>
      </c>
      <c r="B23" s="15">
        <f t="shared" si="0"/>
        <v>224.85000000000002</v>
      </c>
      <c r="C23" s="15">
        <v>3.28E-4</v>
      </c>
      <c r="D23" s="12">
        <v>15000000</v>
      </c>
      <c r="E23" s="24">
        <f t="shared" si="1"/>
        <v>3.558386041534467E-4</v>
      </c>
      <c r="P23" s="5"/>
    </row>
    <row r="24" spans="1:16" x14ac:dyDescent="0.25">
      <c r="A24" s="12">
        <v>508</v>
      </c>
      <c r="B24" s="15">
        <f t="shared" si="0"/>
        <v>234.85000000000002</v>
      </c>
      <c r="C24" s="15">
        <v>3.0800000000000001E-4</v>
      </c>
      <c r="D24" s="12">
        <v>15000000</v>
      </c>
      <c r="E24" s="24">
        <f t="shared" si="1"/>
        <v>3.2384177095023947E-4</v>
      </c>
      <c r="P24" s="5"/>
    </row>
    <row r="25" spans="1:16" x14ac:dyDescent="0.25">
      <c r="A25" s="12">
        <v>518</v>
      </c>
      <c r="B25" s="15">
        <f t="shared" si="0"/>
        <v>244.85000000000002</v>
      </c>
      <c r="C25" s="15">
        <v>2.9100000000000003E-4</v>
      </c>
      <c r="D25" s="12">
        <v>15000000</v>
      </c>
      <c r="E25" s="24">
        <f t="shared" si="1"/>
        <v>2.9323963071659076E-4</v>
      </c>
      <c r="P25" s="5"/>
    </row>
    <row r="26" spans="1:16" x14ac:dyDescent="0.25">
      <c r="A26" s="12">
        <v>528</v>
      </c>
      <c r="B26" s="15">
        <f t="shared" si="0"/>
        <v>254.85000000000002</v>
      </c>
      <c r="C26" s="15">
        <v>2.7500000000000002E-4</v>
      </c>
      <c r="D26" s="12">
        <v>15000000</v>
      </c>
      <c r="E26" s="24">
        <f t="shared" si="1"/>
        <v>2.650699704928039E-4</v>
      </c>
      <c r="P26" s="5"/>
    </row>
    <row r="27" spans="1:16" x14ac:dyDescent="0.25">
      <c r="A27" s="12">
        <v>538</v>
      </c>
      <c r="B27" s="15">
        <f t="shared" si="0"/>
        <v>264.85000000000002</v>
      </c>
      <c r="C27" s="15">
        <v>2.61E-4</v>
      </c>
      <c r="D27" s="12">
        <v>15000000</v>
      </c>
      <c r="E27" s="24">
        <f t="shared" si="1"/>
        <v>2.4037205327165356E-4</v>
      </c>
      <c r="P27" s="5"/>
    </row>
    <row r="28" spans="1:16" x14ac:dyDescent="0.25">
      <c r="A28" s="12">
        <v>548</v>
      </c>
      <c r="B28" s="15">
        <f t="shared" si="0"/>
        <v>274.85000000000002</v>
      </c>
      <c r="C28" s="15">
        <v>2.4800000000000001E-4</v>
      </c>
      <c r="D28" s="12">
        <v>15000000</v>
      </c>
      <c r="E28" s="24">
        <f t="shared" si="1"/>
        <v>2.2009160463853927E-4</v>
      </c>
      <c r="P28" s="5"/>
    </row>
    <row r="29" spans="1:16" x14ac:dyDescent="0.25">
      <c r="A29" s="12">
        <v>558</v>
      </c>
      <c r="B29" s="15">
        <f t="shared" si="0"/>
        <v>284.85000000000002</v>
      </c>
      <c r="C29" s="15">
        <v>2.3599999999999999E-4</v>
      </c>
      <c r="D29" s="12">
        <v>15000000</v>
      </c>
      <c r="E29" s="24">
        <f t="shared" si="1"/>
        <v>2.0498579940964046E-4</v>
      </c>
      <c r="P29" s="5"/>
    </row>
    <row r="30" spans="1:16" x14ac:dyDescent="0.25">
      <c r="A30" s="12">
        <v>568</v>
      </c>
      <c r="B30" s="15">
        <f t="shared" si="0"/>
        <v>294.85000000000002</v>
      </c>
      <c r="C30" s="15">
        <v>2.2499999999999999E-4</v>
      </c>
      <c r="D30" s="12">
        <v>15000000</v>
      </c>
      <c r="E30" s="24">
        <f t="shared" si="1"/>
        <v>1.9552824827429038E-4</v>
      </c>
      <c r="P30" s="5"/>
    </row>
    <row r="31" spans="1:16" x14ac:dyDescent="0.25">
      <c r="A31" s="12">
        <v>578</v>
      </c>
      <c r="B31" s="15">
        <f t="shared" si="0"/>
        <v>304.85000000000002</v>
      </c>
      <c r="C31" s="15">
        <v>2.1499999999999999E-4</v>
      </c>
      <c r="D31" s="12">
        <v>15000000</v>
      </c>
      <c r="E31" s="24">
        <f t="shared" si="1"/>
        <v>1.9181398443335329E-4</v>
      </c>
      <c r="P31" s="5"/>
    </row>
    <row r="32" spans="1:16" x14ac:dyDescent="0.25">
      <c r="A32" s="12">
        <v>588</v>
      </c>
      <c r="B32" s="15">
        <f t="shared" si="0"/>
        <v>314.85000000000002</v>
      </c>
      <c r="C32" s="15">
        <v>2.0599999999999999E-4</v>
      </c>
      <c r="D32" s="12">
        <v>15000000</v>
      </c>
      <c r="E32" s="24">
        <f t="shared" si="1"/>
        <v>1.9346445023848968E-4</v>
      </c>
      <c r="P32" s="5"/>
    </row>
    <row r="33" spans="1:16" x14ac:dyDescent="0.25">
      <c r="A33" s="12">
        <v>598</v>
      </c>
      <c r="B33" s="15">
        <f t="shared" si="0"/>
        <v>324.85000000000002</v>
      </c>
      <c r="C33" s="15">
        <v>1.9799999999999999E-4</v>
      </c>
      <c r="D33" s="12">
        <v>15000000</v>
      </c>
      <c r="E33" s="24">
        <f t="shared" si="1"/>
        <v>1.9953248383541844E-4</v>
      </c>
      <c r="P33" s="5"/>
    </row>
    <row r="34" spans="1:16" x14ac:dyDescent="0.25">
      <c r="A34" s="12">
        <v>608</v>
      </c>
      <c r="B34" s="15">
        <f t="shared" si="0"/>
        <v>334.85</v>
      </c>
      <c r="C34" s="15">
        <v>1.9000000000000001E-4</v>
      </c>
      <c r="D34" s="12">
        <v>15000000</v>
      </c>
      <c r="E34" s="24">
        <f t="shared" si="1"/>
        <v>2.0840730580118372E-4</v>
      </c>
      <c r="P34" s="5"/>
    </row>
    <row r="35" spans="1:16" x14ac:dyDescent="0.25">
      <c r="A35" s="12">
        <v>618</v>
      </c>
      <c r="B35" s="15">
        <f t="shared" si="0"/>
        <v>344.85</v>
      </c>
      <c r="C35" s="15">
        <v>1.83E-4</v>
      </c>
      <c r="D35" s="12">
        <v>15000000</v>
      </c>
      <c r="E35" s="24">
        <f t="shared" si="1"/>
        <v>2.1771950578453048E-4</v>
      </c>
      <c r="P35" s="5"/>
    </row>
    <row r="36" spans="1:16" x14ac:dyDescent="0.25">
      <c r="A36" s="12">
        <v>628</v>
      </c>
      <c r="B36" s="15">
        <f t="shared" si="0"/>
        <v>354.85</v>
      </c>
      <c r="C36" s="15">
        <v>1.76E-4</v>
      </c>
      <c r="D36" s="12">
        <v>15000000</v>
      </c>
      <c r="E36" s="24">
        <f t="shared" si="1"/>
        <v>2.2424602914494773E-4</v>
      </c>
      <c r="P36" s="5"/>
    </row>
    <row r="37" spans="1:16" x14ac:dyDescent="0.25">
      <c r="A37" s="12">
        <v>638</v>
      </c>
      <c r="B37" s="15">
        <f t="shared" si="0"/>
        <v>364.85</v>
      </c>
      <c r="C37" s="15">
        <v>1.7000000000000001E-4</v>
      </c>
      <c r="D37" s="12">
        <v>15000000</v>
      </c>
      <c r="E37" s="24">
        <f t="shared" si="1"/>
        <v>2.238151635970409E-4</v>
      </c>
      <c r="P37" s="5"/>
    </row>
    <row r="38" spans="1:16" x14ac:dyDescent="0.25">
      <c r="A38" s="12">
        <v>648</v>
      </c>
      <c r="B38" s="15">
        <f t="shared" si="0"/>
        <v>374.85</v>
      </c>
      <c r="C38" s="15">
        <v>1.64E-4</v>
      </c>
      <c r="D38" s="12">
        <v>15000000</v>
      </c>
      <c r="E38" s="24">
        <f t="shared" si="1"/>
        <v>2.112115258449121E-4</v>
      </c>
      <c r="P38" s="5"/>
    </row>
    <row r="39" spans="1:16" x14ac:dyDescent="0.25">
      <c r="A39" s="12">
        <v>658</v>
      </c>
      <c r="B39" s="15">
        <f t="shared" si="0"/>
        <v>384.85</v>
      </c>
      <c r="C39" s="15">
        <v>1.5899999999999999E-4</v>
      </c>
      <c r="D39" s="12">
        <v>15000000</v>
      </c>
      <c r="E39" s="24">
        <f t="shared" si="1"/>
        <v>1.8008104822408999E-4</v>
      </c>
      <c r="P39" s="5"/>
    </row>
    <row r="40" spans="1:16" x14ac:dyDescent="0.25">
      <c r="A40" s="12">
        <v>668</v>
      </c>
      <c r="B40" s="15">
        <f t="shared" si="0"/>
        <v>394.85</v>
      </c>
      <c r="C40" s="15">
        <v>1.54E-4</v>
      </c>
      <c r="D40" s="12">
        <v>15000000</v>
      </c>
      <c r="E40" s="24">
        <f t="shared" si="1"/>
        <v>1.2283596534612418E-4</v>
      </c>
      <c r="P40" s="5"/>
    </row>
    <row r="41" spans="1:16" x14ac:dyDescent="0.25">
      <c r="A41">
        <v>658</v>
      </c>
      <c r="C41" s="15">
        <v>1.5899999999999999E-4</v>
      </c>
      <c r="D41" s="12">
        <v>15000000</v>
      </c>
      <c r="E41" s="24">
        <f t="shared" si="1"/>
        <v>1.8008104822408999E-4</v>
      </c>
    </row>
    <row r="42" spans="1:16" x14ac:dyDescent="0.25">
      <c r="A42">
        <v>668</v>
      </c>
      <c r="C42" s="15">
        <v>1.54E-4</v>
      </c>
      <c r="D42" s="12">
        <v>15000000</v>
      </c>
      <c r="E42" s="24">
        <f t="shared" si="1"/>
        <v>1.2283596534612418E-4</v>
      </c>
    </row>
    <row r="43" spans="1:16" x14ac:dyDescent="0.25">
      <c r="A43">
        <v>680</v>
      </c>
      <c r="E43" s="24">
        <f t="shared" si="1"/>
        <v>7.0170280962456033E-6</v>
      </c>
    </row>
    <row r="44" spans="1:16" x14ac:dyDescent="0.25">
      <c r="A44">
        <v>681</v>
      </c>
      <c r="E44" s="24">
        <f t="shared" si="1"/>
        <v>-5.4610808229993424E-6</v>
      </c>
    </row>
    <row r="45" spans="1:16" x14ac:dyDescent="0.25">
      <c r="A45">
        <v>698</v>
      </c>
      <c r="E45" s="24">
        <f t="shared" si="1"/>
        <v>-3.0196531523418724E-4</v>
      </c>
    </row>
    <row r="46" spans="1:16" x14ac:dyDescent="0.25">
      <c r="A46">
        <v>708</v>
      </c>
      <c r="E46" s="24">
        <f t="shared" si="1"/>
        <v>-5.6754589521978982E-4</v>
      </c>
    </row>
    <row r="47" spans="1:16" x14ac:dyDescent="0.25">
      <c r="A47">
        <v>718</v>
      </c>
      <c r="E47" s="24">
        <f t="shared" si="1"/>
        <v>-9.1901084093992669E-4</v>
      </c>
    </row>
    <row r="48" spans="1:16" x14ac:dyDescent="0.25">
      <c r="A48">
        <v>728</v>
      </c>
      <c r="E48" s="24">
        <f t="shared" si="1"/>
        <v>-1.3733453847138977E-3</v>
      </c>
    </row>
    <row r="49" spans="1:5" x14ac:dyDescent="0.25">
      <c r="A49">
        <v>738</v>
      </c>
      <c r="E49" s="24">
        <f t="shared" si="1"/>
        <v>-1.9494335501099025E-3</v>
      </c>
    </row>
    <row r="50" spans="1:5" x14ac:dyDescent="0.25">
      <c r="A50">
        <v>748</v>
      </c>
      <c r="E50" s="24">
        <f t="shared" si="1"/>
        <v>-2.6681531652995583E-3</v>
      </c>
    </row>
    <row r="51" spans="1:5" x14ac:dyDescent="0.25">
      <c r="A51">
        <v>758</v>
      </c>
      <c r="E51" s="24">
        <f t="shared" si="1"/>
        <v>-3.552470876433067E-3</v>
      </c>
    </row>
    <row r="52" spans="1:5" x14ac:dyDescent="0.25">
      <c r="A52">
        <v>768</v>
      </c>
      <c r="E52" s="24">
        <f t="shared" si="1"/>
        <v>-4.6275371609750815E-3</v>
      </c>
    </row>
    <row r="53" spans="1:5" x14ac:dyDescent="0.25">
      <c r="A53">
        <v>778</v>
      </c>
      <c r="E53" s="24">
        <f t="shared" si="1"/>
        <v>-5.9207813410858678E-3</v>
      </c>
    </row>
    <row r="54" spans="1:5" x14ac:dyDescent="0.25">
      <c r="A54">
        <v>788</v>
      </c>
      <c r="E54" s="24">
        <f t="shared" si="1"/>
        <v>-7.4620065969744909E-3</v>
      </c>
    </row>
    <row r="55" spans="1:5" x14ac:dyDescent="0.25">
      <c r="A55">
        <v>798</v>
      </c>
      <c r="E55" s="24">
        <f t="shared" si="1"/>
        <v>-9.2834849802555519E-3</v>
      </c>
    </row>
    <row r="56" spans="1:5" x14ac:dyDescent="0.25">
      <c r="A56">
        <v>808</v>
      </c>
      <c r="E56" s="24">
        <f t="shared" si="1"/>
        <v>-1.1420052427312588E-2</v>
      </c>
    </row>
    <row r="57" spans="1:5" x14ac:dyDescent="0.25">
      <c r="A57">
        <v>818</v>
      </c>
      <c r="E57" s="24">
        <f t="shared" si="1"/>
        <v>-1.3909203772656142E-2</v>
      </c>
    </row>
    <row r="58" spans="1:5" x14ac:dyDescent="0.25">
      <c r="A58">
        <v>828</v>
      </c>
      <c r="E58" s="24">
        <f t="shared" si="1"/>
        <v>-1.6791187762286275E-2</v>
      </c>
    </row>
    <row r="59" spans="1:5" x14ac:dyDescent="0.25">
      <c r="A59">
        <v>838</v>
      </c>
      <c r="E59" s="24">
        <f t="shared" si="1"/>
        <v>-2.0109102067047968E-2</v>
      </c>
    </row>
    <row r="60" spans="1:5" x14ac:dyDescent="0.25">
      <c r="A60">
        <v>848</v>
      </c>
      <c r="E60" s="24">
        <f t="shared" si="1"/>
        <v>-2.3908988295998967E-2</v>
      </c>
    </row>
    <row r="61" spans="1:5" x14ac:dyDescent="0.25">
      <c r="A61">
        <v>858</v>
      </c>
      <c r="E61" s="24">
        <f t="shared" si="1"/>
        <v>-2.8239927009761634E-2</v>
      </c>
    </row>
    <row r="62" spans="1:5" x14ac:dyDescent="0.25">
      <c r="A62">
        <v>868</v>
      </c>
      <c r="E62" s="24">
        <f t="shared" si="1"/>
        <v>-3.3154132733885455E-2</v>
      </c>
    </row>
    <row r="63" spans="1:5" x14ac:dyDescent="0.25">
      <c r="A63">
        <v>878</v>
      </c>
      <c r="E63" s="24">
        <f t="shared" si="1"/>
        <v>-3.8707048972213998E-2</v>
      </c>
    </row>
    <row r="64" spans="1:5" x14ac:dyDescent="0.25">
      <c r="A64">
        <v>888</v>
      </c>
      <c r="E64" s="24">
        <f t="shared" si="1"/>
        <v>-4.495744322023143E-2</v>
      </c>
    </row>
    <row r="65" spans="1:5" x14ac:dyDescent="0.25">
      <c r="A65">
        <v>898</v>
      </c>
      <c r="E65" s="24">
        <f t="shared" si="1"/>
        <v>-5.1967501978429476E-2</v>
      </c>
    </row>
    <row r="66" spans="1:5" x14ac:dyDescent="0.25">
      <c r="A66">
        <v>908</v>
      </c>
      <c r="E66" s="24">
        <f t="shared" si="1"/>
        <v>-5.9802925765678805E-2</v>
      </c>
    </row>
    <row r="67" spans="1:5" x14ac:dyDescent="0.25">
      <c r="A67">
        <v>918</v>
      </c>
      <c r="E67" s="24">
        <f t="shared" ref="E67:E75" si="2" xml:space="preserve"> -7.91778E-15*A67^5 + 0.0000000000205132*A67^4 - 0.000000021081*A67^3 + 0.000010752*A67^2 - 0.00272677*A67^1 + 0.276215</f>
        <v>-6.853302413256579E-2</v>
      </c>
    </row>
    <row r="68" spans="1:5" x14ac:dyDescent="0.25">
      <c r="A68">
        <v>928</v>
      </c>
      <c r="E68" s="24">
        <f t="shared" si="2"/>
        <v>-7.8230810674767448E-2</v>
      </c>
    </row>
    <row r="69" spans="1:5" x14ac:dyDescent="0.25">
      <c r="A69">
        <v>938</v>
      </c>
      <c r="E69" s="24">
        <f t="shared" si="2"/>
        <v>-8.8973098046420174E-2</v>
      </c>
    </row>
    <row r="70" spans="1:5" x14ac:dyDescent="0.25">
      <c r="A70">
        <v>948</v>
      </c>
      <c r="E70" s="24">
        <f t="shared" si="2"/>
        <v>-0.10084059297344672</v>
      </c>
    </row>
    <row r="71" spans="1:5" x14ac:dyDescent="0.25">
      <c r="A71">
        <v>958</v>
      </c>
      <c r="E71" s="24">
        <f t="shared" si="2"/>
        <v>-0.11391799126696001</v>
      </c>
    </row>
    <row r="72" spans="1:5" x14ac:dyDescent="0.25">
      <c r="A72">
        <v>968</v>
      </c>
      <c r="E72" s="24">
        <f t="shared" si="2"/>
        <v>-0.12829407283659056</v>
      </c>
    </row>
    <row r="73" spans="1:5" x14ac:dyDescent="0.25">
      <c r="A73">
        <v>978</v>
      </c>
      <c r="E73" s="24">
        <f t="shared" si="2"/>
        <v>-0.14406179670385433</v>
      </c>
    </row>
    <row r="74" spans="1:5" x14ac:dyDescent="0.25">
      <c r="A74">
        <v>988</v>
      </c>
      <c r="E74" s="24">
        <f t="shared" si="2"/>
        <v>-0.16131839601551434</v>
      </c>
    </row>
    <row r="75" spans="1:5" x14ac:dyDescent="0.25">
      <c r="A75">
        <v>998</v>
      </c>
      <c r="E75" s="24">
        <f t="shared" si="2"/>
        <v>-0.1801654730569574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8"/>
  <sheetViews>
    <sheetView topLeftCell="A38" workbookViewId="0">
      <selection activeCell="A59" sqref="A59"/>
    </sheetView>
  </sheetViews>
  <sheetFormatPr baseColWidth="10" defaultRowHeight="15" x14ac:dyDescent="0.25"/>
  <cols>
    <col min="2" max="2" width="7" bestFit="1" customWidth="1"/>
    <col min="3" max="3" width="23.140625" bestFit="1" customWidth="1"/>
    <col min="5" max="5" width="13.42578125" customWidth="1"/>
    <col min="6" max="6" width="30" bestFit="1" customWidth="1"/>
    <col min="16" max="16" width="12.42578125" bestFit="1" customWidth="1"/>
  </cols>
  <sheetData>
    <row r="1" spans="1:16" x14ac:dyDescent="0.25">
      <c r="A1" s="16" t="s">
        <v>24</v>
      </c>
      <c r="B1" s="16" t="s">
        <v>25</v>
      </c>
      <c r="C1" s="16" t="s">
        <v>46</v>
      </c>
      <c r="D1" s="16" t="s">
        <v>42</v>
      </c>
      <c r="E1" s="28" t="s">
        <v>44</v>
      </c>
    </row>
    <row r="2" spans="1:16" x14ac:dyDescent="0.25">
      <c r="A2" s="12">
        <v>288</v>
      </c>
      <c r="B2" s="15">
        <f t="shared" ref="B2:B58" si="0">A2-273.15</f>
        <v>14.850000000000023</v>
      </c>
      <c r="C2" s="15">
        <v>0.136769</v>
      </c>
      <c r="D2" s="12">
        <v>15000000</v>
      </c>
      <c r="E2" s="24">
        <f xml:space="preserve"> 1.80339E-18*A2^5 - 3.82962E-15*A2^4 + 0.00000000000671676*A2^3 - 0.000000179349*A2^2 + 0.0000100259*A2^1 + 0.14862</f>
        <v>0.13676921134006753</v>
      </c>
      <c r="P2" s="5"/>
    </row>
    <row r="3" spans="1:16" x14ac:dyDescent="0.25">
      <c r="A3" s="12">
        <v>298</v>
      </c>
      <c r="B3" s="15">
        <f t="shared" si="0"/>
        <v>24.850000000000023</v>
      </c>
      <c r="C3" s="15">
        <v>0.13583300000000001</v>
      </c>
      <c r="D3" s="12">
        <v>15000000</v>
      </c>
      <c r="E3" s="24">
        <f t="shared" ref="E3:E58" si="1" xml:space="preserve"> 1.80339E-18*A3^5 - 3.82962E-15*A3^4 + 0.00000000000671676*A3^3 - 0.000000179349*A3^2 + 0.0000100259*A3^1 + 0.14862</f>
        <v>0.13583259633867581</v>
      </c>
      <c r="P3" s="5"/>
    </row>
    <row r="4" spans="1:16" x14ac:dyDescent="0.25">
      <c r="A4" s="12">
        <v>308</v>
      </c>
      <c r="B4" s="15">
        <f t="shared" si="0"/>
        <v>34.850000000000023</v>
      </c>
      <c r="C4" s="15">
        <v>0.13486100000000001</v>
      </c>
      <c r="D4" s="12">
        <v>15000000</v>
      </c>
      <c r="E4" s="24">
        <f t="shared" si="1"/>
        <v>0.1348609998167857</v>
      </c>
      <c r="P4" s="5"/>
    </row>
    <row r="5" spans="1:16" x14ac:dyDescent="0.25">
      <c r="A5" s="12">
        <v>318</v>
      </c>
      <c r="B5" s="15">
        <f t="shared" si="0"/>
        <v>44.850000000000023</v>
      </c>
      <c r="C5" s="15">
        <v>0.133855</v>
      </c>
      <c r="D5" s="12">
        <v>15000000</v>
      </c>
      <c r="E5" s="24">
        <f t="shared" si="1"/>
        <v>0.13385444416271158</v>
      </c>
      <c r="P5" s="5"/>
    </row>
    <row r="6" spans="1:16" x14ac:dyDescent="0.25">
      <c r="A6" s="12">
        <v>328</v>
      </c>
      <c r="B6" s="15">
        <f t="shared" si="0"/>
        <v>54.850000000000023</v>
      </c>
      <c r="C6" s="15">
        <v>0.13281299999999999</v>
      </c>
      <c r="D6" s="12">
        <v>15000000</v>
      </c>
      <c r="E6" s="24">
        <f t="shared" si="1"/>
        <v>0.13281295151219202</v>
      </c>
      <c r="P6" s="5"/>
    </row>
    <row r="7" spans="1:16" x14ac:dyDescent="0.25">
      <c r="A7" s="12">
        <v>338</v>
      </c>
      <c r="B7" s="15">
        <f t="shared" si="0"/>
        <v>64.850000000000023</v>
      </c>
      <c r="C7" s="15">
        <v>0.13173699999999999</v>
      </c>
      <c r="D7" s="12">
        <v>15000000</v>
      </c>
      <c r="E7" s="24">
        <f t="shared" si="1"/>
        <v>0.13173654377003033</v>
      </c>
      <c r="P7" s="5"/>
    </row>
    <row r="8" spans="1:16" x14ac:dyDescent="0.25">
      <c r="A8" s="12">
        <v>348</v>
      </c>
      <c r="B8" s="15">
        <f t="shared" si="0"/>
        <v>74.850000000000023</v>
      </c>
      <c r="C8" s="15">
        <v>0.13062499999999999</v>
      </c>
      <c r="D8" s="12">
        <v>15000000</v>
      </c>
      <c r="E8" s="24">
        <f t="shared" si="1"/>
        <v>0.13062524263173542</v>
      </c>
      <c r="P8" s="5"/>
    </row>
    <row r="9" spans="1:16" x14ac:dyDescent="0.25">
      <c r="A9" s="12">
        <v>358</v>
      </c>
      <c r="B9" s="15">
        <f t="shared" si="0"/>
        <v>84.850000000000023</v>
      </c>
      <c r="C9" s="15">
        <v>0.12947900000000001</v>
      </c>
      <c r="D9" s="12">
        <v>15000000</v>
      </c>
      <c r="E9" s="24">
        <f t="shared" si="1"/>
        <v>0.12947906960516231</v>
      </c>
      <c r="P9" s="5"/>
    </row>
    <row r="10" spans="1:16" x14ac:dyDescent="0.25">
      <c r="A10" s="12">
        <v>368</v>
      </c>
      <c r="B10" s="15">
        <f t="shared" si="0"/>
        <v>94.850000000000023</v>
      </c>
      <c r="C10" s="15">
        <v>0.128298</v>
      </c>
      <c r="D10" s="12">
        <v>15000000</v>
      </c>
      <c r="E10" s="24">
        <f t="shared" si="1"/>
        <v>0.12829804603215295</v>
      </c>
      <c r="P10" s="5"/>
    </row>
    <row r="11" spans="1:16" x14ac:dyDescent="0.25">
      <c r="A11" s="12">
        <v>378</v>
      </c>
      <c r="B11" s="15">
        <f t="shared" si="0"/>
        <v>104.85000000000002</v>
      </c>
      <c r="C11" s="15">
        <v>0.127082</v>
      </c>
      <c r="D11" s="12">
        <v>15000000</v>
      </c>
      <c r="E11" s="24">
        <f t="shared" si="1"/>
        <v>0.12708219311017677</v>
      </c>
      <c r="P11" s="5"/>
    </row>
    <row r="12" spans="1:16" x14ac:dyDescent="0.25">
      <c r="A12" s="12">
        <v>388</v>
      </c>
      <c r="B12" s="15">
        <f t="shared" si="0"/>
        <v>114.85000000000002</v>
      </c>
      <c r="C12" s="15">
        <v>0.125832</v>
      </c>
      <c r="D12" s="12">
        <v>15000000</v>
      </c>
      <c r="E12" s="24">
        <f t="shared" si="1"/>
        <v>0.12583153191397148</v>
      </c>
      <c r="P12" s="5"/>
    </row>
    <row r="13" spans="1:16" x14ac:dyDescent="0.25">
      <c r="A13" s="12">
        <v>398</v>
      </c>
      <c r="B13" s="15">
        <f t="shared" si="0"/>
        <v>124.85000000000002</v>
      </c>
      <c r="C13" s="15">
        <v>0.124546</v>
      </c>
      <c r="D13" s="12">
        <v>15000000</v>
      </c>
      <c r="E13" s="24">
        <f t="shared" si="1"/>
        <v>0.12454608341718365</v>
      </c>
      <c r="P13" s="5" t="e">
        <f xml:space="preserve"> 1.80339E-18*A^5 - 3.82962E-15*A^4 + 0.00000000000671676*A^3 - 0.000000179349*A^2 + 0.0000100259*A^1 + 0.14862</f>
        <v>#NAME?</v>
      </c>
    </row>
    <row r="14" spans="1:16" x14ac:dyDescent="0.25">
      <c r="A14" s="12">
        <v>408</v>
      </c>
      <c r="B14" s="15">
        <f t="shared" si="0"/>
        <v>134.85000000000002</v>
      </c>
      <c r="C14" s="15">
        <v>0.123226</v>
      </c>
      <c r="D14" s="12">
        <v>15000000</v>
      </c>
      <c r="E14" s="24">
        <f t="shared" si="1"/>
        <v>0.12322586851400945</v>
      </c>
      <c r="P14" s="5"/>
    </row>
    <row r="15" spans="1:16" x14ac:dyDescent="0.25">
      <c r="A15" s="12">
        <v>418</v>
      </c>
      <c r="B15" s="15">
        <f t="shared" si="0"/>
        <v>144.85000000000002</v>
      </c>
      <c r="C15" s="15">
        <v>0.12187099999999999</v>
      </c>
      <c r="D15" s="12">
        <v>15000000</v>
      </c>
      <c r="E15" s="24">
        <f t="shared" si="1"/>
        <v>0.12187090804083532</v>
      </c>
      <c r="P15" s="5"/>
    </row>
    <row r="16" spans="1:16" x14ac:dyDescent="0.25">
      <c r="A16" s="12">
        <v>428</v>
      </c>
      <c r="B16" s="15">
        <f t="shared" si="0"/>
        <v>154.85000000000002</v>
      </c>
      <c r="C16" s="15">
        <v>0.120481</v>
      </c>
      <c r="D16" s="12">
        <v>15000000</v>
      </c>
      <c r="E16" s="24">
        <f t="shared" si="1"/>
        <v>0.12048122279787865</v>
      </c>
      <c r="P16" s="5"/>
    </row>
    <row r="17" spans="1:16" x14ac:dyDescent="0.25">
      <c r="A17" s="12">
        <v>438</v>
      </c>
      <c r="B17" s="15">
        <f t="shared" si="0"/>
        <v>164.85000000000002</v>
      </c>
      <c r="C17" s="15">
        <v>0.119057</v>
      </c>
      <c r="D17" s="12">
        <v>15000000</v>
      </c>
      <c r="E17" s="24">
        <f t="shared" si="1"/>
        <v>0.11905683357082843</v>
      </c>
      <c r="P17" s="5"/>
    </row>
    <row r="18" spans="1:16" x14ac:dyDescent="0.25">
      <c r="A18" s="12">
        <v>448</v>
      </c>
      <c r="B18" s="15">
        <f t="shared" si="0"/>
        <v>174.85000000000002</v>
      </c>
      <c r="C18" s="15">
        <v>0.11759799999999999</v>
      </c>
      <c r="D18" s="12">
        <v>15000000</v>
      </c>
      <c r="E18" s="24">
        <f t="shared" si="1"/>
        <v>0.11759776115248596</v>
      </c>
      <c r="P18" s="5"/>
    </row>
    <row r="19" spans="1:16" x14ac:dyDescent="0.25">
      <c r="A19" s="12">
        <v>458</v>
      </c>
      <c r="B19" s="15">
        <f t="shared" si="0"/>
        <v>184.85000000000002</v>
      </c>
      <c r="C19" s="15">
        <v>0.116104</v>
      </c>
      <c r="D19" s="12">
        <v>15000000</v>
      </c>
      <c r="E19" s="24">
        <f t="shared" si="1"/>
        <v>0.11610402636440556</v>
      </c>
      <c r="P19" s="5"/>
    </row>
    <row r="20" spans="1:16" x14ac:dyDescent="0.25">
      <c r="A20" s="12">
        <v>468</v>
      </c>
      <c r="B20" s="15">
        <f t="shared" si="0"/>
        <v>194.85000000000002</v>
      </c>
      <c r="C20" s="15">
        <v>0.114576</v>
      </c>
      <c r="D20" s="12">
        <v>15000000</v>
      </c>
      <c r="E20" s="24">
        <f t="shared" si="1"/>
        <v>0.11457565007853518</v>
      </c>
      <c r="P20" s="5"/>
    </row>
    <row r="21" spans="1:16" x14ac:dyDescent="0.25">
      <c r="A21" s="12">
        <v>478</v>
      </c>
      <c r="B21" s="15">
        <f t="shared" si="0"/>
        <v>204.85000000000002</v>
      </c>
      <c r="C21" s="15">
        <v>0.113013</v>
      </c>
      <c r="D21" s="12">
        <v>15000000</v>
      </c>
      <c r="E21" s="24">
        <f t="shared" si="1"/>
        <v>0.11301265323885709</v>
      </c>
      <c r="P21" s="5"/>
    </row>
    <row r="22" spans="1:16" x14ac:dyDescent="0.25">
      <c r="A22" s="12">
        <v>488</v>
      </c>
      <c r="B22" s="15">
        <f t="shared" si="0"/>
        <v>214.85000000000002</v>
      </c>
      <c r="C22" s="15">
        <v>0.111415</v>
      </c>
      <c r="D22" s="12">
        <v>15000000</v>
      </c>
      <c r="E22" s="24">
        <f t="shared" si="1"/>
        <v>0.11141505688302863</v>
      </c>
      <c r="P22" s="5"/>
    </row>
    <row r="23" spans="1:16" x14ac:dyDescent="0.25">
      <c r="A23" s="12">
        <v>498</v>
      </c>
      <c r="B23" s="15">
        <f t="shared" si="0"/>
        <v>224.85000000000002</v>
      </c>
      <c r="C23" s="15">
        <v>0.10978300000000001</v>
      </c>
      <c r="D23" s="12">
        <v>15000000</v>
      </c>
      <c r="E23" s="24">
        <f t="shared" si="1"/>
        <v>0.10978288216402285</v>
      </c>
      <c r="P23" s="5"/>
    </row>
    <row r="24" spans="1:16" x14ac:dyDescent="0.25">
      <c r="A24" s="12">
        <v>508</v>
      </c>
      <c r="B24" s="15">
        <f t="shared" si="0"/>
        <v>234.85000000000002</v>
      </c>
      <c r="C24" s="15">
        <v>0.108116</v>
      </c>
      <c r="D24" s="12">
        <v>15000000</v>
      </c>
      <c r="E24" s="24">
        <f t="shared" si="1"/>
        <v>0.10811615037176912</v>
      </c>
      <c r="P24" s="5"/>
    </row>
    <row r="25" spans="1:16" x14ac:dyDescent="0.25">
      <c r="A25" s="12">
        <v>518</v>
      </c>
      <c r="B25" s="15">
        <f t="shared" si="0"/>
        <v>244.85000000000002</v>
      </c>
      <c r="C25" s="15">
        <v>0.106415</v>
      </c>
      <c r="D25" s="12">
        <v>15000000</v>
      </c>
      <c r="E25" s="24">
        <f t="shared" si="1"/>
        <v>0.10641488295479395</v>
      </c>
      <c r="P25" s="5"/>
    </row>
    <row r="26" spans="1:16" x14ac:dyDescent="0.25">
      <c r="A26" s="12">
        <v>528</v>
      </c>
      <c r="B26" s="15">
        <f t="shared" si="0"/>
        <v>254.85000000000002</v>
      </c>
      <c r="C26" s="15">
        <v>0.10467899999999999</v>
      </c>
      <c r="D26" s="12">
        <v>15000000</v>
      </c>
      <c r="E26" s="24">
        <f t="shared" si="1"/>
        <v>0.10467910154186155</v>
      </c>
      <c r="P26" s="5"/>
    </row>
    <row r="27" spans="1:16" x14ac:dyDescent="0.25">
      <c r="A27" s="12">
        <v>538</v>
      </c>
      <c r="B27" s="15">
        <f t="shared" si="0"/>
        <v>264.85000000000002</v>
      </c>
      <c r="C27" s="15">
        <v>0.102909</v>
      </c>
      <c r="D27" s="12">
        <v>15000000</v>
      </c>
      <c r="E27" s="24">
        <f t="shared" si="1"/>
        <v>0.10290882796361456</v>
      </c>
      <c r="P27" s="5"/>
    </row>
    <row r="28" spans="1:16" x14ac:dyDescent="0.25">
      <c r="A28" s="12">
        <v>548</v>
      </c>
      <c r="B28" s="15">
        <f t="shared" si="0"/>
        <v>274.85000000000002</v>
      </c>
      <c r="C28" s="15">
        <v>0.101104</v>
      </c>
      <c r="D28" s="12">
        <v>15000000</v>
      </c>
      <c r="E28" s="24">
        <f t="shared" si="1"/>
        <v>0.10110408427421472</v>
      </c>
      <c r="P28" s="5"/>
    </row>
    <row r="29" spans="1:16" x14ac:dyDescent="0.25">
      <c r="A29" s="12">
        <v>558</v>
      </c>
      <c r="B29" s="15">
        <f t="shared" si="0"/>
        <v>284.85000000000002</v>
      </c>
      <c r="C29" s="15">
        <v>9.9265000000000006E-2</v>
      </c>
      <c r="D29" s="12">
        <v>15000000</v>
      </c>
      <c r="E29" s="24">
        <f t="shared" si="1"/>
        <v>9.926489277298356E-2</v>
      </c>
      <c r="P29" s="5"/>
    </row>
    <row r="30" spans="1:16" x14ac:dyDescent="0.25">
      <c r="A30" s="12">
        <v>568</v>
      </c>
      <c r="B30" s="15">
        <f t="shared" si="0"/>
        <v>294.85000000000002</v>
      </c>
      <c r="C30" s="15">
        <v>9.7391000000000005E-2</v>
      </c>
      <c r="D30" s="12">
        <v>15000000</v>
      </c>
      <c r="E30" s="24">
        <f t="shared" si="1"/>
        <v>9.7391276026043111E-2</v>
      </c>
      <c r="P30" s="5"/>
    </row>
    <row r="31" spans="1:16" x14ac:dyDescent="0.25">
      <c r="A31" s="12">
        <v>578</v>
      </c>
      <c r="B31" s="15">
        <f t="shared" si="0"/>
        <v>304.85000000000002</v>
      </c>
      <c r="C31" s="15">
        <v>9.5482999999999998E-2</v>
      </c>
      <c r="D31" s="12">
        <v>15000000</v>
      </c>
      <c r="E31" s="24">
        <f t="shared" si="1"/>
        <v>9.5483256887956461E-2</v>
      </c>
      <c r="P31" s="5"/>
    </row>
    <row r="32" spans="1:16" x14ac:dyDescent="0.25">
      <c r="A32" s="12">
        <v>588</v>
      </c>
      <c r="B32" s="15">
        <f t="shared" si="0"/>
        <v>314.85000000000002</v>
      </c>
      <c r="C32" s="15">
        <v>9.3540999999999999E-2</v>
      </c>
      <c r="D32" s="12">
        <v>15000000</v>
      </c>
      <c r="E32" s="24">
        <f t="shared" si="1"/>
        <v>9.3540858523368617E-2</v>
      </c>
      <c r="P32" s="5"/>
    </row>
    <row r="33" spans="1:16" x14ac:dyDescent="0.25">
      <c r="A33" s="12">
        <v>598</v>
      </c>
      <c r="B33" s="15">
        <f t="shared" si="0"/>
        <v>324.85000000000002</v>
      </c>
      <c r="C33" s="15">
        <v>9.1564000000000006E-2</v>
      </c>
      <c r="D33" s="12">
        <v>15000000</v>
      </c>
      <c r="E33" s="24">
        <f t="shared" si="1"/>
        <v>9.1564104428647014E-2</v>
      </c>
      <c r="P33" s="5"/>
    </row>
    <row r="34" spans="1:16" x14ac:dyDescent="0.25">
      <c r="A34" s="12">
        <v>608</v>
      </c>
      <c r="B34" s="15">
        <f t="shared" si="0"/>
        <v>334.85</v>
      </c>
      <c r="C34" s="15">
        <v>8.9552999999999994E-2</v>
      </c>
      <c r="D34" s="12">
        <v>15000000</v>
      </c>
      <c r="E34" s="24">
        <f t="shared" si="1"/>
        <v>8.9553018453522343E-2</v>
      </c>
      <c r="P34" s="5"/>
    </row>
    <row r="35" spans="1:16" x14ac:dyDescent="0.25">
      <c r="A35" s="12">
        <v>618</v>
      </c>
      <c r="B35" s="15">
        <f t="shared" si="0"/>
        <v>344.85</v>
      </c>
      <c r="C35" s="15">
        <v>8.7508000000000002E-2</v>
      </c>
      <c r="D35" s="12">
        <v>15000000</v>
      </c>
      <c r="E35" s="24">
        <f t="shared" si="1"/>
        <v>8.7507624822729085E-2</v>
      </c>
      <c r="P35" s="5"/>
    </row>
    <row r="36" spans="1:16" x14ac:dyDescent="0.25">
      <c r="A36" s="12">
        <v>628</v>
      </c>
      <c r="B36" s="15">
        <f t="shared" si="0"/>
        <v>354.85</v>
      </c>
      <c r="C36" s="15">
        <v>8.5428000000000004E-2</v>
      </c>
      <c r="D36" s="12">
        <v>15000000</v>
      </c>
      <c r="E36" s="24">
        <f t="shared" si="1"/>
        <v>8.5427948157646288E-2</v>
      </c>
      <c r="P36" s="5"/>
    </row>
    <row r="37" spans="1:16" x14ac:dyDescent="0.25">
      <c r="A37" s="12">
        <v>638</v>
      </c>
      <c r="B37" s="15">
        <f t="shared" si="0"/>
        <v>364.85</v>
      </c>
      <c r="C37" s="15">
        <v>8.3313999999999999E-2</v>
      </c>
      <c r="D37" s="12">
        <v>15000000</v>
      </c>
      <c r="E37" s="24">
        <f t="shared" si="1"/>
        <v>8.3314013497938294E-2</v>
      </c>
      <c r="P37" s="5"/>
    </row>
    <row r="38" spans="1:16" x14ac:dyDescent="0.25">
      <c r="A38" s="12">
        <v>648</v>
      </c>
      <c r="B38" s="15">
        <f t="shared" si="0"/>
        <v>374.85</v>
      </c>
      <c r="C38" s="15">
        <v>8.1166000000000002E-2</v>
      </c>
      <c r="D38" s="12">
        <v>15000000</v>
      </c>
      <c r="E38" s="24">
        <f t="shared" si="1"/>
        <v>8.1165846323195234E-2</v>
      </c>
      <c r="P38" s="5"/>
    </row>
    <row r="39" spans="1:16" x14ac:dyDescent="0.25">
      <c r="A39" s="12">
        <v>658</v>
      </c>
      <c r="B39" s="15">
        <f t="shared" si="0"/>
        <v>384.85</v>
      </c>
      <c r="C39" s="15">
        <v>7.8982999999999998E-2</v>
      </c>
      <c r="D39" s="12">
        <v>15000000</v>
      </c>
      <c r="E39" s="24">
        <f t="shared" si="1"/>
        <v>7.8983472574573901E-2</v>
      </c>
      <c r="P39" s="5"/>
    </row>
    <row r="40" spans="1:16" x14ac:dyDescent="0.25">
      <c r="A40" s="12">
        <v>668</v>
      </c>
      <c r="B40" s="15">
        <f t="shared" si="0"/>
        <v>394.85</v>
      </c>
      <c r="C40" s="15">
        <v>7.6767000000000002E-2</v>
      </c>
      <c r="D40" s="12">
        <v>15000000</v>
      </c>
      <c r="E40" s="24">
        <f t="shared" si="1"/>
        <v>7.6766918676438325E-2</v>
      </c>
      <c r="P40" s="5"/>
    </row>
    <row r="41" spans="1:16" x14ac:dyDescent="0.25">
      <c r="A41" s="40">
        <v>678</v>
      </c>
      <c r="B41" s="41">
        <f t="shared" si="0"/>
        <v>404.85</v>
      </c>
      <c r="C41" s="15"/>
      <c r="D41" s="12"/>
      <c r="E41" s="24">
        <f t="shared" si="1"/>
        <v>7.4516211558000492E-2</v>
      </c>
    </row>
    <row r="42" spans="1:16" x14ac:dyDescent="0.25">
      <c r="A42" s="40">
        <v>688</v>
      </c>
      <c r="B42" s="41">
        <f t="shared" si="0"/>
        <v>414.85</v>
      </c>
      <c r="C42" s="15"/>
      <c r="D42" s="12"/>
      <c r="E42" s="24">
        <f t="shared" si="1"/>
        <v>7.2231378674961016E-2</v>
      </c>
    </row>
    <row r="43" spans="1:16" x14ac:dyDescent="0.25">
      <c r="A43" s="40">
        <v>698</v>
      </c>
      <c r="B43" s="41">
        <f t="shared" si="0"/>
        <v>424.85</v>
      </c>
      <c r="E43" s="24">
        <f t="shared" si="1"/>
        <v>6.9912448031149779E-2</v>
      </c>
    </row>
    <row r="44" spans="1:16" x14ac:dyDescent="0.25">
      <c r="A44" s="40">
        <v>708</v>
      </c>
      <c r="B44" s="41">
        <f t="shared" si="0"/>
        <v>434.85</v>
      </c>
      <c r="E44" s="42">
        <f t="shared" si="1"/>
        <v>6.7559448200166683E-2</v>
      </c>
    </row>
    <row r="45" spans="1:16" x14ac:dyDescent="0.25">
      <c r="A45" s="40">
        <v>718</v>
      </c>
      <c r="B45" s="41">
        <f t="shared" si="0"/>
        <v>444.85</v>
      </c>
      <c r="E45" s="42">
        <f t="shared" si="1"/>
        <v>6.5172408347022301E-2</v>
      </c>
    </row>
    <row r="46" spans="1:16" x14ac:dyDescent="0.25">
      <c r="A46" s="40">
        <v>728</v>
      </c>
      <c r="B46" s="41">
        <f t="shared" si="0"/>
        <v>454.85</v>
      </c>
      <c r="E46" s="42">
        <f t="shared" si="1"/>
        <v>6.2751358249778511E-2</v>
      </c>
    </row>
    <row r="47" spans="1:16" x14ac:dyDescent="0.25">
      <c r="A47" s="40">
        <v>738</v>
      </c>
      <c r="B47" s="41">
        <f t="shared" si="0"/>
        <v>464.85</v>
      </c>
      <c r="E47" s="42">
        <f t="shared" si="1"/>
        <v>6.0296328321189252E-2</v>
      </c>
    </row>
    <row r="48" spans="1:16" x14ac:dyDescent="0.25">
      <c r="A48" s="40">
        <v>748</v>
      </c>
      <c r="B48" s="41">
        <f t="shared" si="0"/>
        <v>474.85</v>
      </c>
      <c r="E48" s="42">
        <f t="shared" si="1"/>
        <v>5.7807349630341134E-2</v>
      </c>
    </row>
    <row r="49" spans="1:5" x14ac:dyDescent="0.25">
      <c r="A49" s="40">
        <v>758</v>
      </c>
      <c r="B49" s="41">
        <f t="shared" si="0"/>
        <v>484.85</v>
      </c>
      <c r="E49" s="42">
        <f t="shared" si="1"/>
        <v>5.5284453924294166E-2</v>
      </c>
    </row>
    <row r="50" spans="1:5" x14ac:dyDescent="0.25">
      <c r="A50" s="40">
        <v>768</v>
      </c>
      <c r="B50" s="41">
        <f t="shared" si="0"/>
        <v>494.85</v>
      </c>
      <c r="E50" s="42">
        <f t="shared" si="1"/>
        <v>5.2727673649722445E-2</v>
      </c>
    </row>
    <row r="51" spans="1:5" x14ac:dyDescent="0.25">
      <c r="A51" s="40">
        <v>778</v>
      </c>
      <c r="B51" s="41">
        <f t="shared" si="0"/>
        <v>504.85</v>
      </c>
      <c r="E51" s="42">
        <f t="shared" si="1"/>
        <v>5.0137041974554777E-2</v>
      </c>
    </row>
    <row r="52" spans="1:5" x14ac:dyDescent="0.25">
      <c r="A52" s="40">
        <v>788</v>
      </c>
      <c r="B52" s="41">
        <f t="shared" si="0"/>
        <v>514.85</v>
      </c>
      <c r="E52" s="42">
        <f t="shared" si="1"/>
        <v>4.7512592809615437E-2</v>
      </c>
    </row>
    <row r="53" spans="1:5" x14ac:dyDescent="0.25">
      <c r="A53" s="40">
        <v>798</v>
      </c>
      <c r="B53" s="41">
        <f t="shared" si="0"/>
        <v>524.85</v>
      </c>
      <c r="E53" s="42">
        <f t="shared" si="1"/>
        <v>4.4854360830264714E-2</v>
      </c>
    </row>
    <row r="54" spans="1:5" x14ac:dyDescent="0.25">
      <c r="A54" s="40">
        <v>808</v>
      </c>
      <c r="B54" s="41">
        <f t="shared" si="0"/>
        <v>534.85</v>
      </c>
      <c r="E54" s="42">
        <f t="shared" si="1"/>
        <v>4.2162381498039775E-2</v>
      </c>
    </row>
    <row r="55" spans="1:5" x14ac:dyDescent="0.25">
      <c r="A55" s="40">
        <v>818</v>
      </c>
      <c r="B55" s="41">
        <f t="shared" si="0"/>
        <v>544.85</v>
      </c>
      <c r="E55" s="42">
        <f t="shared" si="1"/>
        <v>3.9436691082295222E-2</v>
      </c>
    </row>
    <row r="56" spans="1:5" x14ac:dyDescent="0.25">
      <c r="A56" s="40">
        <v>828</v>
      </c>
      <c r="B56" s="41">
        <f t="shared" si="0"/>
        <v>554.85</v>
      </c>
      <c r="E56" s="42">
        <f t="shared" si="1"/>
        <v>3.6677326681843786E-2</v>
      </c>
    </row>
    <row r="57" spans="1:5" x14ac:dyDescent="0.25">
      <c r="A57" s="40">
        <v>838</v>
      </c>
      <c r="B57" s="41">
        <f t="shared" si="0"/>
        <v>564.85</v>
      </c>
      <c r="E57" s="42">
        <f t="shared" si="1"/>
        <v>3.3884326246596999E-2</v>
      </c>
    </row>
    <row r="58" spans="1:5" x14ac:dyDescent="0.25">
      <c r="A58" s="40">
        <v>900</v>
      </c>
      <c r="B58" s="41">
        <f t="shared" si="0"/>
        <v>626.85</v>
      </c>
      <c r="E58" s="42">
        <f t="shared" si="1"/>
        <v>1.5819408119099987E-2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42"/>
  <sheetViews>
    <sheetView topLeftCell="A16" workbookViewId="0">
      <selection activeCell="E2" sqref="E2:E40"/>
    </sheetView>
  </sheetViews>
  <sheetFormatPr baseColWidth="10" defaultRowHeight="15" x14ac:dyDescent="0.25"/>
  <cols>
    <col min="2" max="2" width="17.85546875" hidden="1" customWidth="1"/>
    <col min="3" max="3" width="23.140625" bestFit="1" customWidth="1"/>
    <col min="5" max="5" width="13.42578125" customWidth="1"/>
    <col min="6" max="6" width="30" bestFit="1" customWidth="1"/>
    <col min="16" max="16" width="12.42578125" bestFit="1" customWidth="1"/>
  </cols>
  <sheetData>
    <row r="1" spans="1:16" x14ac:dyDescent="0.25">
      <c r="A1" s="16" t="s">
        <v>24</v>
      </c>
      <c r="B1" s="16" t="s">
        <v>25</v>
      </c>
      <c r="C1" s="16" t="s">
        <v>11</v>
      </c>
      <c r="D1" s="16" t="s">
        <v>42</v>
      </c>
      <c r="E1" s="28" t="s">
        <v>44</v>
      </c>
    </row>
    <row r="2" spans="1:16" x14ac:dyDescent="0.25">
      <c r="A2" s="15">
        <v>288</v>
      </c>
      <c r="B2" s="15">
        <f t="shared" ref="B2:B40" si="0">A2-273.15</f>
        <v>14.850000000000023</v>
      </c>
      <c r="C2" s="15">
        <v>1069.287617</v>
      </c>
      <c r="D2" s="12">
        <v>15000000</v>
      </c>
      <c r="E2" s="24">
        <f xml:space="preserve"> 4.91279E-19*A2^5 - 1.00061E-15*A2^4 - 0.00000193107*A2^3 + 0.00213784*A2^2 - 1.61326*A2^1 + 1402.71</f>
        <v>1069.2829620664547</v>
      </c>
      <c r="P2" s="5"/>
    </row>
    <row r="3" spans="1:16" x14ac:dyDescent="0.25">
      <c r="A3" s="15">
        <v>298</v>
      </c>
      <c r="B3" s="15">
        <f t="shared" si="0"/>
        <v>24.850000000000023</v>
      </c>
      <c r="C3" s="15">
        <v>1060.708901</v>
      </c>
      <c r="D3" s="12">
        <v>15000000</v>
      </c>
      <c r="E3" s="24">
        <f t="shared" ref="E3:E40" si="1" xml:space="preserve"> 4.91279E-19*A3^5 - 1.00061E-15*A3^4 - 0.00000193107*A3^3 + 0.00213784*A3^2 - 1.61326*A3^1 + 1402.71</f>
        <v>1060.7042080201404</v>
      </c>
      <c r="P3" s="5"/>
    </row>
    <row r="4" spans="1:16" x14ac:dyDescent="0.25">
      <c r="A4" s="15">
        <v>308</v>
      </c>
      <c r="B4" s="15">
        <f t="shared" si="0"/>
        <v>34.850000000000023</v>
      </c>
      <c r="C4" s="15">
        <v>1052.212477</v>
      </c>
      <c r="D4" s="12">
        <v>15000000</v>
      </c>
      <c r="E4" s="24">
        <f t="shared" si="1"/>
        <v>1052.2077465771931</v>
      </c>
      <c r="P4" s="5"/>
    </row>
    <row r="5" spans="1:16" x14ac:dyDescent="0.25">
      <c r="A5" s="15">
        <v>318</v>
      </c>
      <c r="B5" s="15">
        <f t="shared" si="0"/>
        <v>44.850000000000023</v>
      </c>
      <c r="C5" s="15">
        <v>1043.7867590000001</v>
      </c>
      <c r="D5" s="12">
        <v>15000000</v>
      </c>
      <c r="E5" s="24">
        <f t="shared" si="1"/>
        <v>1043.7819913130431</v>
      </c>
      <c r="P5" s="5"/>
    </row>
    <row r="6" spans="1:16" x14ac:dyDescent="0.25">
      <c r="A6" s="15">
        <v>328</v>
      </c>
      <c r="B6" s="15">
        <f t="shared" si="0"/>
        <v>54.850000000000023</v>
      </c>
      <c r="C6" s="15">
        <v>1035.420161</v>
      </c>
      <c r="D6" s="12">
        <v>15000000</v>
      </c>
      <c r="E6" s="24">
        <f t="shared" si="1"/>
        <v>1035.4153558030625</v>
      </c>
      <c r="P6" s="5"/>
    </row>
    <row r="7" spans="1:16" x14ac:dyDescent="0.25">
      <c r="A7" s="15">
        <v>338</v>
      </c>
      <c r="B7" s="15">
        <f t="shared" si="0"/>
        <v>64.850000000000023</v>
      </c>
      <c r="C7" s="15">
        <v>1027.1010960000001</v>
      </c>
      <c r="D7" s="12">
        <v>15000000</v>
      </c>
      <c r="E7" s="24">
        <f t="shared" si="1"/>
        <v>1027.0962536225704</v>
      </c>
      <c r="P7" s="5"/>
    </row>
    <row r="8" spans="1:16" x14ac:dyDescent="0.25">
      <c r="A8" s="15">
        <v>348</v>
      </c>
      <c r="B8" s="15">
        <f t="shared" si="0"/>
        <v>74.850000000000023</v>
      </c>
      <c r="C8" s="15">
        <v>1018.817977</v>
      </c>
      <c r="D8" s="12">
        <v>15000000</v>
      </c>
      <c r="E8" s="24">
        <f t="shared" si="1"/>
        <v>1018.8130983468394</v>
      </c>
      <c r="P8" s="5"/>
    </row>
    <row r="9" spans="1:16" x14ac:dyDescent="0.25">
      <c r="A9" s="15">
        <v>358</v>
      </c>
      <c r="B9" s="15">
        <f t="shared" si="0"/>
        <v>84.850000000000023</v>
      </c>
      <c r="C9" s="15">
        <v>1010.559219</v>
      </c>
      <c r="D9" s="12">
        <v>15000000</v>
      </c>
      <c r="E9" s="24">
        <f t="shared" si="1"/>
        <v>1010.5543035511014</v>
      </c>
      <c r="P9" s="5"/>
    </row>
    <row r="10" spans="1:16" x14ac:dyDescent="0.25">
      <c r="A10" s="15">
        <v>368</v>
      </c>
      <c r="B10" s="15">
        <f t="shared" si="0"/>
        <v>94.850000000000023</v>
      </c>
      <c r="C10" s="15">
        <v>1002.313235</v>
      </c>
      <c r="D10" s="12">
        <v>15000000</v>
      </c>
      <c r="E10" s="24">
        <f t="shared" si="1"/>
        <v>1002.3082828105526</v>
      </c>
      <c r="P10" s="5"/>
    </row>
    <row r="11" spans="1:16" x14ac:dyDescent="0.25">
      <c r="A11" s="15">
        <v>378</v>
      </c>
      <c r="B11" s="15">
        <f t="shared" si="0"/>
        <v>104.85000000000002</v>
      </c>
      <c r="C11" s="15">
        <v>994.06843900000001</v>
      </c>
      <c r="D11" s="12">
        <v>15000000</v>
      </c>
      <c r="E11" s="24">
        <f t="shared" si="1"/>
        <v>994.06344970036059</v>
      </c>
      <c r="P11" s="5"/>
    </row>
    <row r="12" spans="1:16" x14ac:dyDescent="0.25">
      <c r="A12" s="15">
        <v>388</v>
      </c>
      <c r="B12" s="15">
        <f t="shared" si="0"/>
        <v>114.85000000000002</v>
      </c>
      <c r="C12" s="15">
        <v>985.81324400000005</v>
      </c>
      <c r="D12" s="12">
        <v>15000000</v>
      </c>
      <c r="E12" s="24">
        <f t="shared" si="1"/>
        <v>985.80821779566998</v>
      </c>
      <c r="P12" s="5"/>
    </row>
    <row r="13" spans="1:16" x14ac:dyDescent="0.25">
      <c r="A13" s="15">
        <v>398</v>
      </c>
      <c r="B13" s="15">
        <f t="shared" si="0"/>
        <v>124.85000000000002</v>
      </c>
      <c r="C13" s="15">
        <v>977.53606300000001</v>
      </c>
      <c r="D13" s="12">
        <v>15000000</v>
      </c>
      <c r="E13" s="24">
        <f t="shared" si="1"/>
        <v>977.53100067160779</v>
      </c>
      <c r="P13" s="5" t="e">
        <f xml:space="preserve"> 1.80339E-18*A^5 - 3.82962E-15*A^4 + 0.00000000000671676*A^3 - 0.000000179349*A^2 + 0.0000100259*A^1 + 0.14862</f>
        <v>#NAME?</v>
      </c>
    </row>
    <row r="14" spans="1:16" x14ac:dyDescent="0.25">
      <c r="A14" s="15">
        <v>408</v>
      </c>
      <c r="B14" s="15">
        <f t="shared" si="0"/>
        <v>134.85000000000002</v>
      </c>
      <c r="C14" s="15">
        <v>969.22531100000003</v>
      </c>
      <c r="D14" s="12">
        <v>15000000</v>
      </c>
      <c r="E14" s="24">
        <f t="shared" si="1"/>
        <v>969.22021190328951</v>
      </c>
      <c r="P14" s="5"/>
    </row>
    <row r="15" spans="1:16" x14ac:dyDescent="0.25">
      <c r="A15" s="15">
        <v>418</v>
      </c>
      <c r="B15" s="15">
        <f t="shared" si="0"/>
        <v>144.85000000000002</v>
      </c>
      <c r="C15" s="15">
        <v>960.86940100000004</v>
      </c>
      <c r="D15" s="12">
        <v>15000000</v>
      </c>
      <c r="E15" s="24">
        <f t="shared" si="1"/>
        <v>960.86426506582507</v>
      </c>
      <c r="P15" s="5"/>
    </row>
    <row r="16" spans="1:16" x14ac:dyDescent="0.25">
      <c r="A16" s="15">
        <v>428</v>
      </c>
      <c r="B16" s="15">
        <f t="shared" si="0"/>
        <v>154.85000000000002</v>
      </c>
      <c r="C16" s="15">
        <v>952.45674599999995</v>
      </c>
      <c r="D16" s="12">
        <v>15000000</v>
      </c>
      <c r="E16" s="24">
        <f t="shared" si="1"/>
        <v>952.45157373432539</v>
      </c>
      <c r="P16" s="5"/>
    </row>
    <row r="17" spans="1:16" x14ac:dyDescent="0.25">
      <c r="A17" s="15">
        <v>438</v>
      </c>
      <c r="B17" s="15">
        <f t="shared" si="0"/>
        <v>164.85000000000002</v>
      </c>
      <c r="C17" s="15">
        <v>943.97576000000004</v>
      </c>
      <c r="D17" s="12">
        <v>15000000</v>
      </c>
      <c r="E17" s="24">
        <f t="shared" si="1"/>
        <v>943.97055148390723</v>
      </c>
      <c r="P17" s="5"/>
    </row>
    <row r="18" spans="1:16" x14ac:dyDescent="0.25">
      <c r="A18" s="15">
        <v>448</v>
      </c>
      <c r="B18" s="15">
        <f t="shared" si="0"/>
        <v>174.85000000000002</v>
      </c>
      <c r="C18" s="15">
        <v>935.41485699999998</v>
      </c>
      <c r="D18" s="12">
        <v>15000000</v>
      </c>
      <c r="E18" s="24">
        <f t="shared" si="1"/>
        <v>935.40961188969936</v>
      </c>
      <c r="P18" s="5"/>
    </row>
    <row r="19" spans="1:16" x14ac:dyDescent="0.25">
      <c r="A19" s="15">
        <v>458</v>
      </c>
      <c r="B19" s="15">
        <f t="shared" si="0"/>
        <v>184.85000000000002</v>
      </c>
      <c r="C19" s="15">
        <v>926.76244999999994</v>
      </c>
      <c r="D19" s="12">
        <v>15000000</v>
      </c>
      <c r="E19" s="24">
        <f t="shared" si="1"/>
        <v>926.75716852684877</v>
      </c>
      <c r="P19" s="5"/>
    </row>
    <row r="20" spans="1:16" x14ac:dyDescent="0.25">
      <c r="A20" s="15">
        <v>468</v>
      </c>
      <c r="B20" s="15">
        <f t="shared" si="0"/>
        <v>194.85000000000002</v>
      </c>
      <c r="C20" s="15">
        <v>918.00695299999995</v>
      </c>
      <c r="D20" s="12">
        <v>15000000</v>
      </c>
      <c r="E20" s="24">
        <f t="shared" si="1"/>
        <v>918.00163497052654</v>
      </c>
      <c r="P20" s="5"/>
    </row>
    <row r="21" spans="1:16" x14ac:dyDescent="0.25">
      <c r="A21" s="15">
        <v>478</v>
      </c>
      <c r="B21" s="15">
        <f t="shared" si="0"/>
        <v>204.85000000000002</v>
      </c>
      <c r="C21" s="15">
        <v>909.13677900000005</v>
      </c>
      <c r="D21" s="12">
        <v>15000000</v>
      </c>
      <c r="E21" s="24">
        <f t="shared" si="1"/>
        <v>909.13142479593341</v>
      </c>
      <c r="P21" s="5"/>
    </row>
    <row r="22" spans="1:16" x14ac:dyDescent="0.25">
      <c r="A22" s="15">
        <v>488</v>
      </c>
      <c r="B22" s="15">
        <f t="shared" si="0"/>
        <v>214.85000000000002</v>
      </c>
      <c r="C22" s="15">
        <v>900.14034200000003</v>
      </c>
      <c r="D22" s="12">
        <v>15000000</v>
      </c>
      <c r="E22" s="24">
        <f t="shared" si="1"/>
        <v>900.13495157830641</v>
      </c>
      <c r="P22" s="5"/>
    </row>
    <row r="23" spans="1:16" x14ac:dyDescent="0.25">
      <c r="A23" s="15">
        <v>498</v>
      </c>
      <c r="B23" s="15">
        <f t="shared" si="0"/>
        <v>224.85000000000002</v>
      </c>
      <c r="C23" s="15">
        <v>891.00605599999994</v>
      </c>
      <c r="D23" s="12">
        <v>15000000</v>
      </c>
      <c r="E23" s="24">
        <f t="shared" si="1"/>
        <v>891.00062889292326</v>
      </c>
      <c r="P23" s="5"/>
    </row>
    <row r="24" spans="1:16" x14ac:dyDescent="0.25">
      <c r="A24" s="15">
        <v>508</v>
      </c>
      <c r="B24" s="15">
        <f t="shared" si="0"/>
        <v>234.85000000000002</v>
      </c>
      <c r="C24" s="15">
        <v>881.72233400000005</v>
      </c>
      <c r="D24" s="12">
        <v>15000000</v>
      </c>
      <c r="E24" s="24">
        <f t="shared" si="1"/>
        <v>881.71687031511021</v>
      </c>
      <c r="P24" s="5"/>
    </row>
    <row r="25" spans="1:16" x14ac:dyDescent="0.25">
      <c r="A25" s="15">
        <v>518</v>
      </c>
      <c r="B25" s="15">
        <f t="shared" si="0"/>
        <v>244.85000000000002</v>
      </c>
      <c r="C25" s="15">
        <v>872.27759000000003</v>
      </c>
      <c r="D25" s="12">
        <v>15000000</v>
      </c>
      <c r="E25" s="24">
        <f t="shared" si="1"/>
        <v>872.27208942024617</v>
      </c>
      <c r="P25" s="5"/>
    </row>
    <row r="26" spans="1:16" x14ac:dyDescent="0.25">
      <c r="A26" s="15">
        <v>528</v>
      </c>
      <c r="B26" s="15">
        <f t="shared" si="0"/>
        <v>254.85000000000002</v>
      </c>
      <c r="C26" s="15">
        <v>862.66023700000005</v>
      </c>
      <c r="D26" s="12">
        <v>15000000</v>
      </c>
      <c r="E26" s="24">
        <f t="shared" si="1"/>
        <v>862.65469978377018</v>
      </c>
      <c r="P26" s="5"/>
    </row>
    <row r="27" spans="1:16" x14ac:dyDescent="0.25">
      <c r="A27" s="15">
        <v>538</v>
      </c>
      <c r="B27" s="15">
        <f t="shared" si="0"/>
        <v>264.85000000000002</v>
      </c>
      <c r="C27" s="15">
        <v>852.85869000000002</v>
      </c>
      <c r="D27" s="12">
        <v>15000000</v>
      </c>
      <c r="E27" s="24">
        <f t="shared" si="1"/>
        <v>852.8531149811854</v>
      </c>
      <c r="P27" s="5"/>
    </row>
    <row r="28" spans="1:16" x14ac:dyDescent="0.25">
      <c r="A28" s="15">
        <v>548</v>
      </c>
      <c r="B28" s="15">
        <f t="shared" si="0"/>
        <v>274.85000000000002</v>
      </c>
      <c r="C28" s="15">
        <v>842.86135999999999</v>
      </c>
      <c r="D28" s="12">
        <v>15000000</v>
      </c>
      <c r="E28" s="24">
        <f t="shared" si="1"/>
        <v>842.85574858806729</v>
      </c>
      <c r="P28" s="5"/>
    </row>
    <row r="29" spans="1:16" x14ac:dyDescent="0.25">
      <c r="A29" s="15">
        <v>558</v>
      </c>
      <c r="B29" s="15">
        <f t="shared" si="0"/>
        <v>284.85000000000002</v>
      </c>
      <c r="C29" s="15">
        <v>832.65666299999998</v>
      </c>
      <c r="D29" s="12">
        <v>15000000</v>
      </c>
      <c r="E29" s="24">
        <f t="shared" si="1"/>
        <v>832.6510141800677</v>
      </c>
      <c r="P29" s="5"/>
    </row>
    <row r="30" spans="1:16" x14ac:dyDescent="0.25">
      <c r="A30" s="15">
        <v>568</v>
      </c>
      <c r="B30" s="15">
        <f t="shared" si="0"/>
        <v>294.85000000000002</v>
      </c>
      <c r="C30" s="15">
        <v>822.23301100000003</v>
      </c>
      <c r="D30" s="12">
        <v>15000000</v>
      </c>
      <c r="E30" s="24">
        <f t="shared" si="1"/>
        <v>822.22732533292162</v>
      </c>
      <c r="P30" s="5"/>
    </row>
    <row r="31" spans="1:16" x14ac:dyDescent="0.25">
      <c r="A31" s="15">
        <v>578</v>
      </c>
      <c r="B31" s="15">
        <f t="shared" si="0"/>
        <v>304.85000000000002</v>
      </c>
      <c r="C31" s="15">
        <v>811.57881899999995</v>
      </c>
      <c r="D31" s="12">
        <v>15000000</v>
      </c>
      <c r="E31" s="24">
        <f t="shared" si="1"/>
        <v>811.57309562245257</v>
      </c>
      <c r="P31" s="5"/>
    </row>
    <row r="32" spans="1:16" x14ac:dyDescent="0.25">
      <c r="A32" s="15">
        <v>588</v>
      </c>
      <c r="B32" s="15">
        <f t="shared" si="0"/>
        <v>314.85000000000002</v>
      </c>
      <c r="C32" s="15">
        <v>800.68249900000001</v>
      </c>
      <c r="D32" s="12">
        <v>15000000</v>
      </c>
      <c r="E32" s="24">
        <f t="shared" si="1"/>
        <v>800.676738624579</v>
      </c>
      <c r="P32" s="5"/>
    </row>
    <row r="33" spans="1:16" x14ac:dyDescent="0.25">
      <c r="A33" s="15">
        <v>598</v>
      </c>
      <c r="B33" s="15">
        <f t="shared" si="0"/>
        <v>324.85000000000002</v>
      </c>
      <c r="C33" s="15">
        <v>789.532466</v>
      </c>
      <c r="D33" s="12">
        <v>15000000</v>
      </c>
      <c r="E33" s="24">
        <f t="shared" si="1"/>
        <v>789.52666791531999</v>
      </c>
      <c r="P33" s="5"/>
    </row>
    <row r="34" spans="1:16" x14ac:dyDescent="0.25">
      <c r="A34" s="15">
        <v>608</v>
      </c>
      <c r="B34" s="15">
        <f t="shared" si="0"/>
        <v>334.85</v>
      </c>
      <c r="C34" s="15">
        <v>778.11713299999997</v>
      </c>
      <c r="D34" s="12">
        <v>15000000</v>
      </c>
      <c r="E34" s="24">
        <f t="shared" si="1"/>
        <v>778.11129707080102</v>
      </c>
      <c r="P34" s="5"/>
    </row>
    <row r="35" spans="1:16" x14ac:dyDescent="0.25">
      <c r="A35" s="15">
        <v>618</v>
      </c>
      <c r="B35" s="15">
        <f t="shared" si="0"/>
        <v>344.85</v>
      </c>
      <c r="C35" s="15">
        <v>766.42491399999994</v>
      </c>
      <c r="D35" s="12">
        <v>15000000</v>
      </c>
      <c r="E35" s="24">
        <f t="shared" si="1"/>
        <v>766.41903966726022</v>
      </c>
      <c r="P35" s="5"/>
    </row>
    <row r="36" spans="1:16" x14ac:dyDescent="0.25">
      <c r="A36" s="15">
        <v>628</v>
      </c>
      <c r="B36" s="15">
        <f t="shared" si="0"/>
        <v>354.85</v>
      </c>
      <c r="C36" s="15">
        <v>754.44422199999997</v>
      </c>
      <c r="D36" s="12">
        <v>15000000</v>
      </c>
      <c r="E36" s="24">
        <f t="shared" si="1"/>
        <v>754.43830928105342</v>
      </c>
      <c r="P36" s="5"/>
    </row>
    <row r="37" spans="1:16" x14ac:dyDescent="0.25">
      <c r="A37" s="15">
        <v>638</v>
      </c>
      <c r="B37" s="15">
        <f t="shared" si="0"/>
        <v>364.85</v>
      </c>
      <c r="C37" s="15">
        <v>742.16346999999996</v>
      </c>
      <c r="D37" s="12">
        <v>15000000</v>
      </c>
      <c r="E37" s="24">
        <f t="shared" si="1"/>
        <v>742.15751948866136</v>
      </c>
      <c r="P37" s="5"/>
    </row>
    <row r="38" spans="1:16" x14ac:dyDescent="0.25">
      <c r="A38" s="15">
        <v>648</v>
      </c>
      <c r="B38" s="15">
        <f t="shared" si="0"/>
        <v>374.85</v>
      </c>
      <c r="C38" s="15">
        <v>729.57107299999996</v>
      </c>
      <c r="D38" s="12">
        <v>15000000</v>
      </c>
      <c r="E38" s="24">
        <f t="shared" si="1"/>
        <v>729.56508386669407</v>
      </c>
      <c r="P38" s="5"/>
    </row>
    <row r="39" spans="1:16" x14ac:dyDescent="0.25">
      <c r="A39" s="15">
        <v>658</v>
      </c>
      <c r="B39" s="15">
        <f t="shared" si="0"/>
        <v>384.85</v>
      </c>
      <c r="C39" s="15">
        <v>716.65544399999999</v>
      </c>
      <c r="D39" s="12">
        <v>15000000</v>
      </c>
      <c r="E39" s="24">
        <f t="shared" si="1"/>
        <v>716.64941599189865</v>
      </c>
      <c r="P39" s="5"/>
    </row>
    <row r="40" spans="1:16" x14ac:dyDescent="0.25">
      <c r="A40" s="15">
        <v>668</v>
      </c>
      <c r="B40" s="15">
        <f t="shared" si="0"/>
        <v>394.85</v>
      </c>
      <c r="C40" s="15">
        <v>703.40499699999998</v>
      </c>
      <c r="D40" s="12">
        <v>15000000</v>
      </c>
      <c r="E40" s="24">
        <f t="shared" si="1"/>
        <v>703.39892944116275</v>
      </c>
      <c r="P40" s="5"/>
    </row>
    <row r="41" spans="1:16" x14ac:dyDescent="0.25">
      <c r="C41" s="15"/>
      <c r="D41" s="12"/>
      <c r="E41" s="24"/>
    </row>
    <row r="42" spans="1:16" x14ac:dyDescent="0.25">
      <c r="C42" s="15"/>
      <c r="D42" s="12"/>
      <c r="E42" s="2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40"/>
  <sheetViews>
    <sheetView workbookViewId="0">
      <selection activeCell="T2" sqref="T2"/>
    </sheetView>
  </sheetViews>
  <sheetFormatPr baseColWidth="10" defaultRowHeight="15" x14ac:dyDescent="0.25"/>
  <cols>
    <col min="1" max="1" width="11" bestFit="1" customWidth="1"/>
    <col min="2" max="2" width="17.85546875" hidden="1" customWidth="1"/>
    <col min="3" max="3" width="19.5703125" style="1" customWidth="1"/>
    <col min="4" max="4" width="11.28515625" style="1" bestFit="1" customWidth="1"/>
    <col min="5" max="5" width="10.28515625" style="1" bestFit="1" customWidth="1"/>
    <col min="6" max="6" width="11.5703125" style="1" customWidth="1"/>
    <col min="16" max="16" width="12.42578125" bestFit="1" customWidth="1"/>
  </cols>
  <sheetData>
    <row r="1" spans="1:21" x14ac:dyDescent="0.25">
      <c r="A1" s="16" t="s">
        <v>24</v>
      </c>
      <c r="B1" s="16" t="s">
        <v>25</v>
      </c>
      <c r="C1" s="16" t="s">
        <v>41</v>
      </c>
      <c r="D1" s="16" t="s">
        <v>42</v>
      </c>
      <c r="E1" s="31" t="s">
        <v>44</v>
      </c>
      <c r="F1" s="31" t="s">
        <v>44</v>
      </c>
      <c r="Q1" t="s">
        <v>47</v>
      </c>
      <c r="R1" t="s">
        <v>9</v>
      </c>
      <c r="S1" t="s">
        <v>48</v>
      </c>
    </row>
    <row r="2" spans="1:21" x14ac:dyDescent="0.25">
      <c r="A2" s="22">
        <v>286</v>
      </c>
      <c r="B2" s="13">
        <f t="shared" ref="B2:B40" si="0">A2-273.15</f>
        <v>12.850000000000023</v>
      </c>
      <c r="C2" s="13">
        <v>-4.5895210000000004</v>
      </c>
      <c r="D2" s="13">
        <v>15000000</v>
      </c>
      <c r="E2" s="29">
        <f>-0.00000000714179*A2^5 + 0.0000143699*A2^4 - 0.0118068*A2^3 + 5.68185*A2^2 + 128.473*A2^1 - 307740</f>
        <v>28.840552861511242</v>
      </c>
      <c r="F2" s="30">
        <f xml:space="preserve"> 1.52001E-28*C2^5 - 2.18643E-22*C2^4 + 2.06928E-16*C2^3- 0.000000000214891*C2^2 + 0.00062924*C2 + 285.99</f>
        <v>285.98711208527953</v>
      </c>
      <c r="P2" s="5">
        <v>0</v>
      </c>
      <c r="Q2">
        <v>-4.5895210000000004</v>
      </c>
      <c r="R2">
        <v>286</v>
      </c>
      <c r="S2">
        <v>15000000</v>
      </c>
      <c r="T2">
        <v>285.98182658753598</v>
      </c>
      <c r="U2">
        <f>-0.00000000714179*T2^5 + 0.0000143699*T2^4 - 0.0118068*T2^3 + 5.68185*T2^2 + 128.473*T2^1 - 307740</f>
        <v>-1.3300083810463548E-4</v>
      </c>
    </row>
    <row r="3" spans="1:21" x14ac:dyDescent="0.25">
      <c r="A3" s="22">
        <v>296</v>
      </c>
      <c r="B3" s="13">
        <f t="shared" si="0"/>
        <v>22.850000000000023</v>
      </c>
      <c r="C3" s="13">
        <v>15991.793769</v>
      </c>
      <c r="D3" s="13">
        <v>15000000</v>
      </c>
      <c r="E3" s="29">
        <f t="shared" ref="E3:E40" si="1">-0.00000000714179*A3^5 + 0.0000143699*A3^4 - 0.0118068*A3^3 + 5.68185*A3^2 + 128.473*A3^1 - 307740</f>
        <v>15990.884900744306</v>
      </c>
      <c r="F3" s="30">
        <f t="shared" ref="F3:F40" si="2" xml:space="preserve"> 1.52001E-28*C3^5 - 2.18643E-22*C3^4 + 2.06928E-16*C3^3- 0.000000000214891*C3^2 + 0.00062924*C3 + 285.99</f>
        <v>295.99855276395982</v>
      </c>
      <c r="P3" s="5">
        <v>1</v>
      </c>
      <c r="Q3">
        <v>15991.793769</v>
      </c>
      <c r="R3">
        <v>296</v>
      </c>
      <c r="S3">
        <v>15000000</v>
      </c>
      <c r="T3">
        <f>T2-273.15</f>
        <v>12.831826587536</v>
      </c>
    </row>
    <row r="4" spans="1:21" x14ac:dyDescent="0.25">
      <c r="A4" s="22">
        <v>306</v>
      </c>
      <c r="B4" s="13">
        <f t="shared" si="0"/>
        <v>32.850000000000023</v>
      </c>
      <c r="C4" s="13">
        <v>32151.029508</v>
      </c>
      <c r="D4" s="13">
        <v>15000000</v>
      </c>
      <c r="E4" s="29">
        <f t="shared" si="1"/>
        <v>32132.892196720117</v>
      </c>
      <c r="F4" s="30">
        <f t="shared" si="2"/>
        <v>306.00523208598884</v>
      </c>
      <c r="P4" s="5">
        <v>2</v>
      </c>
      <c r="Q4">
        <v>32151.029508</v>
      </c>
      <c r="R4">
        <v>306</v>
      </c>
      <c r="S4">
        <v>15000000</v>
      </c>
    </row>
    <row r="5" spans="1:21" x14ac:dyDescent="0.25">
      <c r="A5" s="22">
        <v>316</v>
      </c>
      <c r="B5" s="13">
        <f t="shared" si="0"/>
        <v>42.850000000000023</v>
      </c>
      <c r="C5" s="13">
        <v>48472.313383000001</v>
      </c>
      <c r="D5" s="13">
        <v>15000000</v>
      </c>
      <c r="E5" s="29">
        <f t="shared" si="1"/>
        <v>48448.995886756689</v>
      </c>
      <c r="F5" s="30">
        <f t="shared" si="2"/>
        <v>316.00821852379988</v>
      </c>
      <c r="P5" s="5">
        <v>3</v>
      </c>
      <c r="Q5">
        <v>48472.313383000001</v>
      </c>
      <c r="R5">
        <v>316</v>
      </c>
      <c r="S5">
        <v>15000000</v>
      </c>
    </row>
    <row r="6" spans="1:21" x14ac:dyDescent="0.25">
      <c r="A6" s="22">
        <v>326</v>
      </c>
      <c r="B6" s="13">
        <f t="shared" si="0"/>
        <v>52.850000000000023</v>
      </c>
      <c r="C6" s="13">
        <v>64954.770734999998</v>
      </c>
      <c r="D6" s="13">
        <v>15000000</v>
      </c>
      <c r="E6" s="29">
        <f t="shared" si="1"/>
        <v>64934.155727533507</v>
      </c>
      <c r="F6" s="30">
        <f t="shared" si="2"/>
        <v>326.00848128658174</v>
      </c>
      <c r="P6" s="5">
        <v>4</v>
      </c>
      <c r="Q6">
        <v>64954.770734999998</v>
      </c>
      <c r="R6">
        <v>326</v>
      </c>
      <c r="S6">
        <v>15000000</v>
      </c>
    </row>
    <row r="7" spans="1:21" x14ac:dyDescent="0.25">
      <c r="A7" s="22">
        <v>336</v>
      </c>
      <c r="B7" s="13">
        <f t="shared" si="0"/>
        <v>62.850000000000023</v>
      </c>
      <c r="C7" s="13">
        <v>81597.450452999998</v>
      </c>
      <c r="D7" s="13">
        <v>15000000</v>
      </c>
      <c r="E7" s="29">
        <f t="shared" si="1"/>
        <v>81584.072084962449</v>
      </c>
      <c r="F7" s="30">
        <f t="shared" si="2"/>
        <v>336.00688312236429</v>
      </c>
      <c r="P7" s="5">
        <v>5</v>
      </c>
      <c r="Q7">
        <v>81597.450452999998</v>
      </c>
      <c r="R7">
        <v>336</v>
      </c>
      <c r="S7">
        <v>15000000</v>
      </c>
    </row>
    <row r="8" spans="1:21" x14ac:dyDescent="0.25">
      <c r="A8" s="22">
        <v>346</v>
      </c>
      <c r="B8" s="13">
        <f t="shared" si="0"/>
        <v>72.850000000000023</v>
      </c>
      <c r="C8" s="13">
        <v>98399.318056999997</v>
      </c>
      <c r="D8" s="13">
        <v>15000000</v>
      </c>
      <c r="E8" s="29">
        <f t="shared" si="1"/>
        <v>98395.100232706696</v>
      </c>
      <c r="F8" s="30">
        <f t="shared" si="2"/>
        <v>346.00417470974833</v>
      </c>
      <c r="P8" s="5">
        <v>6</v>
      </c>
      <c r="Q8">
        <v>98399.318056999997</v>
      </c>
      <c r="R8">
        <v>346</v>
      </c>
      <c r="S8">
        <v>15000000</v>
      </c>
    </row>
    <row r="9" spans="1:21" x14ac:dyDescent="0.25">
      <c r="A9" s="22">
        <v>356</v>
      </c>
      <c r="B9" s="13">
        <f t="shared" si="0"/>
        <v>82.850000000000023</v>
      </c>
      <c r="C9" s="13">
        <v>115359.247837</v>
      </c>
      <c r="D9" s="13">
        <v>15000000</v>
      </c>
      <c r="E9" s="29">
        <f t="shared" si="1"/>
        <v>115364.16465070215</v>
      </c>
      <c r="F9" s="30">
        <f t="shared" si="2"/>
        <v>356.00099077727759</v>
      </c>
      <c r="P9" s="5">
        <v>7</v>
      </c>
      <c r="Q9">
        <v>115359.247837</v>
      </c>
      <c r="R9">
        <v>356</v>
      </c>
      <c r="S9">
        <v>15000000</v>
      </c>
    </row>
    <row r="10" spans="1:21" x14ac:dyDescent="0.25">
      <c r="A10" s="22">
        <v>366</v>
      </c>
      <c r="B10" s="13">
        <f t="shared" si="0"/>
        <v>92.850000000000023</v>
      </c>
      <c r="C10" s="13">
        <v>132476.01393399999</v>
      </c>
      <c r="D10" s="13">
        <v>15000000</v>
      </c>
      <c r="E10" s="29">
        <f t="shared" si="1"/>
        <v>132488.67332367628</v>
      </c>
      <c r="F10" s="30">
        <f t="shared" si="2"/>
        <v>365.99784810511267</v>
      </c>
      <c r="P10" s="5">
        <v>8</v>
      </c>
      <c r="Q10">
        <v>132476.01393399999</v>
      </c>
      <c r="R10">
        <v>366</v>
      </c>
      <c r="S10">
        <v>15000000</v>
      </c>
    </row>
    <row r="11" spans="1:21" x14ac:dyDescent="0.25">
      <c r="A11" s="22">
        <v>376</v>
      </c>
      <c r="B11" s="13">
        <f t="shared" si="0"/>
        <v>102.85000000000002</v>
      </c>
      <c r="C11" s="13">
        <v>149748.280187</v>
      </c>
      <c r="D11" s="13">
        <v>15000000</v>
      </c>
      <c r="E11" s="29">
        <f t="shared" si="1"/>
        <v>149766.43203966878</v>
      </c>
      <c r="F11" s="30">
        <f t="shared" si="2"/>
        <v>375.99514553077438</v>
      </c>
      <c r="P11" s="5">
        <v>9</v>
      </c>
      <c r="Q11">
        <v>149748.280187</v>
      </c>
      <c r="R11">
        <v>376</v>
      </c>
      <c r="S11">
        <v>15000000</v>
      </c>
    </row>
    <row r="12" spans="1:21" x14ac:dyDescent="0.25">
      <c r="A12" s="22">
        <v>386</v>
      </c>
      <c r="B12" s="13">
        <f t="shared" si="0"/>
        <v>112.85000000000002</v>
      </c>
      <c r="C12" s="13">
        <v>167174.58858400001</v>
      </c>
      <c r="D12" s="13">
        <v>15000000</v>
      </c>
      <c r="E12" s="29">
        <f t="shared" si="1"/>
        <v>167195.55868855119</v>
      </c>
      <c r="F12" s="30">
        <f t="shared" si="2"/>
        <v>385.99316609186542</v>
      </c>
      <c r="P12" s="5">
        <v>10</v>
      </c>
      <c r="Q12">
        <v>167174.58858400001</v>
      </c>
      <c r="R12">
        <v>386</v>
      </c>
      <c r="S12">
        <v>15000000</v>
      </c>
    </row>
    <row r="13" spans="1:21" x14ac:dyDescent="0.25">
      <c r="A13" s="22">
        <v>396</v>
      </c>
      <c r="B13" s="13">
        <f t="shared" si="0"/>
        <v>122.85000000000002</v>
      </c>
      <c r="C13" s="13">
        <v>184753.34609000001</v>
      </c>
      <c r="D13" s="13">
        <v>15000000</v>
      </c>
      <c r="E13" s="29">
        <f t="shared" si="1"/>
        <v>184774.39756054716</v>
      </c>
      <c r="F13" s="30">
        <f t="shared" si="2"/>
        <v>395.99208140153974</v>
      </c>
      <c r="P13" s="5">
        <v>11</v>
      </c>
      <c r="Q13">
        <v>184753.34609000001</v>
      </c>
      <c r="R13">
        <v>396</v>
      </c>
      <c r="S13">
        <v>15000000</v>
      </c>
    </row>
    <row r="14" spans="1:21" x14ac:dyDescent="0.25">
      <c r="A14" s="22">
        <v>406</v>
      </c>
      <c r="B14" s="13">
        <f t="shared" si="0"/>
        <v>132.85000000000002</v>
      </c>
      <c r="C14" s="13">
        <v>202482.80962499999</v>
      </c>
      <c r="D14" s="13">
        <v>15000000</v>
      </c>
      <c r="E14" s="29">
        <f t="shared" si="1"/>
        <v>202501.43364475225</v>
      </c>
      <c r="F14" s="30">
        <f t="shared" si="2"/>
        <v>405.9919583512995</v>
      </c>
      <c r="P14" s="5">
        <v>12</v>
      </c>
      <c r="Q14">
        <v>202482.80962499999</v>
      </c>
      <c r="R14">
        <v>406</v>
      </c>
      <c r="S14">
        <v>15000000</v>
      </c>
    </row>
    <row r="15" spans="1:21" x14ac:dyDescent="0.25">
      <c r="A15" s="22">
        <v>416</v>
      </c>
      <c r="B15" s="13">
        <f t="shared" si="0"/>
        <v>142.85000000000002</v>
      </c>
      <c r="C15" s="13">
        <v>220361.068894</v>
      </c>
      <c r="D15" s="13">
        <v>15000000</v>
      </c>
      <c r="E15" s="29">
        <f t="shared" si="1"/>
        <v>220375.20692765387</v>
      </c>
      <c r="F15" s="30">
        <f t="shared" si="2"/>
        <v>415.99276819066853</v>
      </c>
      <c r="P15" s="5">
        <v>13</v>
      </c>
      <c r="Q15">
        <v>220361.068894</v>
      </c>
      <c r="R15">
        <v>416</v>
      </c>
      <c r="S15">
        <v>15000000</v>
      </c>
    </row>
    <row r="16" spans="1:21" x14ac:dyDescent="0.25">
      <c r="A16" s="22">
        <v>426</v>
      </c>
      <c r="B16" s="13">
        <f t="shared" si="0"/>
        <v>152.85000000000002</v>
      </c>
      <c r="C16" s="13">
        <v>238386.02673700001</v>
      </c>
      <c r="D16" s="13">
        <v>15000000</v>
      </c>
      <c r="E16" s="29">
        <f t="shared" si="1"/>
        <v>238394.22669165209</v>
      </c>
      <c r="F16" s="30">
        <f t="shared" si="2"/>
        <v>425.99439800649367</v>
      </c>
      <c r="P16" s="5">
        <v>14</v>
      </c>
      <c r="Q16">
        <v>238386.02673700001</v>
      </c>
      <c r="R16">
        <v>426</v>
      </c>
      <c r="S16">
        <v>15000000</v>
      </c>
    </row>
    <row r="17" spans="1:19" x14ac:dyDescent="0.25">
      <c r="A17" s="22">
        <v>436</v>
      </c>
      <c r="B17" s="13">
        <f t="shared" si="0"/>
        <v>162.85000000000002</v>
      </c>
      <c r="C17" s="13">
        <v>256555.376609</v>
      </c>
      <c r="D17" s="13">
        <v>15000000</v>
      </c>
      <c r="E17" s="29">
        <f t="shared" si="1"/>
        <v>256556.88581357815</v>
      </c>
      <c r="F17" s="30">
        <f t="shared" si="2"/>
        <v>435.99666457959455</v>
      </c>
      <c r="P17" s="5">
        <v>15</v>
      </c>
      <c r="Q17">
        <v>256555.376609</v>
      </c>
      <c r="R17">
        <v>436</v>
      </c>
      <c r="S17">
        <v>15000000</v>
      </c>
    </row>
    <row r="18" spans="1:19" x14ac:dyDescent="0.25">
      <c r="A18" s="22">
        <v>446</v>
      </c>
      <c r="B18" s="13">
        <f t="shared" si="0"/>
        <v>172.85000000000002</v>
      </c>
      <c r="C18" s="13">
        <v>274866.57671599998</v>
      </c>
      <c r="D18" s="13">
        <v>15000000</v>
      </c>
      <c r="E18" s="29">
        <f t="shared" si="1"/>
        <v>274861.37506321562</v>
      </c>
      <c r="F18" s="30">
        <f t="shared" si="2"/>
        <v>445.9993305317073</v>
      </c>
      <c r="P18" s="5">
        <v>16</v>
      </c>
      <c r="Q18">
        <v>274866.57671599998</v>
      </c>
      <c r="R18">
        <v>446</v>
      </c>
      <c r="S18">
        <v>15000000</v>
      </c>
    </row>
    <row r="19" spans="1:19" x14ac:dyDescent="0.25">
      <c r="A19" s="22">
        <v>456</v>
      </c>
      <c r="B19" s="13">
        <f t="shared" si="0"/>
        <v>182.85000000000002</v>
      </c>
      <c r="C19" s="13">
        <v>293316.82026100002</v>
      </c>
      <c r="D19" s="13">
        <v>15000000</v>
      </c>
      <c r="E19" s="29">
        <f t="shared" si="1"/>
        <v>293305.59740182012</v>
      </c>
      <c r="F19" s="30">
        <f t="shared" si="2"/>
        <v>456.00212261082635</v>
      </c>
      <c r="P19" s="5">
        <v>17</v>
      </c>
      <c r="Q19">
        <v>293316.82026100002</v>
      </c>
      <c r="R19">
        <v>456</v>
      </c>
      <c r="S19">
        <v>15000000</v>
      </c>
    </row>
    <row r="20" spans="1:19" x14ac:dyDescent="0.25">
      <c r="A20" s="22">
        <v>466</v>
      </c>
      <c r="B20" s="13">
        <f t="shared" si="0"/>
        <v>192.85000000000002</v>
      </c>
      <c r="C20" s="13">
        <v>311903.00113799999</v>
      </c>
      <c r="D20" s="13">
        <v>15000000</v>
      </c>
      <c r="E20" s="29">
        <f t="shared" si="1"/>
        <v>311887.08228063956</v>
      </c>
      <c r="F20" s="30">
        <f t="shared" si="2"/>
        <v>466.00475186520964</v>
      </c>
      <c r="P20" s="5">
        <v>18</v>
      </c>
      <c r="Q20">
        <v>311903.00113799999</v>
      </c>
      <c r="R20">
        <v>466</v>
      </c>
      <c r="S20">
        <v>15000000</v>
      </c>
    </row>
    <row r="21" spans="1:19" x14ac:dyDescent="0.25">
      <c r="A21" s="22">
        <v>476</v>
      </c>
      <c r="B21" s="13">
        <f t="shared" si="0"/>
        <v>202.85000000000002</v>
      </c>
      <c r="C21" s="13">
        <v>330621.67429499998</v>
      </c>
      <c r="D21" s="13">
        <v>15000000</v>
      </c>
      <c r="E21" s="29">
        <f t="shared" si="1"/>
        <v>330602.89993943321</v>
      </c>
      <c r="F21" s="30">
        <f t="shared" si="2"/>
        <v>476.00693534717141</v>
      </c>
      <c r="P21" s="5">
        <v>19</v>
      </c>
      <c r="Q21">
        <v>330621.67429499998</v>
      </c>
      <c r="R21">
        <v>476</v>
      </c>
      <c r="S21">
        <v>15000000</v>
      </c>
    </row>
    <row r="22" spans="1:19" x14ac:dyDescent="0.25">
      <c r="A22" s="22">
        <v>486</v>
      </c>
      <c r="B22" s="13">
        <f t="shared" si="0"/>
        <v>212.85000000000002</v>
      </c>
      <c r="C22" s="13">
        <v>349469.00981199997</v>
      </c>
      <c r="D22" s="13">
        <v>15000000</v>
      </c>
      <c r="E22" s="29">
        <f t="shared" si="1"/>
        <v>349449.57570499298</v>
      </c>
      <c r="F22" s="30">
        <f t="shared" si="2"/>
        <v>486.00841883347846</v>
      </c>
      <c r="P22" s="5">
        <v>20</v>
      </c>
      <c r="Q22">
        <v>349469.00981199997</v>
      </c>
      <c r="R22">
        <v>486</v>
      </c>
      <c r="S22">
        <v>15000000</v>
      </c>
    </row>
    <row r="23" spans="1:19" x14ac:dyDescent="0.25">
      <c r="A23" s="22">
        <v>496</v>
      </c>
      <c r="B23" s="13">
        <f t="shared" si="0"/>
        <v>222.85000000000002</v>
      </c>
      <c r="C23" s="13">
        <v>368440.73958599998</v>
      </c>
      <c r="D23" s="13">
        <v>15000000</v>
      </c>
      <c r="E23" s="29">
        <f t="shared" si="1"/>
        <v>368423.00428966212</v>
      </c>
      <c r="F23" s="30">
        <f t="shared" si="2"/>
        <v>496.00899988868252</v>
      </c>
      <c r="P23" s="5">
        <v>21</v>
      </c>
      <c r="Q23">
        <v>368440.73958599998</v>
      </c>
      <c r="R23">
        <v>496</v>
      </c>
      <c r="S23">
        <v>15000000</v>
      </c>
    </row>
    <row r="24" spans="1:19" x14ac:dyDescent="0.25">
      <c r="A24" s="22">
        <v>506</v>
      </c>
      <c r="B24" s="13">
        <f t="shared" si="0"/>
        <v>232.85000000000002</v>
      </c>
      <c r="C24" s="13">
        <v>387532.09522800002</v>
      </c>
      <c r="D24" s="13">
        <v>15000000</v>
      </c>
      <c r="E24" s="29">
        <f t="shared" si="1"/>
        <v>387518.36408985627</v>
      </c>
      <c r="F24" s="30">
        <f t="shared" si="2"/>
        <v>506.00855034404992</v>
      </c>
      <c r="P24" s="5">
        <v>22</v>
      </c>
      <c r="Q24">
        <v>387532.09522800002</v>
      </c>
      <c r="R24">
        <v>506</v>
      </c>
      <c r="S24">
        <v>15000000</v>
      </c>
    </row>
    <row r="25" spans="1:19" x14ac:dyDescent="0.25">
      <c r="A25" s="22">
        <v>516</v>
      </c>
      <c r="B25" s="13">
        <f t="shared" si="0"/>
        <v>242.85000000000002</v>
      </c>
      <c r="C25" s="13">
        <v>406737.73554999998</v>
      </c>
      <c r="D25" s="13">
        <v>15000000</v>
      </c>
      <c r="E25" s="29">
        <f t="shared" si="1"/>
        <v>406730.03148458304</v>
      </c>
      <c r="F25" s="30">
        <f t="shared" si="2"/>
        <v>516.00703701526163</v>
      </c>
      <c r="P25" s="5">
        <v>23</v>
      </c>
      <c r="Q25">
        <v>406737.73554999998</v>
      </c>
      <c r="R25">
        <v>516</v>
      </c>
      <c r="S25">
        <v>15000000</v>
      </c>
    </row>
    <row r="26" spans="1:19" x14ac:dyDescent="0.25">
      <c r="A26" s="22">
        <v>526</v>
      </c>
      <c r="B26" s="13">
        <f t="shared" si="0"/>
        <v>252.85000000000002</v>
      </c>
      <c r="C26" s="13">
        <v>426051.661601</v>
      </c>
      <c r="D26" s="13">
        <v>15000000</v>
      </c>
      <c r="E26" s="29">
        <f t="shared" si="1"/>
        <v>426051.49513396248</v>
      </c>
      <c r="F26" s="30">
        <f t="shared" si="2"/>
        <v>526.00453909543637</v>
      </c>
      <c r="P26" s="5">
        <v>24</v>
      </c>
      <c r="Q26">
        <v>426051.661601</v>
      </c>
      <c r="R26">
        <v>526</v>
      </c>
      <c r="S26">
        <v>15000000</v>
      </c>
    </row>
    <row r="27" spans="1:19" x14ac:dyDescent="0.25">
      <c r="A27" s="22">
        <v>536</v>
      </c>
      <c r="B27" s="13">
        <f t="shared" si="0"/>
        <v>262.85000000000002</v>
      </c>
      <c r="C27" s="13">
        <v>445467.116813</v>
      </c>
      <c r="D27" s="13">
        <v>15000000</v>
      </c>
      <c r="E27" s="29">
        <f t="shared" si="1"/>
        <v>445475.27027774567</v>
      </c>
      <c r="F27" s="30">
        <f t="shared" si="2"/>
        <v>536.00126023997791</v>
      </c>
      <c r="P27" s="5">
        <v>25</v>
      </c>
      <c r="Q27">
        <v>445467.116813</v>
      </c>
      <c r="R27">
        <v>536</v>
      </c>
      <c r="S27">
        <v>15000000</v>
      </c>
    </row>
    <row r="28" spans="1:19" x14ac:dyDescent="0.25">
      <c r="A28" s="22">
        <v>546</v>
      </c>
      <c r="B28" s="13">
        <f t="shared" si="0"/>
        <v>272.85000000000002</v>
      </c>
      <c r="C28" s="13">
        <v>464976.469216</v>
      </c>
      <c r="D28" s="13">
        <v>15000000</v>
      </c>
      <c r="E28" s="29">
        <f t="shared" si="1"/>
        <v>464992.81303383654</v>
      </c>
      <c r="F28" s="30">
        <f t="shared" si="2"/>
        <v>545.99753277590833</v>
      </c>
      <c r="P28" s="5">
        <v>26</v>
      </c>
      <c r="Q28">
        <v>464976.469216</v>
      </c>
      <c r="R28">
        <v>546</v>
      </c>
      <c r="S28">
        <v>15000000</v>
      </c>
    </row>
    <row r="29" spans="1:19" x14ac:dyDescent="0.25">
      <c r="A29" s="22">
        <v>556</v>
      </c>
      <c r="B29" s="13">
        <f t="shared" si="0"/>
        <v>282.85000000000002</v>
      </c>
      <c r="C29" s="13">
        <v>484571.07202199998</v>
      </c>
      <c r="D29" s="13">
        <v>15000000</v>
      </c>
      <c r="E29" s="29">
        <f t="shared" si="1"/>
        <v>484594.43469681044</v>
      </c>
      <c r="F29" s="30">
        <f t="shared" si="2"/>
        <v>555.99381078257352</v>
      </c>
      <c r="P29" s="5">
        <v>27</v>
      </c>
      <c r="Q29">
        <v>484571.07202199998</v>
      </c>
      <c r="R29">
        <v>556</v>
      </c>
      <c r="S29">
        <v>15000000</v>
      </c>
    </row>
    <row r="30" spans="1:19" x14ac:dyDescent="0.25">
      <c r="A30" s="22">
        <v>566</v>
      </c>
      <c r="B30" s="13">
        <f t="shared" si="0"/>
        <v>292.85000000000002</v>
      </c>
      <c r="C30" s="13">
        <v>504241.097939</v>
      </c>
      <c r="D30" s="13">
        <v>15000000</v>
      </c>
      <c r="E30" s="29">
        <f t="shared" si="1"/>
        <v>504269.2160364351</v>
      </c>
      <c r="F30" s="30">
        <f t="shared" si="2"/>
        <v>565.99064786796453</v>
      </c>
      <c r="P30" s="5">
        <v>28</v>
      </c>
      <c r="Q30">
        <v>504241.097939</v>
      </c>
      <c r="R30">
        <v>566</v>
      </c>
      <c r="S30">
        <v>15000000</v>
      </c>
    </row>
    <row r="31" spans="1:19" x14ac:dyDescent="0.25">
      <c r="A31" s="22">
        <v>576</v>
      </c>
      <c r="B31" s="13">
        <f t="shared" si="0"/>
        <v>302.85000000000002</v>
      </c>
      <c r="C31" s="13">
        <v>523975.341479</v>
      </c>
      <c r="D31" s="13">
        <v>15000000</v>
      </c>
      <c r="E31" s="29">
        <f t="shared" si="1"/>
        <v>524004.92159618984</v>
      </c>
      <c r="F31" s="30">
        <f t="shared" si="2"/>
        <v>575.98865434402001</v>
      </c>
      <c r="P31" s="5">
        <v>29</v>
      </c>
      <c r="Q31">
        <v>523975.341479</v>
      </c>
      <c r="R31">
        <v>576</v>
      </c>
      <c r="S31">
        <v>15000000</v>
      </c>
    </row>
    <row r="32" spans="1:19" x14ac:dyDescent="0.25">
      <c r="A32" s="22">
        <v>586</v>
      </c>
      <c r="B32" s="13">
        <f t="shared" si="0"/>
        <v>312.85000000000002</v>
      </c>
      <c r="C32" s="13">
        <v>543760.98205500003</v>
      </c>
      <c r="D32" s="13">
        <v>15000000</v>
      </c>
      <c r="E32" s="29">
        <f t="shared" si="1"/>
        <v>543787.91399178677</v>
      </c>
      <c r="F32" s="30">
        <f t="shared" si="2"/>
        <v>585.98842704363665</v>
      </c>
      <c r="P32" s="5">
        <v>30</v>
      </c>
      <c r="Q32">
        <v>543760.98205500003</v>
      </c>
      <c r="R32">
        <v>586</v>
      </c>
      <c r="S32">
        <v>15000000</v>
      </c>
    </row>
    <row r="33" spans="1:19" x14ac:dyDescent="0.25">
      <c r="A33" s="22">
        <v>596</v>
      </c>
      <c r="B33" s="13">
        <f t="shared" si="0"/>
        <v>322.85000000000002</v>
      </c>
      <c r="C33" s="13">
        <v>563583.298801</v>
      </c>
      <c r="D33" s="13">
        <v>15000000</v>
      </c>
      <c r="E33" s="29">
        <f t="shared" si="1"/>
        <v>563603.06820968934</v>
      </c>
      <c r="F33" s="30">
        <f t="shared" si="2"/>
        <v>595.99044317227924</v>
      </c>
      <c r="P33" s="5">
        <v>31</v>
      </c>
      <c r="Q33">
        <v>563583.298801</v>
      </c>
      <c r="R33">
        <v>596</v>
      </c>
      <c r="S33">
        <v>15000000</v>
      </c>
    </row>
    <row r="34" spans="1:19" x14ac:dyDescent="0.25">
      <c r="A34" s="22">
        <v>606</v>
      </c>
      <c r="B34" s="13">
        <f t="shared" si="0"/>
        <v>332.85</v>
      </c>
      <c r="C34" s="13">
        <v>583425.32562200003</v>
      </c>
      <c r="D34" s="13">
        <v>15000000</v>
      </c>
      <c r="E34" s="29">
        <f t="shared" si="1"/>
        <v>583433.68590563233</v>
      </c>
      <c r="F34" s="30">
        <f t="shared" si="2"/>
        <v>605.99490720920755</v>
      </c>
      <c r="P34" s="5">
        <v>32</v>
      </c>
      <c r="Q34">
        <v>583425.32562200003</v>
      </c>
      <c r="R34">
        <v>606</v>
      </c>
      <c r="S34">
        <v>15000000</v>
      </c>
    </row>
    <row r="35" spans="1:19" x14ac:dyDescent="0.25">
      <c r="A35" s="22">
        <v>616</v>
      </c>
      <c r="B35" s="13">
        <f t="shared" si="0"/>
        <v>342.85</v>
      </c>
      <c r="C35" s="13">
        <v>603267.43183599995</v>
      </c>
      <c r="D35" s="13">
        <v>15000000</v>
      </c>
      <c r="E35" s="29">
        <f t="shared" si="1"/>
        <v>603261.40970314457</v>
      </c>
      <c r="F35" s="30">
        <f t="shared" si="2"/>
        <v>616.00153682756127</v>
      </c>
      <c r="P35" s="5">
        <v>33</v>
      </c>
      <c r="Q35">
        <v>603267.43183599995</v>
      </c>
      <c r="R35">
        <v>616</v>
      </c>
      <c r="S35">
        <v>15000000</v>
      </c>
    </row>
    <row r="36" spans="1:19" x14ac:dyDescent="0.25">
      <c r="A36" s="22">
        <v>626</v>
      </c>
      <c r="B36" s="13">
        <f t="shared" si="0"/>
        <v>352.85</v>
      </c>
      <c r="C36" s="13">
        <v>623086.80960699997</v>
      </c>
      <c r="D36" s="13">
        <v>15000000</v>
      </c>
      <c r="E36" s="29">
        <f t="shared" si="1"/>
        <v>623066.13749206509</v>
      </c>
      <c r="F36" s="30">
        <f t="shared" si="2"/>
        <v>626.00926985932551</v>
      </c>
      <c r="P36" s="5">
        <v>34</v>
      </c>
      <c r="Q36">
        <v>623086.80960699997</v>
      </c>
      <c r="R36">
        <v>626</v>
      </c>
      <c r="S36">
        <v>15000000</v>
      </c>
    </row>
    <row r="37" spans="1:19" x14ac:dyDescent="0.25">
      <c r="A37" s="22">
        <v>636</v>
      </c>
      <c r="B37" s="13">
        <f t="shared" si="0"/>
        <v>362.85</v>
      </c>
      <c r="C37" s="13">
        <v>642856.84390199999</v>
      </c>
      <c r="D37" s="13">
        <v>15000000</v>
      </c>
      <c r="E37" s="29">
        <f t="shared" si="1"/>
        <v>642825.93672706559</v>
      </c>
      <c r="F37" s="30">
        <f t="shared" si="2"/>
        <v>636.01586925203992</v>
      </c>
      <c r="P37" s="5">
        <v>35</v>
      </c>
      <c r="Q37">
        <v>642856.84390199999</v>
      </c>
      <c r="R37">
        <v>636</v>
      </c>
      <c r="S37">
        <v>15000000</v>
      </c>
    </row>
    <row r="38" spans="1:19" x14ac:dyDescent="0.25">
      <c r="A38" s="22">
        <v>646</v>
      </c>
      <c r="B38" s="13">
        <f t="shared" si="0"/>
        <v>372.85</v>
      </c>
      <c r="C38" s="13">
        <v>662546.33334300003</v>
      </c>
      <c r="D38" s="13">
        <v>15000000</v>
      </c>
      <c r="E38" s="29">
        <f t="shared" si="1"/>
        <v>662516.95872616954</v>
      </c>
      <c r="F38" s="30">
        <f t="shared" si="2"/>
        <v>646.01739633804937</v>
      </c>
      <c r="P38" s="5">
        <v>36</v>
      </c>
      <c r="Q38">
        <v>662546.33334300003</v>
      </c>
      <c r="R38">
        <v>646</v>
      </c>
      <c r="S38">
        <v>15000000</v>
      </c>
    </row>
    <row r="39" spans="1:19" x14ac:dyDescent="0.25">
      <c r="A39" s="22">
        <v>656</v>
      </c>
      <c r="B39" s="13">
        <f t="shared" si="0"/>
        <v>382.85</v>
      </c>
      <c r="C39" s="13">
        <v>682118.52050400001</v>
      </c>
      <c r="D39" s="13">
        <v>15000000</v>
      </c>
      <c r="E39" s="29">
        <f t="shared" si="1"/>
        <v>682113.35296927241</v>
      </c>
      <c r="F39" s="30">
        <f t="shared" si="2"/>
        <v>656.00751415426362</v>
      </c>
      <c r="P39" s="5">
        <v>37</v>
      </c>
      <c r="Q39">
        <v>682118.52050400001</v>
      </c>
      <c r="R39">
        <v>656</v>
      </c>
      <c r="S39">
        <v>15000000</v>
      </c>
    </row>
    <row r="40" spans="1:19" x14ac:dyDescent="0.25">
      <c r="A40" s="22">
        <v>666</v>
      </c>
      <c r="B40" s="13">
        <f t="shared" si="0"/>
        <v>392.85</v>
      </c>
      <c r="C40" s="13">
        <v>701529.87678799999</v>
      </c>
      <c r="D40" s="13">
        <v>15000000</v>
      </c>
      <c r="E40" s="29">
        <f t="shared" si="1"/>
        <v>701587.18139666214</v>
      </c>
      <c r="F40" s="30">
        <f t="shared" si="2"/>
        <v>665.97657130831408</v>
      </c>
      <c r="P40" s="5">
        <v>38</v>
      </c>
      <c r="Q40">
        <v>701529.87678799999</v>
      </c>
      <c r="R40">
        <v>666</v>
      </c>
      <c r="S40">
        <v>15000000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40"/>
  <sheetViews>
    <sheetView topLeftCell="A22" workbookViewId="0">
      <selection activeCell="F9" sqref="F9"/>
    </sheetView>
  </sheetViews>
  <sheetFormatPr baseColWidth="10" defaultRowHeight="15" x14ac:dyDescent="0.25"/>
  <cols>
    <col min="2" max="2" width="17.85546875" hidden="1" customWidth="1"/>
    <col min="3" max="3" width="14" style="1" customWidth="1"/>
    <col min="5" max="5" width="11.140625" bestFit="1" customWidth="1"/>
    <col min="6" max="6" width="13.85546875" customWidth="1"/>
    <col min="16" max="16" width="12.42578125" bestFit="1" customWidth="1"/>
  </cols>
  <sheetData>
    <row r="1" spans="1:16" x14ac:dyDescent="0.25">
      <c r="A1" s="16" t="s">
        <v>24</v>
      </c>
      <c r="B1" s="16" t="s">
        <v>25</v>
      </c>
      <c r="C1" s="16" t="s">
        <v>43</v>
      </c>
      <c r="D1" s="16" t="s">
        <v>42</v>
      </c>
      <c r="E1" s="28" t="s">
        <v>44</v>
      </c>
    </row>
    <row r="2" spans="1:16" x14ac:dyDescent="0.25">
      <c r="A2" s="15">
        <v>288</v>
      </c>
      <c r="B2" s="15">
        <f t="shared" ref="B2:B40" si="0">A2-273.15</f>
        <v>14.850000000000023</v>
      </c>
      <c r="C2" s="30">
        <v>1599.868438</v>
      </c>
      <c r="D2" s="12">
        <v>15000000</v>
      </c>
      <c r="E2">
        <f xml:space="preserve"> 3.24922E-18*A2^5 - 8.43282E-15*A2^4 - 0.000000041455*A2^3 + 0.0000505279*A2^2 + 1.68759*A2^1 + 1110.64</f>
        <v>1599.8665828263686</v>
      </c>
      <c r="P2" s="5"/>
    </row>
    <row r="3" spans="1:16" x14ac:dyDescent="0.25">
      <c r="A3" s="15">
        <v>298</v>
      </c>
      <c r="B3" s="15">
        <f t="shared" si="0"/>
        <v>24.850000000000023</v>
      </c>
      <c r="C3" s="30">
        <v>1616.93363</v>
      </c>
      <c r="D3" s="12">
        <v>15000000</v>
      </c>
      <c r="E3">
        <f t="shared" ref="E3:E40" si="1" xml:space="preserve"> 3.24922E-18*A3^5 - 8.43282E-15*A3^4 - 0.000000041455*A3^3 + 0.0000505279*A3^2 + 1.68759*A3^1 + 1110.64</f>
        <v>1616.9317925586568</v>
      </c>
      <c r="P3" s="5"/>
    </row>
    <row r="4" spans="1:16" x14ac:dyDescent="0.25">
      <c r="A4" s="15">
        <v>308</v>
      </c>
      <c r="B4" s="15">
        <f t="shared" si="0"/>
        <v>34.850000000000023</v>
      </c>
      <c r="C4" s="30">
        <v>1634.001514</v>
      </c>
      <c r="D4" s="12">
        <v>15000000</v>
      </c>
      <c r="E4">
        <f t="shared" si="1"/>
        <v>1633.9996949902034</v>
      </c>
      <c r="P4" s="5"/>
    </row>
    <row r="5" spans="1:16" x14ac:dyDescent="0.25">
      <c r="A5" s="15">
        <v>318</v>
      </c>
      <c r="B5" s="15">
        <f t="shared" si="0"/>
        <v>44.850000000000023</v>
      </c>
      <c r="C5" s="30">
        <v>1651.0718429999999</v>
      </c>
      <c r="D5" s="12">
        <v>15000000</v>
      </c>
      <c r="E5">
        <f t="shared" si="1"/>
        <v>1651.0700413475884</v>
      </c>
      <c r="P5" s="5"/>
    </row>
    <row r="6" spans="1:16" x14ac:dyDescent="0.25">
      <c r="A6" s="15">
        <v>328</v>
      </c>
      <c r="B6" s="15">
        <f t="shared" si="0"/>
        <v>54.850000000000023</v>
      </c>
      <c r="C6" s="30">
        <v>1668.144366</v>
      </c>
      <c r="D6" s="12">
        <v>15000000</v>
      </c>
      <c r="E6">
        <f t="shared" si="1"/>
        <v>1668.1425828565684</v>
      </c>
      <c r="P6" s="5"/>
    </row>
    <row r="7" spans="1:16" x14ac:dyDescent="0.25">
      <c r="A7" s="15">
        <v>338</v>
      </c>
      <c r="B7" s="15">
        <f t="shared" si="0"/>
        <v>64.850000000000023</v>
      </c>
      <c r="C7" s="30">
        <v>1685.218836</v>
      </c>
      <c r="D7" s="12">
        <v>15000000</v>
      </c>
      <c r="E7">
        <f t="shared" si="1"/>
        <v>1685.2170707421169</v>
      </c>
      <c r="P7" s="5"/>
    </row>
    <row r="8" spans="1:16" x14ac:dyDescent="0.25">
      <c r="A8" s="15">
        <v>348</v>
      </c>
      <c r="B8" s="15">
        <f t="shared" si="0"/>
        <v>74.850000000000023</v>
      </c>
      <c r="C8" s="30">
        <v>1702.295003</v>
      </c>
      <c r="D8" s="12">
        <v>15000000</v>
      </c>
      <c r="E8">
        <f t="shared" si="1"/>
        <v>1702.2932562284614</v>
      </c>
      <c r="P8" s="5"/>
    </row>
    <row r="9" spans="1:16" x14ac:dyDescent="0.25">
      <c r="A9" s="15">
        <v>358</v>
      </c>
      <c r="B9" s="15">
        <f t="shared" si="0"/>
        <v>84.850000000000023</v>
      </c>
      <c r="C9" s="30">
        <v>1719.3726200000001</v>
      </c>
      <c r="D9" s="12">
        <v>15000000</v>
      </c>
      <c r="E9">
        <f t="shared" si="1"/>
        <v>1719.3708905391236</v>
      </c>
      <c r="P9" s="5"/>
    </row>
    <row r="10" spans="1:16" x14ac:dyDescent="0.25">
      <c r="A10" s="15">
        <v>368</v>
      </c>
      <c r="B10" s="15">
        <f t="shared" si="0"/>
        <v>94.850000000000023</v>
      </c>
      <c r="C10" s="30">
        <v>1736.4514360000001</v>
      </c>
      <c r="D10" s="12">
        <v>15000000</v>
      </c>
      <c r="E10">
        <f t="shared" si="1"/>
        <v>1736.4497248969592</v>
      </c>
      <c r="P10" s="5"/>
    </row>
    <row r="11" spans="1:16" x14ac:dyDescent="0.25">
      <c r="A11" s="15">
        <v>378</v>
      </c>
      <c r="B11" s="15">
        <f t="shared" si="0"/>
        <v>104.85000000000002</v>
      </c>
      <c r="C11" s="30">
        <v>1753.531203</v>
      </c>
      <c r="D11" s="12">
        <v>15000000</v>
      </c>
      <c r="E11">
        <f t="shared" si="1"/>
        <v>1753.5295105241944</v>
      </c>
      <c r="P11" s="5"/>
    </row>
    <row r="12" spans="1:16" x14ac:dyDescent="0.25">
      <c r="A12" s="15">
        <v>388</v>
      </c>
      <c r="B12" s="15">
        <f t="shared" si="0"/>
        <v>114.85000000000002</v>
      </c>
      <c r="C12" s="30">
        <v>1770.611674</v>
      </c>
      <c r="D12" s="12">
        <v>15000000</v>
      </c>
      <c r="E12">
        <f t="shared" si="1"/>
        <v>1770.6099986424679</v>
      </c>
      <c r="P12" s="5"/>
    </row>
    <row r="13" spans="1:16" x14ac:dyDescent="0.25">
      <c r="A13" s="15">
        <v>398</v>
      </c>
      <c r="B13" s="15">
        <f t="shared" si="0"/>
        <v>124.85000000000002</v>
      </c>
      <c r="C13" s="30">
        <v>1787.692597</v>
      </c>
      <c r="D13" s="12">
        <v>15000000</v>
      </c>
      <c r="E13">
        <f t="shared" si="1"/>
        <v>1787.6909404728667</v>
      </c>
      <c r="P13" s="5"/>
    </row>
    <row r="14" spans="1:16" x14ac:dyDescent="0.25">
      <c r="A14" s="15">
        <v>408</v>
      </c>
      <c r="B14" s="15">
        <f t="shared" si="0"/>
        <v>134.85000000000002</v>
      </c>
      <c r="C14" s="30">
        <v>1804.7737259999999</v>
      </c>
      <c r="D14" s="12">
        <v>15000000</v>
      </c>
      <c r="E14">
        <f t="shared" si="1"/>
        <v>1804.7720872359682</v>
      </c>
      <c r="P14" s="5"/>
    </row>
    <row r="15" spans="1:16" x14ac:dyDescent="0.25">
      <c r="A15" s="15">
        <v>418</v>
      </c>
      <c r="B15" s="15">
        <f t="shared" si="0"/>
        <v>144.85000000000002</v>
      </c>
      <c r="C15" s="30">
        <v>1821.8548109999999</v>
      </c>
      <c r="D15" s="12">
        <v>15000000</v>
      </c>
      <c r="E15">
        <f t="shared" si="1"/>
        <v>1821.853190151877</v>
      </c>
      <c r="P15" s="5"/>
    </row>
    <row r="16" spans="1:16" x14ac:dyDescent="0.25">
      <c r="A16" s="15">
        <v>428</v>
      </c>
      <c r="B16" s="15">
        <f t="shared" si="0"/>
        <v>154.85000000000002</v>
      </c>
      <c r="C16" s="30">
        <v>1838.9356029999999</v>
      </c>
      <c r="D16" s="12">
        <v>15000000</v>
      </c>
      <c r="E16">
        <f t="shared" si="1"/>
        <v>1838.9340004402648</v>
      </c>
      <c r="P16" s="5"/>
    </row>
    <row r="17" spans="1:16" x14ac:dyDescent="0.25">
      <c r="A17" s="15">
        <v>438</v>
      </c>
      <c r="B17" s="15">
        <f t="shared" si="0"/>
        <v>164.85000000000002</v>
      </c>
      <c r="C17" s="30">
        <v>1856.015854</v>
      </c>
      <c r="D17" s="12">
        <v>15000000</v>
      </c>
      <c r="E17">
        <f t="shared" si="1"/>
        <v>1856.0142693204095</v>
      </c>
      <c r="P17" s="5"/>
    </row>
    <row r="18" spans="1:16" x14ac:dyDescent="0.25">
      <c r="A18" s="15">
        <v>448</v>
      </c>
      <c r="B18" s="15">
        <f t="shared" si="0"/>
        <v>174.85000000000002</v>
      </c>
      <c r="C18" s="30">
        <v>1873.095315</v>
      </c>
      <c r="D18" s="12">
        <v>15000000</v>
      </c>
      <c r="E18">
        <f t="shared" si="1"/>
        <v>1873.0937480112334</v>
      </c>
      <c r="P18" s="5"/>
    </row>
    <row r="19" spans="1:16" x14ac:dyDescent="0.25">
      <c r="A19" s="15">
        <v>458</v>
      </c>
      <c r="B19" s="15">
        <f t="shared" si="0"/>
        <v>184.85000000000002</v>
      </c>
      <c r="C19" s="30">
        <v>1890.173736</v>
      </c>
      <c r="D19" s="12">
        <v>15000000</v>
      </c>
      <c r="E19">
        <f t="shared" si="1"/>
        <v>1890.1721877313435</v>
      </c>
      <c r="P19" s="5"/>
    </row>
    <row r="20" spans="1:16" x14ac:dyDescent="0.25">
      <c r="A20" s="15">
        <v>468</v>
      </c>
      <c r="B20" s="15">
        <f t="shared" si="0"/>
        <v>194.85000000000002</v>
      </c>
      <c r="C20" s="30">
        <v>1907.2508700000001</v>
      </c>
      <c r="D20" s="12">
        <v>15000000</v>
      </c>
      <c r="E20">
        <f t="shared" si="1"/>
        <v>1907.2493396990685</v>
      </c>
      <c r="P20" s="5"/>
    </row>
    <row r="21" spans="1:16" x14ac:dyDescent="0.25">
      <c r="A21" s="15">
        <v>478</v>
      </c>
      <c r="B21" s="15">
        <f t="shared" si="0"/>
        <v>204.85000000000002</v>
      </c>
      <c r="C21" s="30">
        <v>1924.326468</v>
      </c>
      <c r="D21" s="12">
        <v>15000000</v>
      </c>
      <c r="E21">
        <f t="shared" si="1"/>
        <v>1924.3249551325002</v>
      </c>
      <c r="P21" s="5"/>
    </row>
    <row r="22" spans="1:16" x14ac:dyDescent="0.25">
      <c r="A22" s="15">
        <v>488</v>
      </c>
      <c r="B22" s="15">
        <f t="shared" si="0"/>
        <v>214.85000000000002</v>
      </c>
      <c r="C22" s="30">
        <v>1941.4002800000001</v>
      </c>
      <c r="D22" s="12">
        <v>15000000</v>
      </c>
      <c r="E22">
        <f t="shared" si="1"/>
        <v>1941.3987852495306</v>
      </c>
      <c r="P22" s="5"/>
    </row>
    <row r="23" spans="1:16" x14ac:dyDescent="0.25">
      <c r="A23" s="15">
        <v>498</v>
      </c>
      <c r="B23" s="15">
        <f t="shared" si="0"/>
        <v>224.85000000000002</v>
      </c>
      <c r="C23" s="30">
        <v>1958.4720569999999</v>
      </c>
      <c r="D23" s="12">
        <v>15000000</v>
      </c>
      <c r="E23">
        <f t="shared" si="1"/>
        <v>1958.4705812678917</v>
      </c>
      <c r="P23" s="5"/>
    </row>
    <row r="24" spans="1:16" x14ac:dyDescent="0.25">
      <c r="A24" s="15">
        <v>508</v>
      </c>
      <c r="B24" s="15">
        <f t="shared" si="0"/>
        <v>234.85000000000002</v>
      </c>
      <c r="C24" s="30">
        <v>1975.5415519999999</v>
      </c>
      <c r="D24" s="12">
        <v>15000000</v>
      </c>
      <c r="E24">
        <f t="shared" si="1"/>
        <v>1975.5400944051946</v>
      </c>
      <c r="P24" s="5"/>
    </row>
    <row r="25" spans="1:16" x14ac:dyDescent="0.25">
      <c r="A25" s="15">
        <v>518</v>
      </c>
      <c r="B25" s="15">
        <f t="shared" si="0"/>
        <v>244.85000000000002</v>
      </c>
      <c r="C25" s="30">
        <v>1992.608516</v>
      </c>
      <c r="D25" s="12">
        <v>15000000</v>
      </c>
      <c r="E25">
        <f t="shared" si="1"/>
        <v>1992.6070758789679</v>
      </c>
      <c r="P25" s="5"/>
    </row>
    <row r="26" spans="1:16" x14ac:dyDescent="0.25">
      <c r="A26" s="15">
        <v>528</v>
      </c>
      <c r="B26" s="15">
        <f t="shared" si="0"/>
        <v>254.85000000000002</v>
      </c>
      <c r="C26" s="30">
        <v>2009.672699</v>
      </c>
      <c r="D26" s="12">
        <v>15000000</v>
      </c>
      <c r="E26">
        <f t="shared" si="1"/>
        <v>2009.6712769066976</v>
      </c>
      <c r="P26" s="5"/>
    </row>
    <row r="27" spans="1:16" x14ac:dyDescent="0.25">
      <c r="A27" s="15">
        <v>538</v>
      </c>
      <c r="B27" s="15">
        <f t="shared" si="0"/>
        <v>264.85000000000002</v>
      </c>
      <c r="C27" s="30">
        <v>2026.7338520000001</v>
      </c>
      <c r="D27" s="12">
        <v>15000000</v>
      </c>
      <c r="E27">
        <f t="shared" si="1"/>
        <v>2026.7324487058647</v>
      </c>
      <c r="P27" s="5"/>
    </row>
    <row r="28" spans="1:16" x14ac:dyDescent="0.25">
      <c r="A28" s="15">
        <v>548</v>
      </c>
      <c r="B28" s="15">
        <f t="shared" si="0"/>
        <v>274.85000000000002</v>
      </c>
      <c r="C28" s="30">
        <v>2043.7917279999999</v>
      </c>
      <c r="D28" s="12">
        <v>15000000</v>
      </c>
      <c r="E28">
        <f t="shared" si="1"/>
        <v>2043.7903424939859</v>
      </c>
      <c r="P28" s="5"/>
    </row>
    <row r="29" spans="1:16" x14ac:dyDescent="0.25">
      <c r="A29" s="15">
        <v>558</v>
      </c>
      <c r="B29" s="15">
        <f t="shared" si="0"/>
        <v>284.85000000000002</v>
      </c>
      <c r="C29" s="30">
        <v>2060.8460770000002</v>
      </c>
      <c r="D29" s="12">
        <v>15000000</v>
      </c>
      <c r="E29">
        <f t="shared" si="1"/>
        <v>2060.844709488651</v>
      </c>
      <c r="P29" s="5"/>
    </row>
    <row r="30" spans="1:16" x14ac:dyDescent="0.25">
      <c r="A30" s="15">
        <v>568</v>
      </c>
      <c r="B30" s="15">
        <f t="shared" si="0"/>
        <v>294.85000000000002</v>
      </c>
      <c r="C30" s="30">
        <v>2077.8966500000001</v>
      </c>
      <c r="D30" s="12">
        <v>15000000</v>
      </c>
      <c r="E30">
        <f t="shared" si="1"/>
        <v>2077.8953009075631</v>
      </c>
      <c r="P30" s="5"/>
    </row>
    <row r="31" spans="1:16" x14ac:dyDescent="0.25">
      <c r="A31" s="15">
        <v>578</v>
      </c>
      <c r="B31" s="15">
        <f t="shared" si="0"/>
        <v>304.85000000000002</v>
      </c>
      <c r="C31" s="30">
        <v>2094.9431989999998</v>
      </c>
      <c r="D31" s="12">
        <v>15000000</v>
      </c>
      <c r="E31">
        <f t="shared" si="1"/>
        <v>2094.9418679685768</v>
      </c>
      <c r="P31" s="5"/>
    </row>
    <row r="32" spans="1:16" x14ac:dyDescent="0.25">
      <c r="A32" s="15">
        <v>588</v>
      </c>
      <c r="B32" s="15">
        <f t="shared" si="0"/>
        <v>314.85000000000002</v>
      </c>
      <c r="C32" s="30">
        <v>2111.985475</v>
      </c>
      <c r="D32" s="12">
        <v>15000000</v>
      </c>
      <c r="E32">
        <f t="shared" si="1"/>
        <v>2111.9841618897376</v>
      </c>
      <c r="P32" s="5"/>
    </row>
    <row r="33" spans="1:16" x14ac:dyDescent="0.25">
      <c r="A33" s="15">
        <v>598</v>
      </c>
      <c r="B33" s="15">
        <f t="shared" si="0"/>
        <v>324.85000000000002</v>
      </c>
      <c r="C33" s="30">
        <v>2129.0232289999999</v>
      </c>
      <c r="D33" s="12">
        <v>15000000</v>
      </c>
      <c r="E33">
        <f t="shared" si="1"/>
        <v>2129.0219338893212</v>
      </c>
      <c r="P33" s="5"/>
    </row>
    <row r="34" spans="1:16" x14ac:dyDescent="0.25">
      <c r="A34" s="15">
        <v>608</v>
      </c>
      <c r="B34" s="15">
        <f t="shared" si="0"/>
        <v>334.85</v>
      </c>
      <c r="C34" s="30">
        <v>2146.056212</v>
      </c>
      <c r="D34" s="12">
        <v>15000000</v>
      </c>
      <c r="E34">
        <f t="shared" si="1"/>
        <v>2146.0549351858708</v>
      </c>
      <c r="P34" s="5"/>
    </row>
    <row r="35" spans="1:16" x14ac:dyDescent="0.25">
      <c r="A35" s="15">
        <v>618</v>
      </c>
      <c r="B35" s="15">
        <f t="shared" si="0"/>
        <v>344.85</v>
      </c>
      <c r="C35" s="30">
        <v>2163.084175</v>
      </c>
      <c r="D35" s="12">
        <v>15000000</v>
      </c>
      <c r="E35">
        <f t="shared" si="1"/>
        <v>2163.0829169982399</v>
      </c>
      <c r="P35" s="5"/>
    </row>
    <row r="36" spans="1:16" x14ac:dyDescent="0.25">
      <c r="A36" s="15">
        <v>628</v>
      </c>
      <c r="B36" s="15">
        <f t="shared" si="0"/>
        <v>354.85</v>
      </c>
      <c r="C36" s="30">
        <v>2180.106871</v>
      </c>
      <c r="D36" s="12">
        <v>15000000</v>
      </c>
      <c r="E36">
        <f t="shared" si="1"/>
        <v>2180.105630545625</v>
      </c>
      <c r="P36" s="5"/>
    </row>
    <row r="37" spans="1:16" x14ac:dyDescent="0.25">
      <c r="A37" s="15">
        <v>638</v>
      </c>
      <c r="B37" s="15">
        <f t="shared" si="0"/>
        <v>364.85</v>
      </c>
      <c r="C37" s="30">
        <v>2197.124049</v>
      </c>
      <c r="D37" s="12">
        <v>15000000</v>
      </c>
      <c r="E37">
        <f t="shared" si="1"/>
        <v>2197.1228270476122</v>
      </c>
      <c r="P37" s="5"/>
    </row>
    <row r="38" spans="1:16" x14ac:dyDescent="0.25">
      <c r="A38" s="15">
        <v>648</v>
      </c>
      <c r="B38" s="15">
        <f t="shared" si="0"/>
        <v>374.85</v>
      </c>
      <c r="C38" s="30">
        <v>2214.1354620000002</v>
      </c>
      <c r="D38" s="12">
        <v>15000000</v>
      </c>
      <c r="E38">
        <f t="shared" si="1"/>
        <v>2214.1342577242094</v>
      </c>
      <c r="P38" s="5"/>
    </row>
    <row r="39" spans="1:16" x14ac:dyDescent="0.25">
      <c r="A39" s="15">
        <v>658</v>
      </c>
      <c r="B39" s="15">
        <f t="shared" si="0"/>
        <v>384.85</v>
      </c>
      <c r="C39" s="30">
        <v>2231.1408590000001</v>
      </c>
      <c r="D39" s="12">
        <v>15000000</v>
      </c>
      <c r="E39">
        <f t="shared" si="1"/>
        <v>2231.1396737958903</v>
      </c>
      <c r="P39" s="5"/>
    </row>
    <row r="40" spans="1:16" x14ac:dyDescent="0.25">
      <c r="A40" s="15">
        <v>668</v>
      </c>
      <c r="B40" s="15">
        <f t="shared" si="0"/>
        <v>394.85</v>
      </c>
      <c r="C40" s="30">
        <v>2248.1399940000001</v>
      </c>
      <c r="D40" s="12">
        <v>15000000</v>
      </c>
      <c r="E40">
        <f t="shared" si="1"/>
        <v>2248.1388264836296</v>
      </c>
      <c r="P40" s="5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42"/>
  <sheetViews>
    <sheetView topLeftCell="A31" workbookViewId="0">
      <selection activeCell="E2" sqref="E2"/>
    </sheetView>
  </sheetViews>
  <sheetFormatPr baseColWidth="10" defaultRowHeight="15" x14ac:dyDescent="0.25"/>
  <cols>
    <col min="2" max="2" width="17.85546875" hidden="1" customWidth="1"/>
    <col min="3" max="3" width="23.140625" bestFit="1" customWidth="1"/>
    <col min="5" max="5" width="13.42578125" customWidth="1"/>
    <col min="6" max="6" width="30" bestFit="1" customWidth="1"/>
    <col min="16" max="16" width="12.42578125" bestFit="1" customWidth="1"/>
  </cols>
  <sheetData>
    <row r="1" spans="1:16" x14ac:dyDescent="0.25">
      <c r="A1" s="16" t="s">
        <v>24</v>
      </c>
      <c r="B1" s="16" t="s">
        <v>25</v>
      </c>
      <c r="C1" s="16" t="s">
        <v>45</v>
      </c>
      <c r="D1" s="16" t="s">
        <v>42</v>
      </c>
      <c r="E1" s="28" t="s">
        <v>44</v>
      </c>
    </row>
    <row r="2" spans="1:16" x14ac:dyDescent="0.25">
      <c r="A2" s="15">
        <v>288</v>
      </c>
      <c r="B2" s="15">
        <f t="shared" ref="B2:B40" si="0">A2-273.15</f>
        <v>14.850000000000023</v>
      </c>
      <c r="C2" s="15">
        <v>1.1925E-2</v>
      </c>
      <c r="D2" s="12">
        <v>15000000</v>
      </c>
      <c r="E2" s="24">
        <f xml:space="preserve"> -0.0000000000000139647*A2^5 + 0.0000000000366201*A2^4 - 0.0000000382072*A2^3 + 0.0000198567*A2^2 - 0.00515545*A2^1 + 0.537949</f>
        <v>1.1751347694909153E-2</v>
      </c>
      <c r="P2" s="5"/>
    </row>
    <row r="3" spans="1:16" x14ac:dyDescent="0.25">
      <c r="A3" s="15">
        <v>298</v>
      </c>
      <c r="B3" s="15">
        <f t="shared" si="0"/>
        <v>24.850000000000023</v>
      </c>
      <c r="C3" s="15">
        <v>9.8040000000000002E-3</v>
      </c>
      <c r="D3" s="12">
        <v>15000000</v>
      </c>
      <c r="E3" s="24">
        <f t="shared" ref="E3:E42" si="1" xml:space="preserve"> -0.0000000000000139647*A3^5 + 0.0000000000366201*A3^4 - 0.0000000382072*A3^3 + 0.0000198567*A3^2 - 0.00515545*A3^1 + 0.537949</f>
        <v>9.8530894216957154E-3</v>
      </c>
      <c r="P3" s="5"/>
    </row>
    <row r="4" spans="1:16" x14ac:dyDescent="0.25">
      <c r="A4" s="15">
        <v>308</v>
      </c>
      <c r="B4" s="15">
        <f t="shared" si="0"/>
        <v>34.850000000000023</v>
      </c>
      <c r="C4" s="15">
        <v>8.1329999999999996E-3</v>
      </c>
      <c r="D4" s="12">
        <v>15000000</v>
      </c>
      <c r="E4" s="24">
        <f t="shared" si="1"/>
        <v>8.2583414284975731E-3</v>
      </c>
      <c r="P4" s="5"/>
    </row>
    <row r="5" spans="1:16" x14ac:dyDescent="0.25">
      <c r="A5" s="15">
        <v>318</v>
      </c>
      <c r="B5" s="15">
        <f t="shared" si="0"/>
        <v>44.850000000000023</v>
      </c>
      <c r="C5" s="15">
        <v>6.8069999999999997E-3</v>
      </c>
      <c r="D5" s="12">
        <v>15000000</v>
      </c>
      <c r="E5" s="24">
        <f t="shared" si="1"/>
        <v>6.9272158269264583E-3</v>
      </c>
      <c r="P5" s="5"/>
    </row>
    <row r="6" spans="1:16" x14ac:dyDescent="0.25">
      <c r="A6" s="15">
        <v>328</v>
      </c>
      <c r="B6" s="15">
        <f t="shared" si="0"/>
        <v>54.850000000000023</v>
      </c>
      <c r="C6" s="15">
        <v>5.7450000000000001E-3</v>
      </c>
      <c r="D6" s="12">
        <v>15000000</v>
      </c>
      <c r="E6" s="24">
        <f t="shared" si="1"/>
        <v>5.8234521994746657E-3</v>
      </c>
      <c r="P6" s="5"/>
    </row>
    <row r="7" spans="1:16" x14ac:dyDescent="0.25">
      <c r="A7" s="15">
        <v>338</v>
      </c>
      <c r="B7" s="15">
        <f t="shared" si="0"/>
        <v>64.850000000000023</v>
      </c>
      <c r="C7" s="15">
        <v>4.888E-3</v>
      </c>
      <c r="D7" s="12">
        <v>15000000</v>
      </c>
      <c r="E7" s="24">
        <f t="shared" si="1"/>
        <v>4.9142500231142972E-3</v>
      </c>
      <c r="P7" s="5"/>
    </row>
    <row r="8" spans="1:16" x14ac:dyDescent="0.25">
      <c r="A8" s="15">
        <v>348</v>
      </c>
      <c r="B8" s="15">
        <f t="shared" si="0"/>
        <v>74.850000000000023</v>
      </c>
      <c r="C8" s="15">
        <v>4.1910000000000003E-3</v>
      </c>
      <c r="D8" s="12">
        <v>15000000</v>
      </c>
      <c r="E8" s="24">
        <f t="shared" si="1"/>
        <v>4.1701010928969495E-3</v>
      </c>
      <c r="P8" s="5"/>
    </row>
    <row r="9" spans="1:16" x14ac:dyDescent="0.25">
      <c r="A9" s="15">
        <v>358</v>
      </c>
      <c r="B9" s="15">
        <f t="shared" si="0"/>
        <v>84.850000000000023</v>
      </c>
      <c r="C9" s="15">
        <v>3.62E-3</v>
      </c>
      <c r="D9" s="12">
        <v>15000000</v>
      </c>
      <c r="E9" s="24">
        <f t="shared" si="1"/>
        <v>3.5646219455547357E-3</v>
      </c>
      <c r="P9" s="5"/>
    </row>
    <row r="10" spans="1:16" x14ac:dyDescent="0.25">
      <c r="A10" s="15">
        <v>368</v>
      </c>
      <c r="B10" s="15">
        <f t="shared" si="0"/>
        <v>94.850000000000023</v>
      </c>
      <c r="C10" s="15">
        <v>3.1489999999999999E-3</v>
      </c>
      <c r="D10" s="12">
        <v>15000000</v>
      </c>
      <c r="E10" s="24">
        <f t="shared" si="1"/>
        <v>3.0743862830999724E-3</v>
      </c>
      <c r="P10" s="5"/>
    </row>
    <row r="11" spans="1:16" x14ac:dyDescent="0.25">
      <c r="A11" s="15">
        <v>378</v>
      </c>
      <c r="B11" s="15">
        <f t="shared" si="0"/>
        <v>104.85000000000002</v>
      </c>
      <c r="C11" s="15">
        <v>2.7569999999999999E-3</v>
      </c>
      <c r="D11" s="12">
        <v>15000000</v>
      </c>
      <c r="E11" s="24">
        <f t="shared" si="1"/>
        <v>2.6787573964239808E-3</v>
      </c>
      <c r="P11" s="5"/>
    </row>
    <row r="12" spans="1:16" x14ac:dyDescent="0.25">
      <c r="A12" s="15">
        <v>388</v>
      </c>
      <c r="B12" s="15">
        <f t="shared" si="0"/>
        <v>114.85000000000002</v>
      </c>
      <c r="C12" s="15">
        <v>2.4299999999999999E-3</v>
      </c>
      <c r="D12" s="12">
        <v>15000000</v>
      </c>
      <c r="E12" s="24">
        <f t="shared" si="1"/>
        <v>2.3597205888996609E-3</v>
      </c>
      <c r="P12" s="5"/>
    </row>
    <row r="13" spans="1:16" x14ac:dyDescent="0.25">
      <c r="A13" s="15">
        <v>398</v>
      </c>
      <c r="B13" s="15">
        <f t="shared" si="0"/>
        <v>124.85000000000002</v>
      </c>
      <c r="C13" s="15">
        <v>2.1549999999999998E-3</v>
      </c>
      <c r="D13" s="12">
        <v>15000000</v>
      </c>
      <c r="E13" s="24">
        <f t="shared" si="1"/>
        <v>2.1017155999778492E-3</v>
      </c>
      <c r="P13" s="5"/>
    </row>
    <row r="14" spans="1:16" x14ac:dyDescent="0.25">
      <c r="A14" s="15">
        <v>408</v>
      </c>
      <c r="B14" s="15">
        <f t="shared" si="0"/>
        <v>134.85000000000002</v>
      </c>
      <c r="C14" s="15">
        <v>1.921E-3</v>
      </c>
      <c r="D14" s="12">
        <v>15000000</v>
      </c>
      <c r="E14" s="24">
        <f t="shared" si="1"/>
        <v>1.8914690287921143E-3</v>
      </c>
      <c r="P14" s="5"/>
    </row>
    <row r="15" spans="1:16" x14ac:dyDescent="0.25">
      <c r="A15" s="15">
        <v>418</v>
      </c>
      <c r="B15" s="15">
        <f t="shared" si="0"/>
        <v>144.85000000000002</v>
      </c>
      <c r="C15" s="15">
        <v>1.7229999999999999E-3</v>
      </c>
      <c r="D15" s="12">
        <v>15000000</v>
      </c>
      <c r="E15" s="24">
        <f t="shared" si="1"/>
        <v>1.7178267577524498E-3</v>
      </c>
      <c r="P15" s="5"/>
    </row>
    <row r="16" spans="1:16" x14ac:dyDescent="0.25">
      <c r="A16" s="15">
        <v>428</v>
      </c>
      <c r="B16" s="15">
        <f t="shared" si="0"/>
        <v>154.85000000000002</v>
      </c>
      <c r="C16" s="15">
        <v>1.552E-3</v>
      </c>
      <c r="D16" s="12">
        <v>15000000</v>
      </c>
      <c r="E16" s="24">
        <f t="shared" si="1"/>
        <v>1.5715863761529558E-3</v>
      </c>
      <c r="P16" s="5"/>
    </row>
    <row r="17" spans="1:16" x14ac:dyDescent="0.25">
      <c r="A17" s="15">
        <v>438</v>
      </c>
      <c r="B17" s="15">
        <f t="shared" si="0"/>
        <v>164.85000000000002</v>
      </c>
      <c r="C17" s="15">
        <v>1.405E-3</v>
      </c>
      <c r="D17" s="12">
        <v>15000000</v>
      </c>
      <c r="E17" s="24">
        <f t="shared" si="1"/>
        <v>1.4453296037653107E-3</v>
      </c>
      <c r="P17" s="5"/>
    </row>
    <row r="18" spans="1:16" x14ac:dyDescent="0.25">
      <c r="A18" s="15">
        <v>448</v>
      </c>
      <c r="B18" s="15">
        <f t="shared" si="0"/>
        <v>174.85000000000002</v>
      </c>
      <c r="C18" s="15">
        <v>1.2769999999999999E-3</v>
      </c>
      <c r="D18" s="12">
        <v>15000000</v>
      </c>
      <c r="E18" s="24">
        <f t="shared" si="1"/>
        <v>1.333254714439347E-3</v>
      </c>
      <c r="P18" s="5"/>
    </row>
    <row r="19" spans="1:16" x14ac:dyDescent="0.25">
      <c r="A19" s="15">
        <v>458</v>
      </c>
      <c r="B19" s="15">
        <f t="shared" si="0"/>
        <v>184.85000000000002</v>
      </c>
      <c r="C19" s="15">
        <v>1.1659999999999999E-3</v>
      </c>
      <c r="D19" s="12">
        <v>15000000</v>
      </c>
      <c r="E19" s="24">
        <f t="shared" si="1"/>
        <v>1.231008959709845E-3</v>
      </c>
      <c r="P19" s="5"/>
    </row>
    <row r="20" spans="1:16" x14ac:dyDescent="0.25">
      <c r="A20" s="15">
        <v>468</v>
      </c>
      <c r="B20" s="15">
        <f t="shared" si="0"/>
        <v>194.85000000000002</v>
      </c>
      <c r="C20" s="15">
        <v>1.0679999999999999E-3</v>
      </c>
      <c r="D20" s="12">
        <v>15000000</v>
      </c>
      <c r="E20" s="24">
        <f t="shared" si="1"/>
        <v>1.1355209923864518E-3</v>
      </c>
      <c r="P20" s="5"/>
    </row>
    <row r="21" spans="1:16" x14ac:dyDescent="0.25">
      <c r="A21" s="15">
        <v>478</v>
      </c>
      <c r="B21" s="15">
        <f t="shared" si="0"/>
        <v>204.85000000000002</v>
      </c>
      <c r="C21" s="15">
        <v>9.8200000000000002E-4</v>
      </c>
      <c r="D21" s="12">
        <v>15000000</v>
      </c>
      <c r="E21" s="24">
        <f t="shared" si="1"/>
        <v>1.0448332901622503E-3</v>
      </c>
      <c r="P21" s="5"/>
    </row>
    <row r="22" spans="1:16" x14ac:dyDescent="0.25">
      <c r="A22" s="15">
        <v>488</v>
      </c>
      <c r="B22" s="15">
        <f t="shared" si="0"/>
        <v>214.85000000000002</v>
      </c>
      <c r="C22" s="15">
        <v>9.0499999999999999E-4</v>
      </c>
      <c r="D22" s="12">
        <v>15000000</v>
      </c>
      <c r="E22" s="24">
        <f t="shared" si="1"/>
        <v>9.5793457921078407E-4</v>
      </c>
      <c r="P22" s="5"/>
    </row>
    <row r="23" spans="1:16" x14ac:dyDescent="0.25">
      <c r="A23" s="15">
        <v>498</v>
      </c>
      <c r="B23" s="15">
        <f t="shared" si="0"/>
        <v>224.85000000000002</v>
      </c>
      <c r="C23" s="15">
        <v>8.3699999999999996E-4</v>
      </c>
      <c r="D23" s="12">
        <v>15000000</v>
      </c>
      <c r="E23" s="24">
        <f t="shared" si="1"/>
        <v>8.7459225778130367E-4</v>
      </c>
      <c r="P23" s="5"/>
    </row>
    <row r="24" spans="1:16" x14ac:dyDescent="0.25">
      <c r="A24" s="15">
        <v>508</v>
      </c>
      <c r="B24" s="15">
        <f t="shared" si="0"/>
        <v>234.85000000000002</v>
      </c>
      <c r="C24" s="15">
        <v>7.7499999999999997E-4</v>
      </c>
      <c r="D24" s="12">
        <v>15000000</v>
      </c>
      <c r="E24" s="24">
        <f t="shared" si="1"/>
        <v>7.9518481980600519E-4</v>
      </c>
      <c r="P24" s="5"/>
    </row>
    <row r="25" spans="1:16" x14ac:dyDescent="0.25">
      <c r="A25" s="15">
        <v>518</v>
      </c>
      <c r="B25" s="15">
        <f t="shared" si="0"/>
        <v>244.85000000000002</v>
      </c>
      <c r="C25" s="15">
        <v>7.1900000000000002E-4</v>
      </c>
      <c r="D25" s="12">
        <v>15000000</v>
      </c>
      <c r="E25" s="24">
        <f t="shared" si="1"/>
        <v>7.2053427849971818E-4</v>
      </c>
      <c r="P25" s="5"/>
    </row>
    <row r="26" spans="1:16" x14ac:dyDescent="0.25">
      <c r="A26" s="15">
        <v>528</v>
      </c>
      <c r="B26" s="15">
        <f t="shared" si="0"/>
        <v>254.85000000000002</v>
      </c>
      <c r="C26" s="15">
        <v>6.69E-4</v>
      </c>
      <c r="D26" s="12">
        <v>15000000</v>
      </c>
      <c r="E26" s="24">
        <f t="shared" si="1"/>
        <v>6.5173858995204448E-4</v>
      </c>
      <c r="P26" s="5"/>
    </row>
    <row r="27" spans="1:16" x14ac:dyDescent="0.25">
      <c r="A27" s="15">
        <v>538</v>
      </c>
      <c r="B27" s="15">
        <f t="shared" si="0"/>
        <v>264.85000000000002</v>
      </c>
      <c r="C27" s="15">
        <v>6.2299999999999996E-4</v>
      </c>
      <c r="D27" s="12">
        <v>15000000</v>
      </c>
      <c r="E27" s="24">
        <f t="shared" si="1"/>
        <v>5.9000407673504007E-4</v>
      </c>
      <c r="P27" s="5"/>
    </row>
    <row r="28" spans="1:16" x14ac:dyDescent="0.25">
      <c r="A28" s="15">
        <v>548</v>
      </c>
      <c r="B28" s="15">
        <f t="shared" si="0"/>
        <v>274.85000000000002</v>
      </c>
      <c r="C28" s="15">
        <v>5.8E-4</v>
      </c>
      <c r="D28" s="12">
        <v>15000000</v>
      </c>
      <c r="E28" s="24">
        <f t="shared" si="1"/>
        <v>5.3647785150201521E-4</v>
      </c>
      <c r="P28" s="5"/>
    </row>
    <row r="29" spans="1:16" x14ac:dyDescent="0.25">
      <c r="A29" s="15">
        <v>558</v>
      </c>
      <c r="B29" s="15">
        <f t="shared" si="0"/>
        <v>284.85000000000002</v>
      </c>
      <c r="C29" s="15">
        <v>5.4100000000000003E-4</v>
      </c>
      <c r="D29" s="12">
        <v>15000000</v>
      </c>
      <c r="E29" s="24">
        <f t="shared" si="1"/>
        <v>4.9208024058411404E-4</v>
      </c>
      <c r="P29" s="5"/>
    </row>
    <row r="30" spans="1:16" x14ac:dyDescent="0.25">
      <c r="A30" s="15">
        <v>568</v>
      </c>
      <c r="B30" s="15">
        <f t="shared" si="0"/>
        <v>294.85000000000002</v>
      </c>
      <c r="C30" s="15">
        <v>5.0500000000000002E-4</v>
      </c>
      <c r="D30" s="12">
        <v>15000000</v>
      </c>
      <c r="E30" s="24">
        <f t="shared" si="1"/>
        <v>4.5733720759266738E-4</v>
      </c>
      <c r="P30" s="5"/>
    </row>
    <row r="31" spans="1:16" x14ac:dyDescent="0.25">
      <c r="A31" s="15">
        <v>578</v>
      </c>
      <c r="B31" s="15">
        <f t="shared" si="0"/>
        <v>304.85000000000002</v>
      </c>
      <c r="C31" s="15">
        <v>4.7100000000000001E-4</v>
      </c>
      <c r="D31" s="12">
        <v>15000000</v>
      </c>
      <c r="E31" s="24">
        <f t="shared" si="1"/>
        <v>4.3221277702021332E-4</v>
      </c>
      <c r="P31" s="5"/>
    </row>
    <row r="32" spans="1:16" x14ac:dyDescent="0.25">
      <c r="A32" s="15">
        <v>588</v>
      </c>
      <c r="B32" s="15">
        <f t="shared" si="0"/>
        <v>314.85000000000002</v>
      </c>
      <c r="C32" s="15">
        <v>4.3899999999999999E-4</v>
      </c>
      <c r="D32" s="12">
        <v>15000000</v>
      </c>
      <c r="E32" s="24">
        <f t="shared" si="1"/>
        <v>4.1594145784107361E-4</v>
      </c>
      <c r="P32" s="5"/>
    </row>
    <row r="33" spans="1:16" x14ac:dyDescent="0.25">
      <c r="A33" s="15">
        <v>598</v>
      </c>
      <c r="B33" s="15">
        <f t="shared" si="0"/>
        <v>324.85000000000002</v>
      </c>
      <c r="C33" s="15">
        <v>4.0900000000000002E-4</v>
      </c>
      <c r="D33" s="12">
        <v>15000000</v>
      </c>
      <c r="E33" s="24">
        <f t="shared" si="1"/>
        <v>4.0686066710260427E-4</v>
      </c>
      <c r="P33" s="5"/>
    </row>
    <row r="34" spans="1:16" x14ac:dyDescent="0.25">
      <c r="A34" s="15">
        <v>608</v>
      </c>
      <c r="B34" s="15">
        <f t="shared" si="0"/>
        <v>334.85</v>
      </c>
      <c r="C34" s="15">
        <v>3.8000000000000002E-4</v>
      </c>
      <c r="D34" s="12">
        <v>15000000</v>
      </c>
      <c r="E34" s="24">
        <f t="shared" si="1"/>
        <v>4.0224315354087103E-4</v>
      </c>
      <c r="P34" s="5"/>
    </row>
    <row r="35" spans="1:16" x14ac:dyDescent="0.25">
      <c r="A35" s="15">
        <v>618</v>
      </c>
      <c r="B35" s="15">
        <f t="shared" si="0"/>
        <v>344.85</v>
      </c>
      <c r="C35" s="15">
        <v>3.5300000000000002E-4</v>
      </c>
      <c r="D35" s="12">
        <v>15000000</v>
      </c>
      <c r="E35" s="24">
        <f t="shared" si="1"/>
        <v>3.9812942116568273E-4</v>
      </c>
      <c r="P35" s="5"/>
    </row>
    <row r="36" spans="1:16" x14ac:dyDescent="0.25">
      <c r="A36" s="15">
        <v>628</v>
      </c>
      <c r="B36" s="15">
        <f t="shared" si="0"/>
        <v>354.85</v>
      </c>
      <c r="C36" s="15">
        <v>3.28E-4</v>
      </c>
      <c r="D36" s="12">
        <v>15000000</v>
      </c>
      <c r="E36" s="24">
        <f t="shared" si="1"/>
        <v>3.8916015286960537E-4</v>
      </c>
      <c r="P36" s="5"/>
    </row>
    <row r="37" spans="1:16" x14ac:dyDescent="0.25">
      <c r="A37" s="15">
        <v>638</v>
      </c>
      <c r="B37" s="15">
        <f t="shared" si="0"/>
        <v>364.85</v>
      </c>
      <c r="C37" s="15">
        <v>3.0299999999999999E-4</v>
      </c>
      <c r="D37" s="12">
        <v>15000000</v>
      </c>
      <c r="E37" s="24">
        <f t="shared" si="1"/>
        <v>3.6840863402587409E-4</v>
      </c>
      <c r="P37" s="5"/>
    </row>
    <row r="38" spans="1:16" x14ac:dyDescent="0.25">
      <c r="A38" s="15">
        <v>648</v>
      </c>
      <c r="B38" s="15">
        <f t="shared" si="0"/>
        <v>374.85</v>
      </c>
      <c r="C38" s="15">
        <v>2.7999999999999998E-4</v>
      </c>
      <c r="D38" s="12">
        <v>15000000</v>
      </c>
      <c r="E38" s="24">
        <f t="shared" si="1"/>
        <v>3.272131760849728E-4</v>
      </c>
      <c r="P38" s="5"/>
    </row>
    <row r="39" spans="1:16" x14ac:dyDescent="0.25">
      <c r="A39" s="15">
        <v>658</v>
      </c>
      <c r="B39" s="15">
        <f t="shared" si="0"/>
        <v>384.85</v>
      </c>
      <c r="C39" s="15">
        <v>2.5799999999999998E-4</v>
      </c>
      <c r="D39" s="12">
        <v>15000000</v>
      </c>
      <c r="E39" s="24">
        <f t="shared" si="1"/>
        <v>2.5500954017743105E-4</v>
      </c>
      <c r="P39" s="5"/>
    </row>
    <row r="40" spans="1:16" x14ac:dyDescent="0.25">
      <c r="A40" s="15">
        <v>668</v>
      </c>
      <c r="B40" s="15">
        <f t="shared" si="0"/>
        <v>394.85</v>
      </c>
      <c r="C40" s="15">
        <v>2.3599999999999999E-4</v>
      </c>
      <c r="D40" s="12">
        <v>15000000</v>
      </c>
      <c r="E40" s="24">
        <f t="shared" si="1"/>
        <v>1.391633607183973E-4</v>
      </c>
      <c r="P40" s="5"/>
    </row>
    <row r="41" spans="1:16" x14ac:dyDescent="0.25">
      <c r="A41" s="15">
        <v>658</v>
      </c>
      <c r="C41" s="15">
        <v>1.5899999999999999E-4</v>
      </c>
      <c r="D41" s="12">
        <v>15000000</v>
      </c>
      <c r="E41" s="24">
        <f t="shared" si="1"/>
        <v>2.5500954017743105E-4</v>
      </c>
    </row>
    <row r="42" spans="1:16" x14ac:dyDescent="0.25">
      <c r="A42" s="15">
        <v>668</v>
      </c>
      <c r="C42" s="15">
        <v>1.54E-4</v>
      </c>
      <c r="D42" s="12">
        <v>15000000</v>
      </c>
      <c r="E42" s="24">
        <f t="shared" si="1"/>
        <v>1.391633607183973E-4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IAM</vt:lpstr>
      <vt:lpstr>H_T_VP1</vt:lpstr>
      <vt:lpstr>Cp_VP1</vt:lpstr>
      <vt:lpstr>mu_VP1</vt:lpstr>
      <vt:lpstr>kt_VP1</vt:lpstr>
      <vt:lpstr>rho_VP1</vt:lpstr>
      <vt:lpstr>H_T_S800</vt:lpstr>
      <vt:lpstr>Cp_S800</vt:lpstr>
      <vt:lpstr>mu_S800</vt:lpstr>
      <vt:lpstr>rho_S800</vt:lpstr>
      <vt:lpstr>kt_S800</vt:lpstr>
      <vt:lpstr>H_T_DOWA</vt:lpstr>
      <vt:lpstr>mu_DOWA</vt:lpstr>
      <vt:lpstr>Kt</vt:lpstr>
      <vt:lpstr>CpDowthermA</vt:lpstr>
      <vt:lpstr>Cp</vt:lpstr>
      <vt:lpstr>visco_DowtherA</vt:lpstr>
      <vt:lpstr>aire</vt:lpstr>
      <vt:lpstr>densidadDowthermA)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MUNUERA PEREZ</dc:creator>
  <cp:lastModifiedBy>paco</cp:lastModifiedBy>
  <cp:lastPrinted>2020-05-17T18:58:19Z</cp:lastPrinted>
  <dcterms:created xsi:type="dcterms:W3CDTF">2020-01-28T07:25:09Z</dcterms:created>
  <dcterms:modified xsi:type="dcterms:W3CDTF">2020-05-21T19:43:48Z</dcterms:modified>
</cp:coreProperties>
</file>