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ropbox/TEACHING/Schools/2_Barna/Submissions/Sept-11-2020/"/>
    </mc:Choice>
  </mc:AlternateContent>
  <xr:revisionPtr revIDLastSave="0" documentId="13_ncr:1_{29386A0E-9B27-BA4C-B32C-D3EE9535D2E7}" xr6:coauthVersionLast="45" xr6:coauthVersionMax="45" xr10:uidLastSave="{00000000-0000-0000-0000-000000000000}"/>
  <bookViews>
    <workbookView xWindow="1160" yWindow="460" windowWidth="27640" windowHeight="16540" xr2:uid="{9420D087-A44C-094A-93EB-734EBACEC7F0}"/>
  </bookViews>
  <sheets>
    <sheet name="RNFC" sheetId="1" r:id="rId1"/>
  </sheets>
  <calcPr calcId="191029" calcMode="autoNoTable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2" i="1" l="1"/>
  <c r="D168" i="1" l="1"/>
  <c r="F211" i="1" s="1"/>
  <c r="D211" i="1" s="1"/>
  <c r="D156" i="1"/>
  <c r="C193" i="1"/>
  <c r="C213" i="1"/>
  <c r="C219" i="1"/>
  <c r="C199" i="1"/>
  <c r="BN91" i="1"/>
  <c r="BN93" i="1" s="1"/>
  <c r="BM91" i="1"/>
  <c r="BM93" i="1" s="1"/>
  <c r="BL91" i="1"/>
  <c r="BL93" i="1" s="1"/>
  <c r="BK91" i="1"/>
  <c r="BJ91" i="1"/>
  <c r="BI91" i="1"/>
  <c r="BI93" i="1" s="1"/>
  <c r="BH91" i="1"/>
  <c r="BH93" i="1" s="1"/>
  <c r="BG91" i="1"/>
  <c r="BG93" i="1" s="1"/>
  <c r="BF91" i="1"/>
  <c r="BF93" i="1" s="1"/>
  <c r="BE91" i="1"/>
  <c r="BE93" i="1" s="1"/>
  <c r="BD91" i="1"/>
  <c r="BD93" i="1" s="1"/>
  <c r="BC91" i="1"/>
  <c r="BB91" i="1"/>
  <c r="BA91" i="1"/>
  <c r="BA93" i="1" s="1"/>
  <c r="AZ91" i="1"/>
  <c r="AZ93" i="1" s="1"/>
  <c r="AY91" i="1"/>
  <c r="AY93" i="1" s="1"/>
  <c r="AX91" i="1"/>
  <c r="AX93" i="1" s="1"/>
  <c r="AW91" i="1"/>
  <c r="AW93" i="1" s="1"/>
  <c r="AV91" i="1"/>
  <c r="AV93" i="1" s="1"/>
  <c r="AU91" i="1"/>
  <c r="AT91" i="1"/>
  <c r="AS91" i="1"/>
  <c r="AS93" i="1" s="1"/>
  <c r="AR91" i="1"/>
  <c r="AR93" i="1" s="1"/>
  <c r="AQ91" i="1"/>
  <c r="AQ93" i="1" s="1"/>
  <c r="AP91" i="1"/>
  <c r="AP93" i="1" s="1"/>
  <c r="AO91" i="1"/>
  <c r="AO93" i="1" s="1"/>
  <c r="AN91" i="1"/>
  <c r="AN93" i="1" s="1"/>
  <c r="AM91" i="1"/>
  <c r="AL91" i="1"/>
  <c r="AK91" i="1"/>
  <c r="AK93" i="1" s="1"/>
  <c r="AJ91" i="1"/>
  <c r="AJ93" i="1" s="1"/>
  <c r="AI91" i="1"/>
  <c r="AI93" i="1" s="1"/>
  <c r="AH91" i="1"/>
  <c r="AH93" i="1" s="1"/>
  <c r="AG91" i="1"/>
  <c r="AG93" i="1" s="1"/>
  <c r="AF91" i="1"/>
  <c r="AF93" i="1" s="1"/>
  <c r="AE91" i="1"/>
  <c r="AD91" i="1"/>
  <c r="AC91" i="1"/>
  <c r="AB91" i="1"/>
  <c r="AB93" i="1" s="1"/>
  <c r="AA91" i="1"/>
  <c r="AA93" i="1" s="1"/>
  <c r="Z91" i="1"/>
  <c r="Z93" i="1" s="1"/>
  <c r="Y91" i="1"/>
  <c r="Y93" i="1" s="1"/>
  <c r="X91" i="1"/>
  <c r="X93" i="1" s="1"/>
  <c r="W91" i="1"/>
  <c r="V91" i="1"/>
  <c r="U91" i="1"/>
  <c r="U93" i="1" s="1"/>
  <c r="T91" i="1"/>
  <c r="T93" i="1" s="1"/>
  <c r="S91" i="1"/>
  <c r="S93" i="1" s="1"/>
  <c r="R91" i="1"/>
  <c r="R93" i="1" s="1"/>
  <c r="Q91" i="1"/>
  <c r="Q93" i="1" s="1"/>
  <c r="P91" i="1"/>
  <c r="P93" i="1" s="1"/>
  <c r="O91" i="1"/>
  <c r="N91" i="1"/>
  <c r="M91" i="1"/>
  <c r="M93" i="1" s="1"/>
  <c r="L91" i="1"/>
  <c r="L93" i="1" s="1"/>
  <c r="K91" i="1"/>
  <c r="K93" i="1" s="1"/>
  <c r="J91" i="1"/>
  <c r="J93" i="1" s="1"/>
  <c r="I91" i="1"/>
  <c r="I93" i="1" s="1"/>
  <c r="H91" i="1"/>
  <c r="H93" i="1" s="1"/>
  <c r="G91" i="1"/>
  <c r="F91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F213" i="1"/>
  <c r="F193" i="1"/>
  <c r="F130" i="1"/>
  <c r="BK93" i="1"/>
  <c r="BJ93" i="1"/>
  <c r="BC93" i="1"/>
  <c r="BB93" i="1"/>
  <c r="AU93" i="1"/>
  <c r="AT93" i="1"/>
  <c r="AM93" i="1"/>
  <c r="AL93" i="1"/>
  <c r="AE93" i="1"/>
  <c r="AD93" i="1"/>
  <c r="AC93" i="1"/>
  <c r="W93" i="1"/>
  <c r="V93" i="1"/>
  <c r="O93" i="1"/>
  <c r="N93" i="1"/>
  <c r="G93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F93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F192" i="1"/>
  <c r="H185" i="1"/>
  <c r="G185" i="1"/>
  <c r="F185" i="1"/>
  <c r="F158" i="1"/>
  <c r="D144" i="1" l="1"/>
  <c r="F146" i="1" s="1"/>
  <c r="D105" i="1"/>
  <c r="F170" i="1"/>
  <c r="F214" i="1"/>
  <c r="F194" i="1"/>
  <c r="C211" i="1"/>
  <c r="C192" i="1"/>
  <c r="F195" i="1" s="1"/>
  <c r="F196" i="1" s="1"/>
  <c r="F215" i="1" l="1"/>
  <c r="F216" i="1" s="1"/>
  <c r="F228" i="1" l="1"/>
  <c r="F219" i="1" s="1"/>
  <c r="F221" i="1" s="1"/>
  <c r="G191" i="1" l="1"/>
  <c r="G210" i="1"/>
  <c r="G213" i="1" l="1"/>
  <c r="G214" i="1" s="1"/>
  <c r="G193" i="1"/>
  <c r="G194" i="1" s="1"/>
  <c r="F199" i="1"/>
  <c r="F201" i="1" s="1"/>
  <c r="F69" i="1" l="1"/>
  <c r="G69" i="1"/>
  <c r="G90" i="1" s="1"/>
  <c r="F90" i="1" l="1"/>
  <c r="F111" i="1" s="1"/>
  <c r="H69" i="1"/>
  <c r="H90" i="1" l="1"/>
  <c r="H111" i="1" s="1"/>
  <c r="G111" i="1"/>
  <c r="I69" i="1" l="1"/>
  <c r="I90" i="1" l="1"/>
  <c r="I111" i="1" s="1"/>
  <c r="J69" i="1"/>
  <c r="J90" i="1" l="1"/>
  <c r="J111" i="1" s="1"/>
  <c r="K69" i="1"/>
  <c r="K90" i="1" l="1"/>
  <c r="K111" i="1" s="1"/>
  <c r="L69" i="1"/>
  <c r="L90" i="1" l="1"/>
  <c r="L111" i="1" s="1"/>
  <c r="M69" i="1"/>
  <c r="N69" i="1"/>
  <c r="N90" i="1" l="1"/>
  <c r="N111" i="1" s="1"/>
  <c r="M90" i="1"/>
  <c r="M111" i="1" s="1"/>
  <c r="O69" i="1"/>
  <c r="O90" i="1" l="1"/>
  <c r="O111" i="1" s="1"/>
  <c r="P69" i="1" l="1"/>
  <c r="Q69" i="1"/>
  <c r="Q90" i="1" l="1"/>
  <c r="Q111" i="1" s="1"/>
  <c r="P90" i="1"/>
  <c r="P111" i="1" s="1"/>
  <c r="R69" i="1" l="1"/>
  <c r="R90" i="1" l="1"/>
  <c r="R111" i="1" s="1"/>
  <c r="S69" i="1"/>
  <c r="S90" i="1" l="1"/>
  <c r="S111" i="1" s="1"/>
  <c r="T69" i="1"/>
  <c r="U69" i="1"/>
  <c r="U90" i="1" l="1"/>
  <c r="U111" i="1" s="1"/>
  <c r="T90" i="1"/>
  <c r="T111" i="1" s="1"/>
  <c r="V69" i="1" l="1"/>
  <c r="W69" i="1"/>
  <c r="W90" i="1" l="1"/>
  <c r="W111" i="1" s="1"/>
  <c r="V90" i="1"/>
  <c r="V111" i="1" s="1"/>
  <c r="Y69" i="1" l="1"/>
  <c r="X69" i="1"/>
  <c r="X90" i="1" l="1"/>
  <c r="X111" i="1" s="1"/>
  <c r="Y90" i="1"/>
  <c r="Y111" i="1" s="1"/>
  <c r="Z69" i="1" l="1"/>
  <c r="Z90" i="1" l="1"/>
  <c r="Z111" i="1" s="1"/>
  <c r="AA69" i="1"/>
  <c r="AA90" i="1" l="1"/>
  <c r="AA111" i="1" s="1"/>
  <c r="AB69" i="1"/>
  <c r="AB90" i="1" l="1"/>
  <c r="AB111" i="1" s="1"/>
  <c r="AC69" i="1"/>
  <c r="AC90" i="1" l="1"/>
  <c r="AC111" i="1" s="1"/>
  <c r="AE69" i="1" l="1"/>
  <c r="AF69" i="1"/>
  <c r="AF90" i="1" l="1"/>
  <c r="AF111" i="1" s="1"/>
  <c r="AE90" i="1"/>
  <c r="AE111" i="1" s="1"/>
  <c r="AD69" i="1"/>
  <c r="AD90" i="1" l="1"/>
  <c r="AD111" i="1" s="1"/>
  <c r="AG69" i="1"/>
  <c r="AG90" i="1" l="1"/>
  <c r="AG111" i="1" s="1"/>
  <c r="AH69" i="1"/>
  <c r="AH90" i="1" l="1"/>
  <c r="AH111" i="1" s="1"/>
  <c r="AI69" i="1"/>
  <c r="AI90" i="1" l="1"/>
  <c r="AI111" i="1" s="1"/>
  <c r="AJ69" i="1"/>
  <c r="AJ90" i="1" l="1"/>
  <c r="AJ111" i="1" s="1"/>
  <c r="AK69" i="1"/>
  <c r="AK90" i="1" l="1"/>
  <c r="AK111" i="1" s="1"/>
  <c r="AL69" i="1"/>
  <c r="AL90" i="1" l="1"/>
  <c r="AL111" i="1" s="1"/>
  <c r="AM69" i="1"/>
  <c r="AM90" i="1" l="1"/>
  <c r="AM111" i="1" s="1"/>
  <c r="AN69" i="1"/>
  <c r="AN90" i="1" l="1"/>
  <c r="AN111" i="1" s="1"/>
  <c r="AP69" i="1" l="1"/>
  <c r="AP90" i="1" l="1"/>
  <c r="AP111" i="1" s="1"/>
  <c r="AO69" i="1"/>
  <c r="AR69" i="1"/>
  <c r="AQ69" i="1"/>
  <c r="AQ90" i="1" l="1"/>
  <c r="AQ111" i="1" s="1"/>
  <c r="AR90" i="1"/>
  <c r="AR111" i="1" s="1"/>
  <c r="AO90" i="1"/>
  <c r="AO111" i="1" s="1"/>
  <c r="AS69" i="1" l="1"/>
  <c r="AS90" i="1" l="1"/>
  <c r="AS111" i="1" s="1"/>
  <c r="AT69" i="1"/>
  <c r="AT90" i="1" l="1"/>
  <c r="AT111" i="1" s="1"/>
  <c r="AU69" i="1"/>
  <c r="AU90" i="1" l="1"/>
  <c r="AU111" i="1" s="1"/>
  <c r="AW69" i="1"/>
  <c r="AV69" i="1"/>
  <c r="AV90" i="1" l="1"/>
  <c r="AV111" i="1" s="1"/>
  <c r="AW90" i="1"/>
  <c r="AW111" i="1" s="1"/>
  <c r="AX69" i="1" l="1"/>
  <c r="AX90" i="1" l="1"/>
  <c r="AX111" i="1" s="1"/>
  <c r="AY69" i="1"/>
  <c r="AY90" i="1" l="1"/>
  <c r="AY111" i="1" s="1"/>
  <c r="AZ69" i="1"/>
  <c r="AZ90" i="1" l="1"/>
  <c r="AZ111" i="1" s="1"/>
  <c r="BA69" i="1"/>
  <c r="BA90" i="1" l="1"/>
  <c r="BA111" i="1" s="1"/>
  <c r="BC69" i="1"/>
  <c r="BB69" i="1"/>
  <c r="BB90" i="1" l="1"/>
  <c r="BB111" i="1" s="1"/>
  <c r="BC90" i="1"/>
  <c r="BC111" i="1" s="1"/>
  <c r="BD69" i="1"/>
  <c r="BD90" i="1" l="1"/>
  <c r="BD111" i="1" s="1"/>
  <c r="BE69" i="1" l="1"/>
  <c r="BE90" i="1" l="1"/>
  <c r="BE111" i="1" s="1"/>
  <c r="BF69" i="1"/>
  <c r="BF90" i="1" l="1"/>
  <c r="BF111" i="1" s="1"/>
  <c r="BH69" i="1"/>
  <c r="BG69" i="1"/>
  <c r="BG90" i="1" l="1"/>
  <c r="BG111" i="1" s="1"/>
  <c r="BH90" i="1"/>
  <c r="BH111" i="1" s="1"/>
  <c r="BI69" i="1" l="1"/>
  <c r="BI90" i="1" l="1"/>
  <c r="BI111" i="1" s="1"/>
  <c r="BJ69" i="1"/>
  <c r="BK69" i="1"/>
  <c r="BK90" i="1" l="1"/>
  <c r="BK111" i="1" s="1"/>
  <c r="BJ90" i="1"/>
  <c r="BJ111" i="1" s="1"/>
  <c r="BL69" i="1" l="1"/>
  <c r="BL90" i="1" l="1"/>
  <c r="BL111" i="1" s="1"/>
  <c r="BM69" i="1"/>
  <c r="BN69" i="1"/>
  <c r="BN90" i="1" l="1"/>
  <c r="BN111" i="1" s="1"/>
  <c r="BM90" i="1"/>
  <c r="BM111" i="1" s="1"/>
  <c r="D87" i="1" l="1"/>
  <c r="D98" i="1"/>
  <c r="D91" i="1"/>
  <c r="D90" i="1"/>
  <c r="D81" i="1"/>
  <c r="D79" i="1"/>
  <c r="D68" i="1"/>
  <c r="D66" i="1"/>
  <c r="D80" i="1"/>
  <c r="D76" i="1"/>
  <c r="D82" i="1"/>
  <c r="D65" i="1"/>
  <c r="D63" i="1"/>
  <c r="D56" i="1"/>
  <c r="D54" i="1"/>
  <c r="D67" i="1"/>
  <c r="D64" i="1"/>
  <c r="D62" i="1"/>
  <c r="D55" i="1"/>
  <c r="D53" i="1"/>
  <c r="D52" i="1"/>
  <c r="D50" i="1"/>
  <c r="D48" i="1"/>
  <c r="D46" i="1"/>
  <c r="D44" i="1"/>
  <c r="D42" i="1"/>
  <c r="D49" i="1"/>
  <c r="D47" i="1"/>
  <c r="D45" i="1"/>
  <c r="D43" i="1"/>
  <c r="D40" i="1"/>
  <c r="D38" i="1"/>
  <c r="D35" i="1"/>
  <c r="C122" i="1" s="1"/>
  <c r="D34" i="1"/>
  <c r="D32" i="1"/>
  <c r="D30" i="1"/>
  <c r="D41" i="1"/>
  <c r="D39" i="1"/>
  <c r="D37" i="1"/>
  <c r="D33" i="1"/>
  <c r="D31" i="1"/>
  <c r="D20" i="1"/>
  <c r="D18" i="1"/>
  <c r="D15" i="1"/>
  <c r="C120" i="1" s="1"/>
  <c r="D28" i="1"/>
  <c r="D26" i="1"/>
  <c r="D24" i="1"/>
  <c r="D29" i="1"/>
  <c r="D27" i="1"/>
  <c r="D25" i="1"/>
  <c r="D14" i="1"/>
  <c r="D13" i="1"/>
  <c r="D12" i="1"/>
  <c r="D10" i="1"/>
  <c r="D11" i="1"/>
  <c r="D69" i="1" l="1"/>
  <c r="D61" i="1"/>
  <c r="D99" i="1" l="1"/>
  <c r="D101" i="1" l="1"/>
  <c r="D51" i="1" l="1"/>
  <c r="D57" i="1" l="1"/>
  <c r="C121" i="1" s="1"/>
  <c r="D75" i="1" l="1"/>
  <c r="D93" i="1" l="1"/>
  <c r="D17" i="1"/>
  <c r="D19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D102" i="1"/>
  <c r="F120" i="1" s="1"/>
  <c r="D103" i="1"/>
  <c r="D108" i="1"/>
  <c r="D109" i="1"/>
  <c r="D111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F133" i="1"/>
  <c r="F134" i="1" s="1"/>
  <c r="G133" i="1"/>
  <c r="H133" i="1"/>
  <c r="I133" i="1"/>
  <c r="J133" i="1"/>
  <c r="J134" i="1" s="1"/>
  <c r="K133" i="1"/>
  <c r="L133" i="1"/>
  <c r="M133" i="1"/>
  <c r="N133" i="1"/>
  <c r="O133" i="1"/>
  <c r="P133" i="1"/>
  <c r="Q133" i="1"/>
  <c r="R133" i="1"/>
  <c r="R134" i="1" s="1"/>
  <c r="S133" i="1"/>
  <c r="T133" i="1"/>
  <c r="U133" i="1"/>
  <c r="V133" i="1"/>
  <c r="W133" i="1"/>
  <c r="X133" i="1"/>
  <c r="Y133" i="1"/>
  <c r="Z133" i="1"/>
  <c r="Z134" i="1" s="1"/>
  <c r="AA133" i="1"/>
  <c r="AB133" i="1"/>
  <c r="AC133" i="1"/>
  <c r="AD133" i="1"/>
  <c r="AE133" i="1"/>
  <c r="AF133" i="1"/>
  <c r="AG133" i="1"/>
  <c r="AH133" i="1"/>
  <c r="AH134" i="1" s="1"/>
  <c r="AI133" i="1"/>
  <c r="AJ133" i="1"/>
  <c r="AK133" i="1"/>
  <c r="AL133" i="1"/>
  <c r="AM133" i="1"/>
  <c r="AN133" i="1"/>
  <c r="AO133" i="1"/>
  <c r="AP133" i="1"/>
  <c r="AP134" i="1" s="1"/>
  <c r="AQ133" i="1"/>
  <c r="AR133" i="1"/>
  <c r="AS133" i="1"/>
  <c r="AT133" i="1"/>
  <c r="AU133" i="1"/>
  <c r="AV133" i="1"/>
  <c r="AW133" i="1"/>
  <c r="AX133" i="1"/>
  <c r="AX134" i="1" s="1"/>
  <c r="AY133" i="1"/>
  <c r="AZ133" i="1"/>
  <c r="BA133" i="1"/>
  <c r="BB133" i="1"/>
  <c r="BC133" i="1"/>
  <c r="BD133" i="1"/>
  <c r="BE133" i="1"/>
  <c r="BF133" i="1"/>
  <c r="BF134" i="1" s="1"/>
  <c r="BG133" i="1"/>
  <c r="BH133" i="1"/>
  <c r="BI133" i="1"/>
  <c r="BJ133" i="1"/>
  <c r="BK133" i="1"/>
  <c r="BL133" i="1"/>
  <c r="BM133" i="1"/>
  <c r="BN133" i="1"/>
  <c r="BN134" i="1" s="1"/>
  <c r="F122" i="1" l="1"/>
  <c r="E184" i="1"/>
  <c r="E183" i="1"/>
  <c r="E185" i="1"/>
  <c r="D167" i="1"/>
  <c r="D155" i="1"/>
  <c r="L158" i="1" s="1"/>
  <c r="L162" i="1" s="1"/>
  <c r="D143" i="1"/>
  <c r="AZ146" i="1" s="1"/>
  <c r="AV134" i="1"/>
  <c r="AV170" i="1" s="1"/>
  <c r="AV174" i="1" s="1"/>
  <c r="BB134" i="1"/>
  <c r="BB138" i="1" s="1"/>
  <c r="BJ134" i="1"/>
  <c r="BH134" i="1"/>
  <c r="BH138" i="1" s="1"/>
  <c r="AZ134" i="1"/>
  <c r="AZ138" i="1" s="1"/>
  <c r="AR134" i="1"/>
  <c r="AR138" i="1" s="1"/>
  <c r="AJ134" i="1"/>
  <c r="AJ138" i="1" s="1"/>
  <c r="AB134" i="1"/>
  <c r="T134" i="1"/>
  <c r="T138" i="1" s="1"/>
  <c r="BK134" i="1"/>
  <c r="BK138" i="1" s="1"/>
  <c r="BC134" i="1"/>
  <c r="AU134" i="1"/>
  <c r="BD134" i="1"/>
  <c r="AT134" i="1"/>
  <c r="AT138" i="1" s="1"/>
  <c r="AL134" i="1"/>
  <c r="AL170" i="1" s="1"/>
  <c r="AL174" i="1" s="1"/>
  <c r="AD134" i="1"/>
  <c r="AD138" i="1" s="1"/>
  <c r="V134" i="1"/>
  <c r="V138" i="1" s="1"/>
  <c r="N134" i="1"/>
  <c r="N138" i="1" s="1"/>
  <c r="BL134" i="1"/>
  <c r="BL138" i="1" s="1"/>
  <c r="BA134" i="1"/>
  <c r="BA138" i="1" s="1"/>
  <c r="AS134" i="1"/>
  <c r="AS138" i="1" s="1"/>
  <c r="AK134" i="1"/>
  <c r="AK138" i="1" s="1"/>
  <c r="AC134" i="1"/>
  <c r="AC158" i="1" s="1"/>
  <c r="AC162" i="1" s="1"/>
  <c r="U134" i="1"/>
  <c r="U170" i="1" s="1"/>
  <c r="U174" i="1" s="1"/>
  <c r="M134" i="1"/>
  <c r="BI134" i="1"/>
  <c r="BG134" i="1"/>
  <c r="AY134" i="1"/>
  <c r="AY170" i="1" s="1"/>
  <c r="AY174" i="1" s="1"/>
  <c r="AQ134" i="1"/>
  <c r="AI134" i="1"/>
  <c r="AI170" i="1" s="1"/>
  <c r="AI174" i="1" s="1"/>
  <c r="AA134" i="1"/>
  <c r="AA170" i="1" s="1"/>
  <c r="AA174" i="1" s="1"/>
  <c r="S134" i="1"/>
  <c r="S170" i="1" s="1"/>
  <c r="S174" i="1" s="1"/>
  <c r="K134" i="1"/>
  <c r="K146" i="1" s="1"/>
  <c r="BM134" i="1"/>
  <c r="AW134" i="1"/>
  <c r="AG134" i="1"/>
  <c r="Y134" i="1"/>
  <c r="Q134" i="1"/>
  <c r="I134" i="1"/>
  <c r="I138" i="1" s="1"/>
  <c r="BE134" i="1"/>
  <c r="AO134" i="1"/>
  <c r="AO170" i="1" s="1"/>
  <c r="AO174" i="1" s="1"/>
  <c r="L134" i="1"/>
  <c r="L138" i="1" s="1"/>
  <c r="BJ71" i="1"/>
  <c r="BJ95" i="1" s="1"/>
  <c r="BJ59" i="1"/>
  <c r="BB71" i="1"/>
  <c r="BB95" i="1" s="1"/>
  <c r="BB59" i="1"/>
  <c r="AT59" i="1"/>
  <c r="AT71" i="1"/>
  <c r="AT95" i="1" s="1"/>
  <c r="AL59" i="1"/>
  <c r="AL71" i="1"/>
  <c r="AL95" i="1" s="1"/>
  <c r="AD71" i="1"/>
  <c r="AD95" i="1" s="1"/>
  <c r="AD59" i="1"/>
  <c r="V71" i="1"/>
  <c r="V95" i="1" s="1"/>
  <c r="V59" i="1"/>
  <c r="N71" i="1"/>
  <c r="N95" i="1" s="1"/>
  <c r="N59" i="1"/>
  <c r="D21" i="1"/>
  <c r="C123" i="1" s="1"/>
  <c r="C124" i="1" s="1"/>
  <c r="F121" i="1" s="1"/>
  <c r="F59" i="1"/>
  <c r="F71" i="1"/>
  <c r="F95" i="1" s="1"/>
  <c r="BI71" i="1"/>
  <c r="BI95" i="1" s="1"/>
  <c r="BI59" i="1"/>
  <c r="BA71" i="1"/>
  <c r="BA95" i="1" s="1"/>
  <c r="BA59" i="1"/>
  <c r="AS71" i="1"/>
  <c r="AS95" i="1" s="1"/>
  <c r="AS59" i="1"/>
  <c r="AK71" i="1"/>
  <c r="AK95" i="1" s="1"/>
  <c r="AK59" i="1"/>
  <c r="AC59" i="1"/>
  <c r="AC71" i="1"/>
  <c r="AC95" i="1" s="1"/>
  <c r="U71" i="1"/>
  <c r="U95" i="1" s="1"/>
  <c r="U59" i="1"/>
  <c r="M59" i="1"/>
  <c r="M71" i="1"/>
  <c r="M95" i="1" s="1"/>
  <c r="BH59" i="1"/>
  <c r="BH71" i="1"/>
  <c r="BH95" i="1" s="1"/>
  <c r="AZ59" i="1"/>
  <c r="AZ71" i="1"/>
  <c r="AZ95" i="1" s="1"/>
  <c r="AR59" i="1"/>
  <c r="AR71" i="1"/>
  <c r="AR95" i="1" s="1"/>
  <c r="AJ59" i="1"/>
  <c r="AJ71" i="1"/>
  <c r="AJ95" i="1" s="1"/>
  <c r="AB59" i="1"/>
  <c r="AB71" i="1"/>
  <c r="AB95" i="1" s="1"/>
  <c r="T59" i="1"/>
  <c r="T71" i="1"/>
  <c r="T95" i="1" s="1"/>
  <c r="L59" i="1"/>
  <c r="L71" i="1"/>
  <c r="L95" i="1" s="1"/>
  <c r="AY138" i="1"/>
  <c r="AQ170" i="1"/>
  <c r="AQ174" i="1" s="1"/>
  <c r="AQ138" i="1"/>
  <c r="BG59" i="1"/>
  <c r="BG71" i="1"/>
  <c r="BG95" i="1" s="1"/>
  <c r="AY59" i="1"/>
  <c r="AY71" i="1"/>
  <c r="AY95" i="1" s="1"/>
  <c r="AQ59" i="1"/>
  <c r="AQ71" i="1"/>
  <c r="AQ95" i="1" s="1"/>
  <c r="AI71" i="1"/>
  <c r="AI95" i="1" s="1"/>
  <c r="AI59" i="1"/>
  <c r="AA71" i="1"/>
  <c r="AA95" i="1" s="1"/>
  <c r="AA59" i="1"/>
  <c r="S71" i="1"/>
  <c r="S95" i="1" s="1"/>
  <c r="S59" i="1"/>
  <c r="K59" i="1"/>
  <c r="K71" i="1"/>
  <c r="K95" i="1" s="1"/>
  <c r="AX138" i="1"/>
  <c r="AX170" i="1"/>
  <c r="AX174" i="1" s="1"/>
  <c r="AP170" i="1"/>
  <c r="AP174" i="1" s="1"/>
  <c r="AP138" i="1"/>
  <c r="AH170" i="1"/>
  <c r="AH174" i="1" s="1"/>
  <c r="AH138" i="1"/>
  <c r="AH158" i="1"/>
  <c r="AH162" i="1" s="1"/>
  <c r="Z138" i="1"/>
  <c r="Z170" i="1"/>
  <c r="Z174" i="1" s="1"/>
  <c r="Z146" i="1"/>
  <c r="R138" i="1"/>
  <c r="R170" i="1"/>
  <c r="R174" i="1" s="1"/>
  <c r="J146" i="1"/>
  <c r="J158" i="1"/>
  <c r="J162" i="1" s="1"/>
  <c r="J170" i="1"/>
  <c r="J174" i="1" s="1"/>
  <c r="J138" i="1"/>
  <c r="BN59" i="1"/>
  <c r="BN71" i="1"/>
  <c r="BN95" i="1" s="1"/>
  <c r="BF71" i="1"/>
  <c r="BF95" i="1" s="1"/>
  <c r="BF59" i="1"/>
  <c r="AX59" i="1"/>
  <c r="AX71" i="1"/>
  <c r="AX95" i="1" s="1"/>
  <c r="AP71" i="1"/>
  <c r="AP95" i="1" s="1"/>
  <c r="AP59" i="1"/>
  <c r="AH59" i="1"/>
  <c r="AH71" i="1"/>
  <c r="AH95" i="1" s="1"/>
  <c r="Z71" i="1"/>
  <c r="Z95" i="1" s="1"/>
  <c r="Z59" i="1"/>
  <c r="R59" i="1"/>
  <c r="R71" i="1"/>
  <c r="R95" i="1" s="1"/>
  <c r="J59" i="1"/>
  <c r="J71" i="1"/>
  <c r="J95" i="1" s="1"/>
  <c r="BM146" i="1"/>
  <c r="BM158" i="1"/>
  <c r="BM162" i="1" s="1"/>
  <c r="BM138" i="1"/>
  <c r="BM170" i="1"/>
  <c r="BM174" i="1" s="1"/>
  <c r="AG170" i="1"/>
  <c r="AG174" i="1" s="1"/>
  <c r="AG138" i="1"/>
  <c r="AG146" i="1"/>
  <c r="AG158" i="1"/>
  <c r="AG162" i="1" s="1"/>
  <c r="Y158" i="1"/>
  <c r="Y162" i="1" s="1"/>
  <c r="Y138" i="1"/>
  <c r="Y170" i="1"/>
  <c r="Y174" i="1" s="1"/>
  <c r="Y146" i="1"/>
  <c r="Q138" i="1"/>
  <c r="BM59" i="1"/>
  <c r="BM71" i="1"/>
  <c r="BM95" i="1" s="1"/>
  <c r="BE59" i="1"/>
  <c r="BE71" i="1"/>
  <c r="BE95" i="1" s="1"/>
  <c r="AW71" i="1"/>
  <c r="AW95" i="1" s="1"/>
  <c r="AW59" i="1"/>
  <c r="AO71" i="1"/>
  <c r="AO95" i="1" s="1"/>
  <c r="AO59" i="1"/>
  <c r="AG71" i="1"/>
  <c r="AG95" i="1" s="1"/>
  <c r="AG59" i="1"/>
  <c r="Y71" i="1"/>
  <c r="Y95" i="1" s="1"/>
  <c r="Y59" i="1"/>
  <c r="Q59" i="1"/>
  <c r="Q71" i="1"/>
  <c r="Q95" i="1" s="1"/>
  <c r="I71" i="1"/>
  <c r="I95" i="1" s="1"/>
  <c r="I59" i="1"/>
  <c r="BN146" i="1"/>
  <c r="BN158" i="1"/>
  <c r="BN162" i="1" s="1"/>
  <c r="BN138" i="1"/>
  <c r="BN170" i="1"/>
  <c r="BN174" i="1" s="1"/>
  <c r="AW170" i="1"/>
  <c r="AW174" i="1" s="1"/>
  <c r="BD138" i="1"/>
  <c r="BD146" i="1"/>
  <c r="BD158" i="1"/>
  <c r="BD162" i="1" s="1"/>
  <c r="BD170" i="1"/>
  <c r="BD174" i="1" s="1"/>
  <c r="AN134" i="1"/>
  <c r="AF134" i="1"/>
  <c r="X134" i="1"/>
  <c r="P134" i="1"/>
  <c r="H134" i="1"/>
  <c r="BL71" i="1"/>
  <c r="BL95" i="1" s="1"/>
  <c r="BL59" i="1"/>
  <c r="BD59" i="1"/>
  <c r="BD71" i="1"/>
  <c r="BD95" i="1" s="1"/>
  <c r="AV59" i="1"/>
  <c r="AV71" i="1"/>
  <c r="AV95" i="1" s="1"/>
  <c r="AN59" i="1"/>
  <c r="AN71" i="1"/>
  <c r="AN95" i="1" s="1"/>
  <c r="AF59" i="1"/>
  <c r="AF71" i="1"/>
  <c r="AF95" i="1" s="1"/>
  <c r="X59" i="1"/>
  <c r="X71" i="1"/>
  <c r="X95" i="1" s="1"/>
  <c r="P71" i="1"/>
  <c r="P95" i="1" s="1"/>
  <c r="P59" i="1"/>
  <c r="H71" i="1"/>
  <c r="H95" i="1" s="1"/>
  <c r="H59" i="1"/>
  <c r="BI170" i="1"/>
  <c r="BI174" i="1" s="1"/>
  <c r="BI146" i="1"/>
  <c r="BI138" i="1"/>
  <c r="BI158" i="1"/>
  <c r="BI162" i="1" s="1"/>
  <c r="BF138" i="1"/>
  <c r="BF146" i="1"/>
  <c r="BF158" i="1"/>
  <c r="BF162" i="1" s="1"/>
  <c r="BF170" i="1"/>
  <c r="BF174" i="1" s="1"/>
  <c r="BE138" i="1"/>
  <c r="BE146" i="1"/>
  <c r="BE158" i="1"/>
  <c r="BE162" i="1" s="1"/>
  <c r="BE170" i="1"/>
  <c r="BE174" i="1" s="1"/>
  <c r="BK146" i="1"/>
  <c r="BK158" i="1"/>
  <c r="BK162" i="1" s="1"/>
  <c r="BK170" i="1"/>
  <c r="BK174" i="1" s="1"/>
  <c r="BC138" i="1"/>
  <c r="BC146" i="1"/>
  <c r="BC158" i="1"/>
  <c r="BC162" i="1" s="1"/>
  <c r="BC170" i="1"/>
  <c r="BC174" i="1" s="1"/>
  <c r="AU138" i="1"/>
  <c r="AU146" i="1"/>
  <c r="AU158" i="1"/>
  <c r="AU162" i="1" s="1"/>
  <c r="AU170" i="1"/>
  <c r="AU174" i="1" s="1"/>
  <c r="AM134" i="1"/>
  <c r="AE134" i="1"/>
  <c r="W134" i="1"/>
  <c r="O134" i="1"/>
  <c r="G134" i="1"/>
  <c r="BK71" i="1"/>
  <c r="BK95" i="1" s="1"/>
  <c r="BK59" i="1"/>
  <c r="BC59" i="1"/>
  <c r="BC71" i="1"/>
  <c r="BC95" i="1" s="1"/>
  <c r="AU71" i="1"/>
  <c r="AU95" i="1" s="1"/>
  <c r="AU59" i="1"/>
  <c r="AM59" i="1"/>
  <c r="AM71" i="1"/>
  <c r="AM95" i="1" s="1"/>
  <c r="AE59" i="1"/>
  <c r="AE71" i="1"/>
  <c r="AE95" i="1" s="1"/>
  <c r="W59" i="1"/>
  <c r="W71" i="1"/>
  <c r="W95" i="1" s="1"/>
  <c r="O71" i="1"/>
  <c r="O95" i="1" s="1"/>
  <c r="O59" i="1"/>
  <c r="G71" i="1"/>
  <c r="G95" i="1" s="1"/>
  <c r="G59" i="1"/>
  <c r="I158" i="1" l="1"/>
  <c r="I162" i="1" s="1"/>
  <c r="Q158" i="1"/>
  <c r="Q162" i="1" s="1"/>
  <c r="BH170" i="1"/>
  <c r="BH174" i="1" s="1"/>
  <c r="I146" i="1"/>
  <c r="AX146" i="1"/>
  <c r="AQ158" i="1"/>
  <c r="AQ162" i="1" s="1"/>
  <c r="AO138" i="1"/>
  <c r="R146" i="1"/>
  <c r="R150" i="1" s="1"/>
  <c r="AH146" i="1"/>
  <c r="AI146" i="1"/>
  <c r="AY146" i="1"/>
  <c r="AB158" i="1"/>
  <c r="AB162" i="1" s="1"/>
  <c r="S146" i="1"/>
  <c r="S138" i="1"/>
  <c r="AJ170" i="1"/>
  <c r="AJ174" i="1" s="1"/>
  <c r="Q146" i="1"/>
  <c r="Q150" i="1" s="1"/>
  <c r="AP146" i="1"/>
  <c r="AI138" i="1"/>
  <c r="AR170" i="1"/>
  <c r="AR174" i="1" s="1"/>
  <c r="Q170" i="1"/>
  <c r="Q174" i="1" s="1"/>
  <c r="AQ146" i="1"/>
  <c r="Z158" i="1"/>
  <c r="Z162" i="1" s="1"/>
  <c r="AB170" i="1"/>
  <c r="AB174" i="1" s="1"/>
  <c r="AV158" i="1"/>
  <c r="AV162" i="1" s="1"/>
  <c r="AV146" i="1"/>
  <c r="T170" i="1"/>
  <c r="T174" i="1" s="1"/>
  <c r="AC138" i="1"/>
  <c r="AV138" i="1"/>
  <c r="AO158" i="1"/>
  <c r="AO162" i="1" s="1"/>
  <c r="T158" i="1"/>
  <c r="T162" i="1" s="1"/>
  <c r="AK146" i="1"/>
  <c r="AK150" i="1" s="1"/>
  <c r="AO146" i="1"/>
  <c r="AO150" i="1" s="1"/>
  <c r="AB138" i="1"/>
  <c r="AJ146" i="1"/>
  <c r="AJ150" i="1" s="1"/>
  <c r="U146" i="1"/>
  <c r="U150" i="1" s="1"/>
  <c r="AX158" i="1"/>
  <c r="AX162" i="1" s="1"/>
  <c r="S158" i="1"/>
  <c r="S162" i="1" s="1"/>
  <c r="T146" i="1"/>
  <c r="T150" i="1" s="1"/>
  <c r="AJ158" i="1"/>
  <c r="AJ162" i="1" s="1"/>
  <c r="AD170" i="1"/>
  <c r="AD174" i="1" s="1"/>
  <c r="R158" i="1"/>
  <c r="R162" i="1" s="1"/>
  <c r="K138" i="1"/>
  <c r="AA158" i="1"/>
  <c r="AA162" i="1" s="1"/>
  <c r="AK170" i="1"/>
  <c r="AK174" i="1" s="1"/>
  <c r="K170" i="1"/>
  <c r="K174" i="1" s="1"/>
  <c r="AA138" i="1"/>
  <c r="AB146" i="1"/>
  <c r="AB150" i="1" s="1"/>
  <c r="AR158" i="1"/>
  <c r="AR162" i="1" s="1"/>
  <c r="I170" i="1"/>
  <c r="I174" i="1" s="1"/>
  <c r="AP158" i="1"/>
  <c r="AP162" i="1" s="1"/>
  <c r="K158" i="1"/>
  <c r="K162" i="1" s="1"/>
  <c r="AI158" i="1"/>
  <c r="AI162" i="1" s="1"/>
  <c r="AR146" i="1"/>
  <c r="AW146" i="1"/>
  <c r="AW150" i="1" s="1"/>
  <c r="BG146" i="1"/>
  <c r="BG150" i="1" s="1"/>
  <c r="AY158" i="1"/>
  <c r="AY162" i="1" s="1"/>
  <c r="AW138" i="1"/>
  <c r="BL170" i="1"/>
  <c r="BL174" i="1" s="1"/>
  <c r="BG170" i="1"/>
  <c r="BG174" i="1" s="1"/>
  <c r="BL158" i="1"/>
  <c r="BL162" i="1" s="1"/>
  <c r="BG158" i="1"/>
  <c r="BG162" i="1" s="1"/>
  <c r="BL146" i="1"/>
  <c r="BL150" i="1" s="1"/>
  <c r="BG138" i="1"/>
  <c r="F124" i="1"/>
  <c r="BH158" i="1"/>
  <c r="BH162" i="1" s="1"/>
  <c r="BJ146" i="1"/>
  <c r="BJ150" i="1" s="1"/>
  <c r="AW158" i="1"/>
  <c r="AW162" i="1" s="1"/>
  <c r="BH146" i="1"/>
  <c r="BH150" i="1" s="1"/>
  <c r="U138" i="1"/>
  <c r="M146" i="1"/>
  <c r="M150" i="1" s="1"/>
  <c r="AZ170" i="1"/>
  <c r="AZ174" i="1" s="1"/>
  <c r="AS158" i="1"/>
  <c r="AS162" i="1" s="1"/>
  <c r="BA158" i="1"/>
  <c r="BA162" i="1" s="1"/>
  <c r="BA146" i="1"/>
  <c r="BA150" i="1" s="1"/>
  <c r="AC170" i="1"/>
  <c r="AC174" i="1" s="1"/>
  <c r="BB146" i="1"/>
  <c r="AL138" i="1"/>
  <c r="AA146" i="1"/>
  <c r="AA150" i="1" s="1"/>
  <c r="M138" i="1"/>
  <c r="AZ158" i="1"/>
  <c r="AZ162" i="1" s="1"/>
  <c r="L170" i="1"/>
  <c r="L174" i="1" s="1"/>
  <c r="L146" i="1"/>
  <c r="M170" i="1"/>
  <c r="M174" i="1" s="1"/>
  <c r="BJ138" i="1"/>
  <c r="M158" i="1"/>
  <c r="M162" i="1" s="1"/>
  <c r="N158" i="1"/>
  <c r="N162" i="1" s="1"/>
  <c r="BJ158" i="1"/>
  <c r="BJ162" i="1" s="1"/>
  <c r="V158" i="1"/>
  <c r="V162" i="1" s="1"/>
  <c r="V146" i="1"/>
  <c r="V150" i="1" s="1"/>
  <c r="N146" i="1"/>
  <c r="N150" i="1" s="1"/>
  <c r="AT170" i="1"/>
  <c r="AT174" i="1" s="1"/>
  <c r="AS146" i="1"/>
  <c r="AS150" i="1" s="1"/>
  <c r="U158" i="1"/>
  <c r="U162" i="1" s="1"/>
  <c r="AS170" i="1"/>
  <c r="AS174" i="1" s="1"/>
  <c r="N170" i="1"/>
  <c r="N174" i="1" s="1"/>
  <c r="AC146" i="1"/>
  <c r="AC150" i="1" s="1"/>
  <c r="BA170" i="1"/>
  <c r="BA174" i="1" s="1"/>
  <c r="BB170" i="1"/>
  <c r="BB174" i="1" s="1"/>
  <c r="AD158" i="1"/>
  <c r="AD162" i="1" s="1"/>
  <c r="AD146" i="1"/>
  <c r="AD150" i="1" s="1"/>
  <c r="BJ170" i="1"/>
  <c r="BJ174" i="1" s="1"/>
  <c r="AT146" i="1"/>
  <c r="AT150" i="1" s="1"/>
  <c r="AT158" i="1"/>
  <c r="AT162" i="1" s="1"/>
  <c r="AK158" i="1"/>
  <c r="AK162" i="1" s="1"/>
  <c r="AL158" i="1"/>
  <c r="AL162" i="1" s="1"/>
  <c r="AL146" i="1"/>
  <c r="AL150" i="1" s="1"/>
  <c r="BB158" i="1"/>
  <c r="BB162" i="1" s="1"/>
  <c r="V170" i="1"/>
  <c r="V174" i="1" s="1"/>
  <c r="D134" i="1"/>
  <c r="D71" i="1"/>
  <c r="D59" i="1"/>
  <c r="D95" i="1"/>
  <c r="S150" i="1"/>
  <c r="L150" i="1"/>
  <c r="BB150" i="1"/>
  <c r="I150" i="1"/>
  <c r="J150" i="1"/>
  <c r="AI150" i="1"/>
  <c r="O158" i="1"/>
  <c r="O162" i="1" s="1"/>
  <c r="O170" i="1"/>
  <c r="O174" i="1" s="1"/>
  <c r="O138" i="1"/>
  <c r="O146" i="1"/>
  <c r="AY150" i="1"/>
  <c r="AU150" i="1"/>
  <c r="BD150" i="1"/>
  <c r="W158" i="1"/>
  <c r="W162" i="1" s="1"/>
  <c r="W170" i="1"/>
  <c r="W174" i="1" s="1"/>
  <c r="W138" i="1"/>
  <c r="W146" i="1"/>
  <c r="BE150" i="1"/>
  <c r="BI150" i="1"/>
  <c r="AG150" i="1"/>
  <c r="AZ150" i="1"/>
  <c r="AE170" i="1"/>
  <c r="AE174" i="1" s="1"/>
  <c r="AE138" i="1"/>
  <c r="AE146" i="1"/>
  <c r="AE158" i="1"/>
  <c r="AE162" i="1" s="1"/>
  <c r="BC150" i="1"/>
  <c r="AV150" i="1"/>
  <c r="AH150" i="1"/>
  <c r="AX150" i="1"/>
  <c r="BK150" i="1"/>
  <c r="AM170" i="1"/>
  <c r="AM174" i="1" s="1"/>
  <c r="AM138" i="1"/>
  <c r="AM146" i="1"/>
  <c r="AM158" i="1"/>
  <c r="AM162" i="1" s="1"/>
  <c r="H146" i="1"/>
  <c r="H158" i="1"/>
  <c r="H162" i="1" s="1"/>
  <c r="H138" i="1"/>
  <c r="H170" i="1"/>
  <c r="H174" i="1" s="1"/>
  <c r="BN150" i="1"/>
  <c r="BM150" i="1"/>
  <c r="AQ150" i="1"/>
  <c r="AF170" i="1"/>
  <c r="AF174" i="1" s="1"/>
  <c r="AF138" i="1"/>
  <c r="AF146" i="1"/>
  <c r="AF158" i="1"/>
  <c r="AF162" i="1" s="1"/>
  <c r="G146" i="1"/>
  <c r="G138" i="1"/>
  <c r="G158" i="1"/>
  <c r="G170" i="1"/>
  <c r="D138" i="1"/>
  <c r="D139" i="1"/>
  <c r="P138" i="1"/>
  <c r="P158" i="1"/>
  <c r="P162" i="1" s="1"/>
  <c r="P170" i="1"/>
  <c r="P174" i="1" s="1"/>
  <c r="P146" i="1"/>
  <c r="Y150" i="1"/>
  <c r="Z150" i="1"/>
  <c r="AN170" i="1"/>
  <c r="AN174" i="1" s="1"/>
  <c r="AN146" i="1"/>
  <c r="AN138" i="1"/>
  <c r="AN158" i="1"/>
  <c r="AN162" i="1" s="1"/>
  <c r="D137" i="1"/>
  <c r="BF150" i="1"/>
  <c r="X158" i="1"/>
  <c r="X162" i="1" s="1"/>
  <c r="X138" i="1"/>
  <c r="X170" i="1"/>
  <c r="X174" i="1" s="1"/>
  <c r="X146" i="1"/>
  <c r="AP150" i="1"/>
  <c r="K150" i="1"/>
  <c r="AR150" i="1"/>
  <c r="P150" i="1" l="1"/>
  <c r="G174" i="1"/>
  <c r="D175" i="1"/>
  <c r="D170" i="1"/>
  <c r="D174" i="1"/>
  <c r="D173" i="1"/>
  <c r="G228" i="1"/>
  <c r="G150" i="1"/>
  <c r="G215" i="1"/>
  <c r="G216" i="1" s="1"/>
  <c r="G195" i="1"/>
  <c r="G196" i="1" s="1"/>
  <c r="H191" i="1" s="1"/>
  <c r="H193" i="1" s="1"/>
  <c r="H194" i="1" s="1"/>
  <c r="H195" i="1" s="1"/>
  <c r="H196" i="1" s="1"/>
  <c r="I191" i="1" s="1"/>
  <c r="BP146" i="1"/>
  <c r="D149" i="1"/>
  <c r="D151" i="1"/>
  <c r="D150" i="1"/>
  <c r="D146" i="1"/>
  <c r="O150" i="1"/>
  <c r="AF150" i="1"/>
  <c r="H150" i="1"/>
  <c r="W150" i="1"/>
  <c r="G162" i="1"/>
  <c r="D163" i="1"/>
  <c r="D162" i="1"/>
  <c r="D158" i="1"/>
  <c r="D161" i="1"/>
  <c r="AN150" i="1"/>
  <c r="X150" i="1"/>
  <c r="AM150" i="1"/>
  <c r="AE150" i="1"/>
  <c r="H210" i="1" l="1"/>
  <c r="H213" i="1" s="1"/>
  <c r="H214" i="1" s="1"/>
  <c r="H215" i="1" s="1"/>
  <c r="H216" i="1" s="1"/>
  <c r="G219" i="1"/>
  <c r="G221" i="1" s="1"/>
  <c r="G224" i="1" s="1"/>
  <c r="G199" i="1"/>
  <c r="G201" i="1" s="1"/>
  <c r="G204" i="1" s="1"/>
  <c r="I193" i="1"/>
  <c r="I194" i="1" s="1"/>
  <c r="I210" i="1" l="1"/>
  <c r="I213" i="1" s="1"/>
  <c r="I214" i="1" s="1"/>
  <c r="H228" i="1"/>
  <c r="H199" i="1" s="1"/>
  <c r="H201" i="1" s="1"/>
  <c r="H204" i="1" s="1"/>
  <c r="I195" i="1"/>
  <c r="H219" i="1" l="1"/>
  <c r="H221" i="1" s="1"/>
  <c r="H224" i="1" s="1"/>
  <c r="I196" i="1"/>
  <c r="I215" i="1"/>
  <c r="I228" i="1" s="1"/>
  <c r="I219" i="1" s="1"/>
  <c r="I221" i="1" s="1"/>
  <c r="I224" i="1" s="1"/>
  <c r="I216" i="1" l="1"/>
  <c r="J191" i="1"/>
  <c r="I199" i="1"/>
  <c r="I201" i="1" s="1"/>
  <c r="I204" i="1" s="1"/>
  <c r="J210" i="1" l="1"/>
  <c r="J213" i="1" s="1"/>
  <c r="J214" i="1" s="1"/>
  <c r="J215" i="1"/>
  <c r="J216" i="1" s="1"/>
  <c r="K210" i="1" s="1"/>
  <c r="J193" i="1"/>
  <c r="J194" i="1" s="1"/>
  <c r="K213" i="1" l="1"/>
  <c r="K214" i="1" s="1"/>
  <c r="J195" i="1"/>
  <c r="J196" i="1" l="1"/>
  <c r="J228" i="1"/>
  <c r="J219" i="1" s="1"/>
  <c r="J221" i="1" s="1"/>
  <c r="J224" i="1" s="1"/>
  <c r="K215" i="1"/>
  <c r="K216" i="1" s="1"/>
  <c r="K191" i="1"/>
  <c r="J199" i="1"/>
  <c r="J201" i="1" s="1"/>
  <c r="J204" i="1" s="1"/>
  <c r="L210" i="1" l="1"/>
  <c r="L213" i="1"/>
  <c r="L214" i="1"/>
  <c r="K193" i="1"/>
  <c r="K194" i="1" s="1"/>
  <c r="L215" i="1" l="1"/>
  <c r="L216" i="1" s="1"/>
  <c r="K195" i="1"/>
  <c r="K228" i="1" s="1"/>
  <c r="K219" i="1" s="1"/>
  <c r="K221" i="1" s="1"/>
  <c r="K224" i="1" s="1"/>
  <c r="K196" i="1" l="1"/>
  <c r="K199" i="1"/>
  <c r="K201" i="1" s="1"/>
  <c r="K204" i="1" s="1"/>
  <c r="M210" i="1"/>
  <c r="M213" i="1" l="1"/>
  <c r="M214" i="1"/>
  <c r="L191" i="1"/>
  <c r="M215" i="1" l="1"/>
  <c r="M216" i="1" s="1"/>
  <c r="L193" i="1"/>
  <c r="L194" i="1" s="1"/>
  <c r="L195" i="1" l="1"/>
  <c r="L228" i="1" s="1"/>
  <c r="L219" i="1" s="1"/>
  <c r="L221" i="1" s="1"/>
  <c r="L224" i="1" s="1"/>
  <c r="L196" i="1"/>
  <c r="N210" i="1"/>
  <c r="N213" i="1" l="1"/>
  <c r="N214" i="1"/>
  <c r="L199" i="1"/>
  <c r="L201" i="1" s="1"/>
  <c r="L204" i="1" s="1"/>
  <c r="N215" i="1" l="1"/>
  <c r="N216" i="1"/>
  <c r="M191" i="1"/>
  <c r="M193" i="1" l="1"/>
  <c r="M194" i="1"/>
  <c r="O210" i="1"/>
  <c r="O213" i="1" l="1"/>
  <c r="O214" i="1" s="1"/>
  <c r="M195" i="1"/>
  <c r="M228" i="1" s="1"/>
  <c r="M219" i="1" s="1"/>
  <c r="M221" i="1" s="1"/>
  <c r="M224" i="1" s="1"/>
  <c r="M196" i="1" l="1"/>
  <c r="O215" i="1"/>
  <c r="O216" i="1"/>
  <c r="M199" i="1"/>
  <c r="M201" i="1" s="1"/>
  <c r="M204" i="1" s="1"/>
  <c r="N191" i="1"/>
  <c r="N193" i="1" l="1"/>
  <c r="N194" i="1"/>
  <c r="P210" i="1"/>
  <c r="P213" i="1" l="1"/>
  <c r="P214" i="1" s="1"/>
  <c r="N195" i="1"/>
  <c r="N228" i="1" s="1"/>
  <c r="N219" i="1" s="1"/>
  <c r="N221" i="1" s="1"/>
  <c r="N224" i="1" s="1"/>
  <c r="N196" i="1" l="1"/>
  <c r="P215" i="1"/>
  <c r="P216" i="1" s="1"/>
  <c r="N199" i="1"/>
  <c r="N201" i="1" s="1"/>
  <c r="N204" i="1" s="1"/>
  <c r="O191" i="1"/>
  <c r="O193" i="1" l="1"/>
  <c r="O194" i="1" s="1"/>
  <c r="Q210" i="1"/>
  <c r="Q213" i="1" l="1"/>
  <c r="Q214" i="1"/>
  <c r="O195" i="1"/>
  <c r="O196" i="1" l="1"/>
  <c r="O228" i="1"/>
  <c r="O219" i="1" s="1"/>
  <c r="O221" i="1" s="1"/>
  <c r="O224" i="1" s="1"/>
  <c r="Q215" i="1"/>
  <c r="Q216" i="1" s="1"/>
  <c r="R210" i="1" s="1"/>
  <c r="P191" i="1"/>
  <c r="O199" i="1" l="1"/>
  <c r="O201" i="1" s="1"/>
  <c r="O204" i="1" s="1"/>
  <c r="R213" i="1"/>
  <c r="R214" i="1" s="1"/>
  <c r="P193" i="1"/>
  <c r="P194" i="1" s="1"/>
  <c r="R215" i="1" l="1"/>
  <c r="R216" i="1"/>
  <c r="S210" i="1" s="1"/>
  <c r="P195" i="1"/>
  <c r="P196" i="1" l="1"/>
  <c r="Q191" i="1" s="1"/>
  <c r="P228" i="1"/>
  <c r="P219" i="1" s="1"/>
  <c r="P221" i="1" s="1"/>
  <c r="P224" i="1" s="1"/>
  <c r="S213" i="1"/>
  <c r="S214" i="1" s="1"/>
  <c r="Q193" i="1"/>
  <c r="Q194" i="1" s="1"/>
  <c r="P199" i="1" l="1"/>
  <c r="P201" i="1" s="1"/>
  <c r="P204" i="1" s="1"/>
  <c r="S215" i="1"/>
  <c r="S216" i="1" s="1"/>
  <c r="Q195" i="1"/>
  <c r="Q196" i="1" l="1"/>
  <c r="R191" i="1" s="1"/>
  <c r="Q228" i="1"/>
  <c r="Q219" i="1" s="1"/>
  <c r="Q221" i="1" s="1"/>
  <c r="Q224" i="1" s="1"/>
  <c r="R193" i="1"/>
  <c r="R194" i="1" s="1"/>
  <c r="T210" i="1"/>
  <c r="Q199" i="1" l="1"/>
  <c r="Q201" i="1" s="1"/>
  <c r="Q204" i="1" s="1"/>
  <c r="T213" i="1"/>
  <c r="T214" i="1" s="1"/>
  <c r="R195" i="1"/>
  <c r="R196" i="1" l="1"/>
  <c r="S191" i="1" s="1"/>
  <c r="R228" i="1"/>
  <c r="R219" i="1" s="1"/>
  <c r="R221" i="1" s="1"/>
  <c r="R224" i="1" s="1"/>
  <c r="T215" i="1"/>
  <c r="T216" i="1" s="1"/>
  <c r="S193" i="1"/>
  <c r="S194" i="1" s="1"/>
  <c r="R199" i="1"/>
  <c r="R201" i="1" s="1"/>
  <c r="R204" i="1" s="1"/>
  <c r="S195" i="1" l="1"/>
  <c r="S228" i="1" s="1"/>
  <c r="S219" i="1" s="1"/>
  <c r="S221" i="1" s="1"/>
  <c r="S224" i="1" s="1"/>
  <c r="U210" i="1"/>
  <c r="S196" i="1" l="1"/>
  <c r="T191" i="1" s="1"/>
  <c r="U213" i="1"/>
  <c r="U214" i="1" s="1"/>
  <c r="T193" i="1"/>
  <c r="T194" i="1" s="1"/>
  <c r="S199" i="1"/>
  <c r="S201" i="1" s="1"/>
  <c r="S204" i="1" s="1"/>
  <c r="U215" i="1" l="1"/>
  <c r="U216" i="1"/>
  <c r="T195" i="1"/>
  <c r="T228" i="1" s="1"/>
  <c r="T219" i="1" s="1"/>
  <c r="T221" i="1" s="1"/>
  <c r="T224" i="1" s="1"/>
  <c r="V210" i="1"/>
  <c r="T196" i="1" l="1"/>
  <c r="V213" i="1"/>
  <c r="V214" i="1" s="1"/>
  <c r="T199" i="1"/>
  <c r="T201" i="1" s="1"/>
  <c r="T204" i="1" s="1"/>
  <c r="U191" i="1"/>
  <c r="V215" i="1" l="1"/>
  <c r="V216" i="1"/>
  <c r="U193" i="1"/>
  <c r="U194" i="1" s="1"/>
  <c r="U195" i="1" l="1"/>
  <c r="U228" i="1" s="1"/>
  <c r="U219" i="1" s="1"/>
  <c r="U221" i="1" s="1"/>
  <c r="U224" i="1" s="1"/>
  <c r="U196" i="1"/>
  <c r="W210" i="1"/>
  <c r="W213" i="1" l="1"/>
  <c r="W214" i="1" s="1"/>
  <c r="U199" i="1"/>
  <c r="U201" i="1" s="1"/>
  <c r="U204" i="1" s="1"/>
  <c r="V191" i="1"/>
  <c r="W215" i="1" l="1"/>
  <c r="W216" i="1"/>
  <c r="V193" i="1"/>
  <c r="V194" i="1" s="1"/>
  <c r="V195" i="1" l="1"/>
  <c r="V228" i="1" s="1"/>
  <c r="V219" i="1" s="1"/>
  <c r="V221" i="1" s="1"/>
  <c r="V224" i="1" s="1"/>
  <c r="V196" i="1"/>
  <c r="X210" i="1"/>
  <c r="X213" i="1" l="1"/>
  <c r="X214" i="1" s="1"/>
  <c r="V199" i="1"/>
  <c r="V201" i="1" s="1"/>
  <c r="V204" i="1" s="1"/>
  <c r="W191" i="1"/>
  <c r="X215" i="1" l="1"/>
  <c r="X216" i="1"/>
  <c r="W193" i="1"/>
  <c r="W194" i="1" s="1"/>
  <c r="W195" i="1" l="1"/>
  <c r="Y210" i="1"/>
  <c r="W196" i="1" l="1"/>
  <c r="W228" i="1"/>
  <c r="W219" i="1" s="1"/>
  <c r="W221" i="1" s="1"/>
  <c r="W224" i="1" s="1"/>
  <c r="Y213" i="1"/>
  <c r="Y214" i="1" s="1"/>
  <c r="X191" i="1"/>
  <c r="W199" i="1" l="1"/>
  <c r="W201" i="1" s="1"/>
  <c r="W204" i="1" s="1"/>
  <c r="Y215" i="1"/>
  <c r="Y216" i="1" s="1"/>
  <c r="Z210" i="1" s="1"/>
  <c r="X193" i="1"/>
  <c r="X194" i="1" s="1"/>
  <c r="Z213" i="1" l="1"/>
  <c r="Z214" i="1"/>
  <c r="X195" i="1"/>
  <c r="X196" i="1" l="1"/>
  <c r="Y191" i="1" s="1"/>
  <c r="X228" i="1"/>
  <c r="X219" i="1" s="1"/>
  <c r="X221" i="1" s="1"/>
  <c r="X224" i="1" s="1"/>
  <c r="Z215" i="1"/>
  <c r="Z216" i="1" s="1"/>
  <c r="AA210" i="1" s="1"/>
  <c r="Y193" i="1"/>
  <c r="Y194" i="1" s="1"/>
  <c r="X199" i="1"/>
  <c r="X201" i="1" s="1"/>
  <c r="X204" i="1" s="1"/>
  <c r="AA213" i="1" l="1"/>
  <c r="AA214" i="1"/>
  <c r="Y195" i="1"/>
  <c r="Y196" i="1" l="1"/>
  <c r="Z191" i="1" s="1"/>
  <c r="Y228" i="1"/>
  <c r="Y219" i="1" s="1"/>
  <c r="Y221" i="1" s="1"/>
  <c r="Y224" i="1" s="1"/>
  <c r="AA215" i="1"/>
  <c r="AA216" i="1" s="1"/>
  <c r="AB210" i="1" s="1"/>
  <c r="Z193" i="1"/>
  <c r="Z194" i="1" s="1"/>
  <c r="Y199" i="1"/>
  <c r="Y201" i="1" s="1"/>
  <c r="Y204" i="1" s="1"/>
  <c r="AB213" i="1" l="1"/>
  <c r="AB214" i="1" s="1"/>
  <c r="Z195" i="1"/>
  <c r="Z196" i="1" l="1"/>
  <c r="AA191" i="1" s="1"/>
  <c r="Z228" i="1"/>
  <c r="Z219" i="1" s="1"/>
  <c r="Z221" i="1" s="1"/>
  <c r="Z224" i="1" s="1"/>
  <c r="AB215" i="1"/>
  <c r="AB216" i="1" s="1"/>
  <c r="AA193" i="1"/>
  <c r="AA194" i="1" s="1"/>
  <c r="Z199" i="1"/>
  <c r="Z201" i="1" s="1"/>
  <c r="Z204" i="1" s="1"/>
  <c r="AA195" i="1" l="1"/>
  <c r="AA228" i="1" s="1"/>
  <c r="AA219" i="1" s="1"/>
  <c r="AA221" i="1" s="1"/>
  <c r="AA224" i="1" s="1"/>
  <c r="AA196" i="1"/>
  <c r="AB191" i="1" s="1"/>
  <c r="AC210" i="1"/>
  <c r="AC213" i="1" l="1"/>
  <c r="AC214" i="1"/>
  <c r="AB193" i="1"/>
  <c r="AB194" i="1"/>
  <c r="AA199" i="1"/>
  <c r="AA201" i="1" s="1"/>
  <c r="AA204" i="1" s="1"/>
  <c r="AC215" i="1" l="1"/>
  <c r="AC216" i="1"/>
  <c r="AB195" i="1"/>
  <c r="AB228" i="1" s="1"/>
  <c r="AB219" i="1" s="1"/>
  <c r="AB221" i="1" s="1"/>
  <c r="AB224" i="1" s="1"/>
  <c r="AD210" i="1"/>
  <c r="AB196" i="1" l="1"/>
  <c r="AD213" i="1"/>
  <c r="AD214" i="1"/>
  <c r="AB199" i="1"/>
  <c r="AB201" i="1" s="1"/>
  <c r="AB204" i="1" s="1"/>
  <c r="AC191" i="1"/>
  <c r="AD215" i="1" l="1"/>
  <c r="AD216" i="1" s="1"/>
  <c r="AC193" i="1"/>
  <c r="AC194" i="1" s="1"/>
  <c r="AC195" i="1" l="1"/>
  <c r="AC228" i="1" s="1"/>
  <c r="AC219" i="1" s="1"/>
  <c r="AC221" i="1" s="1"/>
  <c r="AC224" i="1" s="1"/>
  <c r="AC196" i="1"/>
  <c r="AE210" i="1"/>
  <c r="AE213" i="1" l="1"/>
  <c r="AE214" i="1"/>
  <c r="AC199" i="1"/>
  <c r="AC201" i="1" s="1"/>
  <c r="AC204" i="1" s="1"/>
  <c r="AD191" i="1"/>
  <c r="AE215" i="1" l="1"/>
  <c r="AE216" i="1"/>
  <c r="AD193" i="1"/>
  <c r="AD194" i="1" s="1"/>
  <c r="AD195" i="1" l="1"/>
  <c r="AD228" i="1" s="1"/>
  <c r="AD219" i="1" s="1"/>
  <c r="AD221" i="1" s="1"/>
  <c r="AD224" i="1" s="1"/>
  <c r="AD196" i="1"/>
  <c r="AF210" i="1"/>
  <c r="AF213" i="1" l="1"/>
  <c r="AF214" i="1"/>
  <c r="AD199" i="1"/>
  <c r="AD201" i="1" s="1"/>
  <c r="AD204" i="1" s="1"/>
  <c r="AE191" i="1"/>
  <c r="AF215" i="1" l="1"/>
  <c r="AF216" i="1" s="1"/>
  <c r="AE193" i="1"/>
  <c r="AE194" i="1" s="1"/>
  <c r="AE195" i="1" l="1"/>
  <c r="AG210" i="1"/>
  <c r="AE196" i="1" l="1"/>
  <c r="AE228" i="1"/>
  <c r="AE219" i="1" s="1"/>
  <c r="AE221" i="1" s="1"/>
  <c r="AE224" i="1" s="1"/>
  <c r="AG213" i="1"/>
  <c r="AG214" i="1" s="1"/>
  <c r="AE199" i="1"/>
  <c r="AE201" i="1" s="1"/>
  <c r="AE204" i="1" s="1"/>
  <c r="AF191" i="1"/>
  <c r="AG215" i="1" l="1"/>
  <c r="AG216" i="1"/>
  <c r="AH210" i="1" s="1"/>
  <c r="AF193" i="1"/>
  <c r="AF194" i="1" s="1"/>
  <c r="AH213" i="1" l="1"/>
  <c r="AH214" i="1"/>
  <c r="AF195" i="1"/>
  <c r="AF196" i="1" l="1"/>
  <c r="AG191" i="1" s="1"/>
  <c r="AF228" i="1"/>
  <c r="AF219" i="1" s="1"/>
  <c r="AF221" i="1" s="1"/>
  <c r="AF224" i="1" s="1"/>
  <c r="AH215" i="1"/>
  <c r="AH216" i="1" s="1"/>
  <c r="AI210" i="1" s="1"/>
  <c r="AG193" i="1"/>
  <c r="AG194" i="1" s="1"/>
  <c r="AF199" i="1" l="1"/>
  <c r="AF201" i="1" s="1"/>
  <c r="AF204" i="1" s="1"/>
  <c r="AI213" i="1"/>
  <c r="AI214" i="1" s="1"/>
  <c r="AG195" i="1"/>
  <c r="AG196" i="1" l="1"/>
  <c r="AG228" i="1"/>
  <c r="AG219" i="1" s="1"/>
  <c r="AG221" i="1" s="1"/>
  <c r="AG224" i="1" s="1"/>
  <c r="AI215" i="1"/>
  <c r="AI216" i="1" s="1"/>
  <c r="AJ210" i="1" s="1"/>
  <c r="AG199" i="1"/>
  <c r="AG201" i="1" s="1"/>
  <c r="AG204" i="1" s="1"/>
  <c r="AH191" i="1"/>
  <c r="AJ213" i="1" l="1"/>
  <c r="AJ214" i="1"/>
  <c r="AH193" i="1"/>
  <c r="AH194" i="1" s="1"/>
  <c r="AJ215" i="1" l="1"/>
  <c r="AJ216" i="1"/>
  <c r="AH195" i="1"/>
  <c r="AH196" i="1" l="1"/>
  <c r="AI191" i="1" s="1"/>
  <c r="AH228" i="1"/>
  <c r="AH219" i="1" s="1"/>
  <c r="AH221" i="1" s="1"/>
  <c r="AH224" i="1" s="1"/>
  <c r="AI193" i="1"/>
  <c r="AI194" i="1" s="1"/>
  <c r="AK210" i="1"/>
  <c r="AH199" i="1" l="1"/>
  <c r="AH201" i="1" s="1"/>
  <c r="AH204" i="1" s="1"/>
  <c r="AK213" i="1"/>
  <c r="AK214" i="1" s="1"/>
  <c r="AI195" i="1"/>
  <c r="AI228" i="1" s="1"/>
  <c r="AI219" i="1" s="1"/>
  <c r="AI221" i="1" s="1"/>
  <c r="AI224" i="1" s="1"/>
  <c r="AI196" i="1" l="1"/>
  <c r="AK215" i="1"/>
  <c r="AK216" i="1" s="1"/>
  <c r="AL210" i="1" s="1"/>
  <c r="AI199" i="1"/>
  <c r="AI201" i="1" s="1"/>
  <c r="AI204" i="1" s="1"/>
  <c r="AJ191" i="1"/>
  <c r="AL213" i="1" l="1"/>
  <c r="AL214" i="1"/>
  <c r="AJ193" i="1"/>
  <c r="AJ194" i="1" s="1"/>
  <c r="AL215" i="1" l="1"/>
  <c r="AL216" i="1" s="1"/>
  <c r="AM210" i="1" s="1"/>
  <c r="AJ195" i="1"/>
  <c r="AJ228" i="1" s="1"/>
  <c r="AJ219" i="1" s="1"/>
  <c r="AJ221" i="1" s="1"/>
  <c r="AJ224" i="1" s="1"/>
  <c r="AJ196" i="1" l="1"/>
  <c r="AM213" i="1"/>
  <c r="AM214" i="1"/>
  <c r="AJ199" i="1"/>
  <c r="AJ201" i="1" s="1"/>
  <c r="AJ204" i="1" s="1"/>
  <c r="AK191" i="1"/>
  <c r="AM215" i="1" l="1"/>
  <c r="AM216" i="1"/>
  <c r="AK193" i="1"/>
  <c r="AK194" i="1" s="1"/>
  <c r="AK195" i="1" l="1"/>
  <c r="AK228" i="1" s="1"/>
  <c r="AK219" i="1" s="1"/>
  <c r="AK221" i="1" s="1"/>
  <c r="AK224" i="1" s="1"/>
  <c r="AK196" i="1"/>
  <c r="AN210" i="1"/>
  <c r="AN213" i="1" l="1"/>
  <c r="AN214" i="1"/>
  <c r="AK199" i="1"/>
  <c r="AK201" i="1" s="1"/>
  <c r="AK204" i="1" s="1"/>
  <c r="AL191" i="1"/>
  <c r="AN215" i="1" l="1"/>
  <c r="AN216" i="1"/>
  <c r="AL193" i="1"/>
  <c r="AL194" i="1" s="1"/>
  <c r="AL195" i="1" l="1"/>
  <c r="AL228" i="1" s="1"/>
  <c r="AL219" i="1" s="1"/>
  <c r="AL221" i="1" s="1"/>
  <c r="AL224" i="1" s="1"/>
  <c r="AL196" i="1"/>
  <c r="AO210" i="1"/>
  <c r="AO213" i="1" l="1"/>
  <c r="AO214" i="1"/>
  <c r="AL199" i="1"/>
  <c r="AL201" i="1" s="1"/>
  <c r="AL204" i="1" s="1"/>
  <c r="AM191" i="1"/>
  <c r="AO215" i="1" l="1"/>
  <c r="AO216" i="1" s="1"/>
  <c r="AP210" i="1" s="1"/>
  <c r="AM193" i="1"/>
  <c r="AM194" i="1" s="1"/>
  <c r="AP213" i="1" l="1"/>
  <c r="AP214" i="1" s="1"/>
  <c r="AM195" i="1"/>
  <c r="AM196" i="1" l="1"/>
  <c r="AM228" i="1"/>
  <c r="AM219" i="1" s="1"/>
  <c r="AM221" i="1" s="1"/>
  <c r="AM224" i="1" s="1"/>
  <c r="AP215" i="1"/>
  <c r="AP216" i="1" s="1"/>
  <c r="AQ210" i="1" s="1"/>
  <c r="AM199" i="1"/>
  <c r="AM201" i="1" s="1"/>
  <c r="AM204" i="1" s="1"/>
  <c r="AN191" i="1"/>
  <c r="AQ213" i="1" l="1"/>
  <c r="AQ214" i="1"/>
  <c r="AN193" i="1"/>
  <c r="AN194" i="1" s="1"/>
  <c r="AQ215" i="1" l="1"/>
  <c r="AQ216" i="1"/>
  <c r="AR210" i="1" s="1"/>
  <c r="AN195" i="1"/>
  <c r="AN196" i="1" l="1"/>
  <c r="AO191" i="1" s="1"/>
  <c r="AN228" i="1"/>
  <c r="AN219" i="1" s="1"/>
  <c r="AN221" i="1" s="1"/>
  <c r="AN224" i="1" s="1"/>
  <c r="AR213" i="1"/>
  <c r="AR214" i="1" s="1"/>
  <c r="AO193" i="1"/>
  <c r="AO194" i="1" s="1"/>
  <c r="AN199" i="1" l="1"/>
  <c r="AN201" i="1" s="1"/>
  <c r="AN204" i="1" s="1"/>
  <c r="AR215" i="1"/>
  <c r="AR216" i="1" s="1"/>
  <c r="AO195" i="1"/>
  <c r="AO196" i="1" l="1"/>
  <c r="AO228" i="1"/>
  <c r="AO219" i="1" s="1"/>
  <c r="AO221" i="1" s="1"/>
  <c r="AO224" i="1" s="1"/>
  <c r="AO199" i="1"/>
  <c r="AO201" i="1" s="1"/>
  <c r="AO204" i="1" s="1"/>
  <c r="AP191" i="1"/>
  <c r="AS210" i="1"/>
  <c r="AS213" i="1" l="1"/>
  <c r="AS214" i="1"/>
  <c r="AP193" i="1"/>
  <c r="AP194" i="1" s="1"/>
  <c r="AS215" i="1" l="1"/>
  <c r="AS216" i="1"/>
  <c r="AP195" i="1"/>
  <c r="AP196" i="1" l="1"/>
  <c r="AQ191" i="1" s="1"/>
  <c r="AP228" i="1"/>
  <c r="AP219" i="1" s="1"/>
  <c r="AP221" i="1" s="1"/>
  <c r="AP224" i="1" s="1"/>
  <c r="AQ193" i="1"/>
  <c r="AQ194" i="1" s="1"/>
  <c r="AP199" i="1"/>
  <c r="AP201" i="1" s="1"/>
  <c r="AP204" i="1" s="1"/>
  <c r="AT210" i="1"/>
  <c r="AT213" i="1" l="1"/>
  <c r="AT214" i="1"/>
  <c r="AQ195" i="1"/>
  <c r="AQ228" i="1" s="1"/>
  <c r="AQ219" i="1" s="1"/>
  <c r="AQ221" i="1" s="1"/>
  <c r="AQ224" i="1" s="1"/>
  <c r="AQ196" i="1" l="1"/>
  <c r="AT215" i="1"/>
  <c r="AT216" i="1" s="1"/>
  <c r="AQ199" i="1"/>
  <c r="AQ201" i="1" s="1"/>
  <c r="AQ204" i="1" s="1"/>
  <c r="AR191" i="1"/>
  <c r="AR193" i="1" l="1"/>
  <c r="AR194" i="1"/>
  <c r="AU210" i="1"/>
  <c r="AU213" i="1" l="1"/>
  <c r="AU214" i="1"/>
  <c r="AR195" i="1"/>
  <c r="AR228" i="1" s="1"/>
  <c r="AR219" i="1" s="1"/>
  <c r="AR221" i="1" s="1"/>
  <c r="AR224" i="1" s="1"/>
  <c r="AR196" i="1" l="1"/>
  <c r="AU215" i="1"/>
  <c r="AU216" i="1" s="1"/>
  <c r="AR199" i="1"/>
  <c r="AR201" i="1" s="1"/>
  <c r="AR204" i="1" s="1"/>
  <c r="AS191" i="1"/>
  <c r="AS193" i="1" l="1"/>
  <c r="AS194" i="1"/>
  <c r="AV210" i="1"/>
  <c r="AV213" i="1" l="1"/>
  <c r="AV214" i="1"/>
  <c r="AS195" i="1"/>
  <c r="AS228" i="1" s="1"/>
  <c r="AS219" i="1" s="1"/>
  <c r="AS221" i="1" s="1"/>
  <c r="AS224" i="1" s="1"/>
  <c r="AS196" i="1"/>
  <c r="AV215" i="1" l="1"/>
  <c r="AV216" i="1"/>
  <c r="AS199" i="1"/>
  <c r="AS201" i="1" s="1"/>
  <c r="AS204" i="1" s="1"/>
  <c r="AT191" i="1"/>
  <c r="AT193" i="1" l="1"/>
  <c r="AT194" i="1"/>
  <c r="AW210" i="1"/>
  <c r="AW213" i="1" l="1"/>
  <c r="AW214" i="1"/>
  <c r="AT195" i="1"/>
  <c r="AT228" i="1" s="1"/>
  <c r="AT219" i="1" s="1"/>
  <c r="AT221" i="1" s="1"/>
  <c r="AT224" i="1" s="1"/>
  <c r="AT196" i="1" l="1"/>
  <c r="AW215" i="1"/>
  <c r="AW216" i="1"/>
  <c r="AX210" i="1" s="1"/>
  <c r="AT199" i="1"/>
  <c r="AT201" i="1" s="1"/>
  <c r="AT204" i="1" s="1"/>
  <c r="AU191" i="1"/>
  <c r="AX213" i="1" l="1"/>
  <c r="AX214" i="1"/>
  <c r="AU193" i="1"/>
  <c r="AU194" i="1" s="1"/>
  <c r="AX215" i="1" l="1"/>
  <c r="AX216" i="1" s="1"/>
  <c r="AU195" i="1"/>
  <c r="AU196" i="1" l="1"/>
  <c r="AV191" i="1" s="1"/>
  <c r="AU228" i="1"/>
  <c r="AU219" i="1" s="1"/>
  <c r="AU221" i="1" s="1"/>
  <c r="AU224" i="1" s="1"/>
  <c r="AY210" i="1"/>
  <c r="AU199" i="1"/>
  <c r="AU201" i="1" s="1"/>
  <c r="AU204" i="1" s="1"/>
  <c r="AY213" i="1" l="1"/>
  <c r="AY214" i="1"/>
  <c r="AV193" i="1"/>
  <c r="AV194" i="1" s="1"/>
  <c r="AY215" i="1" l="1"/>
  <c r="AY216" i="1" s="1"/>
  <c r="AZ210" i="1" s="1"/>
  <c r="AV195" i="1"/>
  <c r="AV196" i="1" l="1"/>
  <c r="AW191" i="1" s="1"/>
  <c r="AV228" i="1"/>
  <c r="AV219" i="1" s="1"/>
  <c r="AV221" i="1" s="1"/>
  <c r="AV224" i="1" s="1"/>
  <c r="AZ213" i="1"/>
  <c r="AZ214" i="1" s="1"/>
  <c r="AW193" i="1"/>
  <c r="AW194" i="1" s="1"/>
  <c r="AV199" i="1" l="1"/>
  <c r="AV201" i="1" s="1"/>
  <c r="AV204" i="1" s="1"/>
  <c r="AZ215" i="1"/>
  <c r="AZ216" i="1" s="1"/>
  <c r="BA210" i="1" s="1"/>
  <c r="AW195" i="1"/>
  <c r="AW196" i="1" l="1"/>
  <c r="AX191" i="1" s="1"/>
  <c r="AW228" i="1"/>
  <c r="AW219" i="1" s="1"/>
  <c r="AW221" i="1" s="1"/>
  <c r="AW224" i="1" s="1"/>
  <c r="BA213" i="1"/>
  <c r="BA214" i="1" s="1"/>
  <c r="AX193" i="1"/>
  <c r="AX194" i="1" s="1"/>
  <c r="AW199" i="1" l="1"/>
  <c r="AW201" i="1" s="1"/>
  <c r="AW204" i="1" s="1"/>
  <c r="BA215" i="1"/>
  <c r="BA216" i="1" s="1"/>
  <c r="BB210" i="1" s="1"/>
  <c r="AX195" i="1"/>
  <c r="AX196" i="1" l="1"/>
  <c r="AY191" i="1" s="1"/>
  <c r="AX228" i="1"/>
  <c r="AX219" i="1" s="1"/>
  <c r="AX221" i="1" s="1"/>
  <c r="AX224" i="1" s="1"/>
  <c r="BB213" i="1"/>
  <c r="BB214" i="1" s="1"/>
  <c r="AY193" i="1"/>
  <c r="AY194" i="1" s="1"/>
  <c r="AX199" i="1" l="1"/>
  <c r="AX201" i="1" s="1"/>
  <c r="AX204" i="1" s="1"/>
  <c r="BB215" i="1"/>
  <c r="BB216" i="1" s="1"/>
  <c r="BC210" i="1" s="1"/>
  <c r="AY195" i="1"/>
  <c r="AY228" i="1" s="1"/>
  <c r="AY219" i="1" s="1"/>
  <c r="AY221" i="1" s="1"/>
  <c r="AY224" i="1" s="1"/>
  <c r="AY196" i="1" l="1"/>
  <c r="BC213" i="1"/>
  <c r="BC214" i="1"/>
  <c r="AY199" i="1"/>
  <c r="AY201" i="1" s="1"/>
  <c r="AY204" i="1" s="1"/>
  <c r="AZ191" i="1"/>
  <c r="BC215" i="1" l="1"/>
  <c r="BC216" i="1" s="1"/>
  <c r="AZ193" i="1"/>
  <c r="AZ194" i="1" s="1"/>
  <c r="AZ195" i="1" l="1"/>
  <c r="AZ228" i="1" s="1"/>
  <c r="AZ219" i="1" s="1"/>
  <c r="AZ221" i="1" s="1"/>
  <c r="AZ224" i="1" s="1"/>
  <c r="BD210" i="1"/>
  <c r="AZ196" i="1" l="1"/>
  <c r="BD213" i="1"/>
  <c r="BD214" i="1" s="1"/>
  <c r="AZ199" i="1"/>
  <c r="AZ201" i="1" s="1"/>
  <c r="AZ204" i="1" s="1"/>
  <c r="BA191" i="1"/>
  <c r="BD215" i="1" l="1"/>
  <c r="BD216" i="1"/>
  <c r="BA193" i="1"/>
  <c r="BA194" i="1" s="1"/>
  <c r="BA195" i="1" l="1"/>
  <c r="BA228" i="1" s="1"/>
  <c r="BA219" i="1" s="1"/>
  <c r="BA221" i="1" s="1"/>
  <c r="BA224" i="1" s="1"/>
  <c r="BA196" i="1"/>
  <c r="BE210" i="1"/>
  <c r="BE213" i="1" l="1"/>
  <c r="BE214" i="1"/>
  <c r="BA199" i="1"/>
  <c r="BA201" i="1" s="1"/>
  <c r="BA204" i="1" s="1"/>
  <c r="BB191" i="1"/>
  <c r="BE215" i="1" l="1"/>
  <c r="BE216" i="1"/>
  <c r="BF210" i="1" s="1"/>
  <c r="BB193" i="1"/>
  <c r="BB194" i="1" s="1"/>
  <c r="BF213" i="1" l="1"/>
  <c r="BF214" i="1"/>
  <c r="BB195" i="1"/>
  <c r="BB228" i="1" s="1"/>
  <c r="BB219" i="1" s="1"/>
  <c r="BB221" i="1" s="1"/>
  <c r="BB224" i="1" s="1"/>
  <c r="BB196" i="1" l="1"/>
  <c r="BF215" i="1"/>
  <c r="BF216" i="1" s="1"/>
  <c r="BG210" i="1" s="1"/>
  <c r="BB199" i="1"/>
  <c r="BB201" i="1" s="1"/>
  <c r="BB204" i="1" s="1"/>
  <c r="BC191" i="1"/>
  <c r="BG213" i="1" l="1"/>
  <c r="BG214" i="1"/>
  <c r="BC193" i="1"/>
  <c r="BC194" i="1" s="1"/>
  <c r="BG215" i="1" l="1"/>
  <c r="BG216" i="1" s="1"/>
  <c r="BC195" i="1"/>
  <c r="BC196" i="1" l="1"/>
  <c r="BC228" i="1"/>
  <c r="BC219" i="1" s="1"/>
  <c r="BC221" i="1" s="1"/>
  <c r="BC224" i="1" s="1"/>
  <c r="BH210" i="1"/>
  <c r="BD191" i="1"/>
  <c r="BC199" i="1" l="1"/>
  <c r="BC201" i="1" s="1"/>
  <c r="BC204" i="1" s="1"/>
  <c r="BH213" i="1"/>
  <c r="BH214" i="1" s="1"/>
  <c r="BD193" i="1"/>
  <c r="BD194" i="1" s="1"/>
  <c r="BH215" i="1" l="1"/>
  <c r="BH216" i="1"/>
  <c r="BD195" i="1"/>
  <c r="BD196" i="1" l="1"/>
  <c r="BE191" i="1" s="1"/>
  <c r="BD228" i="1"/>
  <c r="BD219" i="1" s="1"/>
  <c r="BD221" i="1" s="1"/>
  <c r="BD224" i="1" s="1"/>
  <c r="BE193" i="1"/>
  <c r="BE194" i="1" s="1"/>
  <c r="BI210" i="1"/>
  <c r="BD199" i="1" l="1"/>
  <c r="BD201" i="1" s="1"/>
  <c r="BD204" i="1" s="1"/>
  <c r="BI213" i="1"/>
  <c r="BI214" i="1" s="1"/>
  <c r="BE195" i="1"/>
  <c r="BE196" i="1" l="1"/>
  <c r="BF191" i="1" s="1"/>
  <c r="BE228" i="1"/>
  <c r="BE219" i="1" s="1"/>
  <c r="BE221" i="1" s="1"/>
  <c r="BE224" i="1" s="1"/>
  <c r="BI215" i="1"/>
  <c r="BI216" i="1" s="1"/>
  <c r="BF193" i="1"/>
  <c r="BF194" i="1" s="1"/>
  <c r="BE199" i="1"/>
  <c r="BE201" i="1" s="1"/>
  <c r="BE204" i="1" s="1"/>
  <c r="BF195" i="1" l="1"/>
  <c r="BJ210" i="1"/>
  <c r="BF196" i="1" l="1"/>
  <c r="BG191" i="1" s="1"/>
  <c r="BF228" i="1"/>
  <c r="BF219" i="1" s="1"/>
  <c r="BF221" i="1" s="1"/>
  <c r="BF224" i="1" s="1"/>
  <c r="BJ213" i="1"/>
  <c r="BJ214" i="1" s="1"/>
  <c r="BG193" i="1"/>
  <c r="BG194" i="1"/>
  <c r="BF199" i="1"/>
  <c r="BF201" i="1" s="1"/>
  <c r="BF204" i="1" s="1"/>
  <c r="BJ215" i="1" l="1"/>
  <c r="BJ216" i="1" s="1"/>
  <c r="BK210" i="1" s="1"/>
  <c r="BG195" i="1"/>
  <c r="BG228" i="1" s="1"/>
  <c r="BG219" i="1" s="1"/>
  <c r="BG221" i="1" s="1"/>
  <c r="BG224" i="1" s="1"/>
  <c r="BG196" i="1" l="1"/>
  <c r="BK213" i="1"/>
  <c r="BK214" i="1" s="1"/>
  <c r="BG199" i="1"/>
  <c r="BG201" i="1" s="1"/>
  <c r="BG204" i="1" s="1"/>
  <c r="BH191" i="1"/>
  <c r="BK215" i="1" l="1"/>
  <c r="BK216" i="1"/>
  <c r="BH193" i="1"/>
  <c r="BH194" i="1" s="1"/>
  <c r="BH195" i="1" l="1"/>
  <c r="BH228" i="1" s="1"/>
  <c r="BH219" i="1" s="1"/>
  <c r="BH221" i="1" s="1"/>
  <c r="BH224" i="1" s="1"/>
  <c r="BL210" i="1"/>
  <c r="BH196" i="1" l="1"/>
  <c r="BL213" i="1"/>
  <c r="BL214" i="1"/>
  <c r="BH199" i="1"/>
  <c r="BH201" i="1" s="1"/>
  <c r="BH204" i="1" s="1"/>
  <c r="BI191" i="1"/>
  <c r="BL215" i="1" l="1"/>
  <c r="BL216" i="1"/>
  <c r="BI193" i="1"/>
  <c r="BI194" i="1"/>
  <c r="BI195" i="1" l="1"/>
  <c r="BI228" i="1" s="1"/>
  <c r="BI219" i="1" s="1"/>
  <c r="BI221" i="1" s="1"/>
  <c r="BI224" i="1" s="1"/>
  <c r="BI196" i="1"/>
  <c r="BM210" i="1"/>
  <c r="BM213" i="1" l="1"/>
  <c r="BM214" i="1"/>
  <c r="BI199" i="1"/>
  <c r="BI201" i="1" s="1"/>
  <c r="BI204" i="1" s="1"/>
  <c r="BJ191" i="1"/>
  <c r="BM215" i="1" l="1"/>
  <c r="BM216" i="1" s="1"/>
  <c r="BN210" i="1" s="1"/>
  <c r="BJ193" i="1"/>
  <c r="BJ194" i="1" s="1"/>
  <c r="BN213" i="1" l="1"/>
  <c r="BN214" i="1"/>
  <c r="BJ195" i="1"/>
  <c r="BJ228" i="1" s="1"/>
  <c r="BJ219" i="1" s="1"/>
  <c r="BJ221" i="1" s="1"/>
  <c r="BJ224" i="1" s="1"/>
  <c r="D213" i="1"/>
  <c r="D210" i="1"/>
  <c r="BJ196" i="1" l="1"/>
  <c r="BN215" i="1"/>
  <c r="BN216" i="1"/>
  <c r="D216" i="1" s="1"/>
  <c r="BJ199" i="1"/>
  <c r="BJ201" i="1" s="1"/>
  <c r="BJ204" i="1" s="1"/>
  <c r="BK191" i="1"/>
  <c r="BK193" i="1" l="1"/>
  <c r="BK194" i="1" s="1"/>
  <c r="D214" i="1"/>
  <c r="BK195" i="1" l="1"/>
  <c r="D215" i="1"/>
  <c r="BK196" i="1" l="1"/>
  <c r="BK228" i="1"/>
  <c r="BK219" i="1" s="1"/>
  <c r="BK221" i="1" s="1"/>
  <c r="BK224" i="1" s="1"/>
  <c r="BL191" i="1"/>
  <c r="BK199" i="1" l="1"/>
  <c r="BK201" i="1" s="1"/>
  <c r="BK204" i="1" s="1"/>
  <c r="BL193" i="1"/>
  <c r="BL194" i="1" s="1"/>
  <c r="BL195" i="1" l="1"/>
  <c r="BL196" i="1" l="1"/>
  <c r="BM191" i="1" s="1"/>
  <c r="BM193" i="1" s="1"/>
  <c r="BM194" i="1" s="1"/>
  <c r="BL228" i="1"/>
  <c r="BL219" i="1" s="1"/>
  <c r="BL221" i="1" s="1"/>
  <c r="BL224" i="1" s="1"/>
  <c r="BL199" i="1" l="1"/>
  <c r="BL201" i="1" s="1"/>
  <c r="BL204" i="1" s="1"/>
  <c r="BM195" i="1"/>
  <c r="BM196" i="1" l="1"/>
  <c r="BN191" i="1" s="1"/>
  <c r="BM228" i="1"/>
  <c r="BM219" i="1" s="1"/>
  <c r="BM221" i="1" s="1"/>
  <c r="BM224" i="1" s="1"/>
  <c r="BN193" i="1"/>
  <c r="BN194" i="1" s="1"/>
  <c r="D191" i="1"/>
  <c r="BM199" i="1"/>
  <c r="BM201" i="1" s="1"/>
  <c r="BM204" i="1" s="1"/>
  <c r="D193" i="1" l="1"/>
  <c r="BN195" i="1"/>
  <c r="BN196" i="1" l="1"/>
  <c r="D196" i="1" s="1"/>
  <c r="BN228" i="1"/>
  <c r="BN219" i="1" s="1"/>
  <c r="BN221" i="1" s="1"/>
  <c r="BN224" i="1" s="1"/>
  <c r="D195" i="1"/>
  <c r="BN199" i="1" l="1"/>
  <c r="BN201" i="1" s="1"/>
  <c r="BN204" i="1" s="1"/>
  <c r="D228" i="1"/>
  <c r="C223" i="1" l="1"/>
  <c r="C224" i="1"/>
  <c r="D221" i="1"/>
  <c r="C221" i="1"/>
  <c r="C203" i="1"/>
  <c r="C204" i="1"/>
  <c r="C201" i="1"/>
  <c r="D201" i="1"/>
</calcChain>
</file>

<file path=xl/sharedStrings.xml><?xml version="1.0" encoding="utf-8"?>
<sst xmlns="http://schemas.openxmlformats.org/spreadsheetml/2006/main" count="178" uniqueCount="151">
  <si>
    <t>Cash Flow</t>
  </si>
  <si>
    <t>Total</t>
  </si>
  <si>
    <t>Total Acquisition Cost</t>
  </si>
  <si>
    <t>Total Closing Costs</t>
  </si>
  <si>
    <t>Total Hard Costs</t>
  </si>
  <si>
    <t>Total Soft Costs</t>
  </si>
  <si>
    <t>Total Development Costs</t>
  </si>
  <si>
    <t>Total Hotel Outflows</t>
  </si>
  <si>
    <t>Total Costs</t>
  </si>
  <si>
    <t>Inflows</t>
  </si>
  <si>
    <t>Condo</t>
  </si>
  <si>
    <t>Hotel</t>
  </si>
  <si>
    <t>Total Hotel Revenue</t>
  </si>
  <si>
    <t>Retail</t>
  </si>
  <si>
    <t>Total Hotel and Retail Income</t>
  </si>
  <si>
    <t>Total Hotel and Retail Sales Proceeds</t>
  </si>
  <si>
    <t>Total Operational Inflows</t>
  </si>
  <si>
    <t>Net Operational Cash Flow</t>
  </si>
  <si>
    <t>Debt Financing</t>
  </si>
  <si>
    <t>Net Debt Financing Cash Flow</t>
  </si>
  <si>
    <t>Investor Returns</t>
  </si>
  <si>
    <t>Returns</t>
  </si>
  <si>
    <t>Sources and Uses</t>
  </si>
  <si>
    <t>Sources</t>
  </si>
  <si>
    <t>Uses</t>
  </si>
  <si>
    <t>Construction Loan</t>
  </si>
  <si>
    <t>Property Acquisition</t>
  </si>
  <si>
    <t>Deposits</t>
  </si>
  <si>
    <t>Soft Costs</t>
  </si>
  <si>
    <t>Equity</t>
  </si>
  <si>
    <t>Hard Costs</t>
  </si>
  <si>
    <t>Closing Costs</t>
  </si>
  <si>
    <t>Total Uses</t>
  </si>
  <si>
    <t>Project Cash Flow</t>
  </si>
  <si>
    <t>Equity Cash Flow</t>
  </si>
  <si>
    <t>Equity Drawdown</t>
  </si>
  <si>
    <t>Retail Income</t>
  </si>
  <si>
    <t>Hotel Income</t>
  </si>
  <si>
    <t>Equity Disbursement</t>
  </si>
  <si>
    <t>Equity Returns</t>
  </si>
  <si>
    <t>XIRR</t>
  </si>
  <si>
    <t>Project MOIC</t>
  </si>
  <si>
    <t>Net Profit</t>
  </si>
  <si>
    <t>JV Investor Cash Flow</t>
  </si>
  <si>
    <t>Equity Share</t>
  </si>
  <si>
    <t>Initial Disbursement</t>
  </si>
  <si>
    <t>Investor Cash Flow</t>
  </si>
  <si>
    <t>JV Investor Returns</t>
  </si>
  <si>
    <t>JV MOIC</t>
  </si>
  <si>
    <t>LP Investor Cash Flow</t>
  </si>
  <si>
    <t>LP Investor Returns</t>
  </si>
  <si>
    <t>LP MOIC</t>
  </si>
  <si>
    <t>GP Investor Cash Flow</t>
  </si>
  <si>
    <t>GP Investor Returns</t>
  </si>
  <si>
    <t>GP MOIC</t>
  </si>
  <si>
    <t>Equity &amp; Return Assumptions</t>
  </si>
  <si>
    <t>Investment</t>
  </si>
  <si>
    <t>Preferred Share</t>
  </si>
  <si>
    <t xml:space="preserve">% of </t>
  </si>
  <si>
    <t>Preferred</t>
  </si>
  <si>
    <t>Split</t>
  </si>
  <si>
    <t>$ Value</t>
  </si>
  <si>
    <t>Return (money)</t>
  </si>
  <si>
    <t>(Money/Promote)</t>
  </si>
  <si>
    <t>LPs</t>
  </si>
  <si>
    <t>GPs</t>
  </si>
  <si>
    <t>Total JV Equity Investment</t>
  </si>
  <si>
    <t>LP Waterfall Cash Flow</t>
  </si>
  <si>
    <t>Hurdle 1</t>
  </si>
  <si>
    <t>BOP Balance</t>
  </si>
  <si>
    <t>Draws</t>
  </si>
  <si>
    <t>Preferred Returns</t>
  </si>
  <si>
    <t>Hurdle Balance</t>
  </si>
  <si>
    <t>Distributions</t>
  </si>
  <si>
    <t>EOP Balance</t>
  </si>
  <si>
    <t>Hurdle 2</t>
  </si>
  <si>
    <t>Net Cash Flow to LP</t>
  </si>
  <si>
    <t>LP Waterfall MOIC</t>
  </si>
  <si>
    <t>GP Waterfall Cash Flow</t>
  </si>
  <si>
    <t>Management Fees</t>
  </si>
  <si>
    <t>Net Cash Flow to GP</t>
  </si>
  <si>
    <t>GP Waterfall MOIC</t>
  </si>
  <si>
    <t>Remaining Cash Flow</t>
  </si>
  <si>
    <t>Remaining Cash Flow for Hurdle 2</t>
  </si>
  <si>
    <t>(+) Deposit</t>
  </si>
  <si>
    <t>(+) Land Cost</t>
  </si>
  <si>
    <t>(+) Hotel Acquisition</t>
  </si>
  <si>
    <t>(+) Loan Costs, Title, Taxes &amp; Insurance</t>
  </si>
  <si>
    <t>(+) Development Charges</t>
  </si>
  <si>
    <t>(+) Mortgage Origination Fee</t>
  </si>
  <si>
    <t>(+) Arrangement Fee</t>
  </si>
  <si>
    <t>(+) Construction Loan Interest Reserve</t>
  </si>
  <si>
    <t>(+) Closing Contingency</t>
  </si>
  <si>
    <t>(+) Predevelopment</t>
  </si>
  <si>
    <t>(+) Permits, Design and Fees</t>
  </si>
  <si>
    <t>(+) Heritage Restoration</t>
  </si>
  <si>
    <t>(+) Below Grade</t>
  </si>
  <si>
    <t>(+) Above Grade Approved</t>
  </si>
  <si>
    <t>(+) Above Grade Additional Density</t>
  </si>
  <si>
    <t>(+) Hotel Cost</t>
  </si>
  <si>
    <t>(+) Hotel FF&amp;E</t>
  </si>
  <si>
    <t>(+) Hotel Appliances</t>
  </si>
  <si>
    <t>(+) Hotel Equipment</t>
  </si>
  <si>
    <t>(+) Contingency</t>
  </si>
  <si>
    <t>(+) Marketing/Advertising</t>
  </si>
  <si>
    <t>(+) Sales Centre</t>
  </si>
  <si>
    <t>(+) Sales Administration</t>
  </si>
  <si>
    <t>(+) Sales Commissions</t>
  </si>
  <si>
    <t>(+) Architect &amp; Design Fees</t>
  </si>
  <si>
    <t>(+) Engineering Fees</t>
  </si>
  <si>
    <t>(+) Municipal Building Permits &amp; Impact</t>
  </si>
  <si>
    <t>(+) Turnover/Settlement</t>
  </si>
  <si>
    <t>(+) Association and Other Fees</t>
  </si>
  <si>
    <t>(+) G&amp;A</t>
  </si>
  <si>
    <t>(+) Hotel Pre-Opening</t>
  </si>
  <si>
    <t>(+) Soft Cost Contingency</t>
  </si>
  <si>
    <t>(+) Developer Overhead</t>
  </si>
  <si>
    <t>(+) Legal Fees</t>
  </si>
  <si>
    <t>(+) Interest on Purchasers' Deposits</t>
  </si>
  <si>
    <t>(+) Condo Maintenance Fees</t>
  </si>
  <si>
    <t>(+) Realty Taxes</t>
  </si>
  <si>
    <t xml:space="preserve">(+) Insurance </t>
  </si>
  <si>
    <t>(+) Other Expenses</t>
  </si>
  <si>
    <t>(+) Overhead Fees</t>
  </si>
  <si>
    <t>(+) Administrative Costs</t>
  </si>
  <si>
    <t>(+) Credit Card Commissions</t>
  </si>
  <si>
    <t>(+) Utilities</t>
  </si>
  <si>
    <t>(+) Repairs &amp; Maintenance</t>
  </si>
  <si>
    <t>(+) Sales &amp; Marketing</t>
  </si>
  <si>
    <t>(+) Base Management Fee</t>
  </si>
  <si>
    <t>(+) FF&amp;E Escrow</t>
  </si>
  <si>
    <t xml:space="preserve">(+) Facilities Insurance </t>
  </si>
  <si>
    <t>(+) Sale Proceeds - Market Sales</t>
  </si>
  <si>
    <t>(+) Other Revenue</t>
  </si>
  <si>
    <t>(+) Room Revenue Gross Profit</t>
  </si>
  <si>
    <t>(+) Phone Revenue Gross Profit</t>
  </si>
  <si>
    <t>(+) F&amp;B Revenue Gross Profit</t>
  </si>
  <si>
    <t>(+) Hotel Sales Proceeds</t>
  </si>
  <si>
    <t>(+) Rental Income</t>
  </si>
  <si>
    <t>(+) Retail Sales Proceeds</t>
  </si>
  <si>
    <t>(+) Land Loan Drawdown</t>
  </si>
  <si>
    <t>(-) Land Loan Debt Service Cost</t>
  </si>
  <si>
    <t>(+) Debt Financing Drawdown</t>
  </si>
  <si>
    <t>(-) Debt Financing Debt Service Cost</t>
  </si>
  <si>
    <t>(+) Construction Loan Drawdown</t>
  </si>
  <si>
    <t>(-) Construction Loan Repayment</t>
  </si>
  <si>
    <t>(+) Equity Drawdown</t>
  </si>
  <si>
    <t>(+) Equity Disbursement</t>
  </si>
  <si>
    <t>Acquisition and Closing Outflows</t>
  </si>
  <si>
    <t>Construction Outflows</t>
  </si>
  <si>
    <t>RNFC - DR BOUTIQUE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</si>
</sst>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-* #,##0_-;\(#,##0\);_-* &quot;-&quot;??_-;_-@_-"/>
    <numFmt numFmtId="165" formatCode="0.0%_);\(0.0%\);&quot;–&quot;_)"/>
    <numFmt numFmtId="166" formatCode="&quot;$&quot;#,##0.0_);\(&quot;$&quot;#,##0.0\);\–_);&quot;–&quot;_)"/>
    <numFmt numFmtId="167" formatCode="0.0&quot;x&quot;"/>
    <numFmt numFmtId="168" formatCode="&quot;Yes&quot;;;&quot;No&quot;"/>
    <numFmt numFmtId="169" formatCode="&quot;$&quot;#,##0_);\(&quot;$&quot;#,##0\);\–_);"/>
    <numFmt numFmtId="170" formatCode="#,###.00&quot; x&quot;"/>
    <numFmt numFmtId="171" formatCode="0.00%_);\(0.00%\);\–_);&quot;–&quot;_)"/>
    <numFmt numFmtId="172" formatCode="&quot;$&quot;#,##0"/>
    <numFmt numFmtId="173" formatCode="&quot;$&quot;#,##0.00"/>
    <numFmt numFmtId="17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sz val="10"/>
      <name val="Times New Roman"/>
      <family val="1"/>
    </font>
    <font>
      <sz val="10"/>
      <color rgb="FF0000CC"/>
      <name val="Arial"/>
      <family val="2"/>
    </font>
    <font>
      <sz val="10"/>
      <color theme="1"/>
      <name val="Arial"/>
      <family val="2"/>
    </font>
    <font>
      <sz val="10"/>
      <color rgb="FF800080"/>
      <name val="Arial"/>
      <family val="2"/>
    </font>
    <font>
      <b/>
      <u val="singleAccounting"/>
      <sz val="10"/>
      <color rgb="FF000000"/>
      <name val="Arial"/>
      <family val="2"/>
    </font>
    <font>
      <u val="singleAccounting"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432FF"/>
      <name val="Arial"/>
      <family val="2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5" borderId="0" applyBorder="0"/>
  </cellStyleXfs>
  <cellXfs count="105">
    <xf numFmtId="0" fontId="0" fillId="0" borderId="0" xfId="0"/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17" fontId="3" fillId="3" borderId="2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right" vertical="center"/>
    </xf>
    <xf numFmtId="17" fontId="3" fillId="3" borderId="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5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168" fontId="6" fillId="0" borderId="0" xfId="0" applyNumberFormat="1" applyFont="1" applyAlignment="1">
      <alignment vertical="center"/>
    </xf>
    <xf numFmtId="172" fontId="2" fillId="0" borderId="0" xfId="0" applyNumberFormat="1" applyFont="1" applyAlignment="1">
      <alignment vertical="center"/>
    </xf>
    <xf numFmtId="172" fontId="6" fillId="0" borderId="0" xfId="0" applyNumberFormat="1" applyFont="1" applyAlignment="1">
      <alignment vertical="center"/>
    </xf>
    <xf numFmtId="172" fontId="17" fillId="0" borderId="0" xfId="1" applyNumberFormat="1" applyFont="1" applyFill="1" applyBorder="1" applyAlignment="1">
      <alignment horizontal="right" vertical="center"/>
    </xf>
    <xf numFmtId="172" fontId="2" fillId="0" borderId="5" xfId="0" applyNumberFormat="1" applyFont="1" applyBorder="1" applyAlignment="1">
      <alignment vertical="center"/>
    </xf>
    <xf numFmtId="172" fontId="17" fillId="0" borderId="5" xfId="1" applyNumberFormat="1" applyFont="1" applyFill="1" applyBorder="1" applyAlignment="1">
      <alignment horizontal="right" vertical="center"/>
    </xf>
    <xf numFmtId="0" fontId="2" fillId="0" borderId="2" xfId="1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vertical="center"/>
    </xf>
    <xf numFmtId="172" fontId="6" fillId="0" borderId="2" xfId="0" applyNumberFormat="1" applyFont="1" applyBorder="1" applyAlignment="1">
      <alignment vertical="center"/>
    </xf>
    <xf numFmtId="172" fontId="2" fillId="0" borderId="0" xfId="1" applyNumberFormat="1" applyFont="1" applyFill="1" applyBorder="1" applyAlignment="1">
      <alignment horizontal="right" vertical="center"/>
    </xf>
    <xf numFmtId="0" fontId="2" fillId="0" borderId="0" xfId="1" applyNumberFormat="1" applyFont="1" applyFill="1" applyBorder="1" applyAlignment="1">
      <alignment horizontal="left" vertical="center"/>
    </xf>
    <xf numFmtId="1" fontId="6" fillId="0" borderId="0" xfId="0" applyNumberFormat="1" applyFont="1" applyAlignment="1">
      <alignment vertical="center"/>
    </xf>
    <xf numFmtId="0" fontId="2" fillId="0" borderId="7" xfId="1" applyNumberFormat="1" applyFont="1" applyFill="1" applyBorder="1" applyAlignment="1">
      <alignment horizontal="left" vertical="center"/>
    </xf>
    <xf numFmtId="168" fontId="6" fillId="0" borderId="5" xfId="0" applyNumberFormat="1" applyFont="1" applyBorder="1" applyAlignment="1">
      <alignment vertical="center"/>
    </xf>
    <xf numFmtId="172" fontId="6" fillId="0" borderId="5" xfId="0" applyNumberFormat="1" applyFont="1" applyBorder="1" applyAlignment="1">
      <alignment vertical="center"/>
    </xf>
    <xf numFmtId="172" fontId="5" fillId="0" borderId="0" xfId="0" applyNumberFormat="1" applyFont="1" applyAlignment="1">
      <alignment vertical="center"/>
    </xf>
    <xf numFmtId="168" fontId="6" fillId="0" borderId="8" xfId="0" applyNumberFormat="1" applyFont="1" applyBorder="1" applyAlignment="1">
      <alignment vertical="center"/>
    </xf>
    <xf numFmtId="172" fontId="6" fillId="0" borderId="8" xfId="0" applyNumberFormat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65" fontId="5" fillId="0" borderId="5" xfId="0" applyNumberFormat="1" applyFont="1" applyBorder="1" applyAlignment="1">
      <alignment vertical="center"/>
    </xf>
    <xf numFmtId="172" fontId="5" fillId="0" borderId="5" xfId="0" applyNumberFormat="1" applyFont="1" applyBorder="1" applyAlignment="1">
      <alignment vertical="center"/>
    </xf>
    <xf numFmtId="172" fontId="2" fillId="0" borderId="5" xfId="1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Continuous" vertical="center"/>
    </xf>
    <xf numFmtId="37" fontId="9" fillId="0" borderId="0" xfId="3" applyNumberFormat="1" applyFont="1" applyFill="1" applyBorder="1" applyAlignment="1">
      <alignment horizontal="centerContinuous" vertical="center"/>
    </xf>
    <xf numFmtId="0" fontId="12" fillId="0" borderId="0" xfId="0" applyFont="1" applyAlignment="1">
      <alignment vertical="center"/>
    </xf>
    <xf numFmtId="172" fontId="11" fillId="0" borderId="0" xfId="0" applyNumberFormat="1" applyFont="1" applyAlignment="1">
      <alignment vertical="center"/>
    </xf>
    <xf numFmtId="172" fontId="2" fillId="0" borderId="0" xfId="0" applyNumberFormat="1" applyFont="1" applyAlignment="1">
      <alignment horizontal="right" vertical="center"/>
    </xf>
    <xf numFmtId="0" fontId="7" fillId="0" borderId="2" xfId="0" applyFont="1" applyBorder="1" applyAlignment="1">
      <alignment vertical="center"/>
    </xf>
    <xf numFmtId="172" fontId="7" fillId="0" borderId="2" xfId="0" applyNumberFormat="1" applyFont="1" applyBorder="1" applyAlignment="1">
      <alignment vertical="center"/>
    </xf>
    <xf numFmtId="1" fontId="13" fillId="0" borderId="0" xfId="0" applyNumberFormat="1" applyFont="1" applyAlignment="1">
      <alignment vertical="center"/>
    </xf>
    <xf numFmtId="0" fontId="4" fillId="4" borderId="0" xfId="0" applyFont="1" applyFill="1" applyAlignment="1">
      <alignment vertical="center"/>
    </xf>
    <xf numFmtId="169" fontId="4" fillId="4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2" fontId="13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72" fontId="17" fillId="0" borderId="0" xfId="0" applyNumberFormat="1" applyFont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172" fontId="13" fillId="0" borderId="5" xfId="0" applyNumberFormat="1" applyFont="1" applyBorder="1" applyAlignment="1">
      <alignment vertical="center"/>
    </xf>
    <xf numFmtId="172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41" fontId="2" fillId="0" borderId="0" xfId="3" applyNumberFormat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vertical="center"/>
    </xf>
    <xf numFmtId="170" fontId="2" fillId="0" borderId="0" xfId="2" applyNumberFormat="1" applyFont="1" applyFill="1" applyBorder="1" applyAlignment="1">
      <alignment vertical="center"/>
    </xf>
    <xf numFmtId="171" fontId="2" fillId="0" borderId="0" xfId="3" applyNumberFormat="1" applyFont="1" applyFill="1" applyBorder="1" applyAlignment="1">
      <alignment horizontal="right" vertical="center"/>
    </xf>
    <xf numFmtId="172" fontId="2" fillId="0" borderId="0" xfId="3" applyNumberFormat="1" applyFont="1" applyFill="1" applyBorder="1" applyAlignment="1">
      <alignment vertical="center"/>
    </xf>
    <xf numFmtId="41" fontId="7" fillId="0" borderId="0" xfId="3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172" fontId="2" fillId="0" borderId="5" xfId="3" applyNumberFormat="1" applyFont="1" applyFill="1" applyBorder="1" applyAlignment="1">
      <alignment vertical="center"/>
    </xf>
    <xf numFmtId="1" fontId="13" fillId="0" borderId="5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5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6" fillId="0" borderId="5" xfId="0" applyFont="1" applyBorder="1" applyAlignment="1">
      <alignment horizontal="right" vertical="center"/>
    </xf>
    <xf numFmtId="165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172" fontId="5" fillId="0" borderId="2" xfId="0" applyNumberFormat="1" applyFont="1" applyBorder="1" applyAlignment="1">
      <alignment vertical="center"/>
    </xf>
    <xf numFmtId="9" fontId="5" fillId="0" borderId="2" xfId="0" applyNumberFormat="1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4" fontId="5" fillId="0" borderId="0" xfId="0" applyNumberFormat="1" applyFont="1" applyAlignment="1">
      <alignment vertical="center"/>
    </xf>
    <xf numFmtId="174" fontId="12" fillId="0" borderId="0" xfId="2" applyNumberFormat="1" applyFont="1" applyFill="1" applyBorder="1" applyAlignment="1">
      <alignment vertical="center"/>
    </xf>
    <xf numFmtId="10" fontId="5" fillId="0" borderId="0" xfId="0" applyNumberFormat="1" applyFont="1" applyAlignment="1">
      <alignment vertical="center"/>
    </xf>
    <xf numFmtId="172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2" fontId="12" fillId="0" borderId="0" xfId="0" applyNumberFormat="1" applyFont="1" applyAlignment="1">
      <alignment horizontal="right" vertical="center"/>
    </xf>
    <xf numFmtId="172" fontId="12" fillId="0" borderId="0" xfId="0" applyNumberFormat="1" applyFont="1" applyAlignment="1">
      <alignment vertical="center"/>
    </xf>
    <xf numFmtId="10" fontId="12" fillId="0" borderId="0" xfId="0" applyNumberFormat="1" applyFont="1" applyFill="1" applyAlignment="1">
      <alignment vertical="center"/>
    </xf>
    <xf numFmtId="10" fontId="12" fillId="0" borderId="2" xfId="0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 27" xfId="3" xr:uid="{93845B28-B101-B947-B39E-3CA37E474BB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FA8E-7028-5C45-B973-246E248D41FF}">
  <dimension ref="B2:BP230"/>
  <sheetViews>
    <sheetView tabSelected="1" topLeftCell="A148" workbookViewId="0">
      <selection activeCell="F124" sqref="F124"/>
    </sheetView>
  </sheetViews>
  <sheetFormatPr baseColWidth="10" defaultColWidth="15.83203125" defaultRowHeight="15" customHeight="1" outlineLevelRow="1" x14ac:dyDescent="0.2"/>
  <cols>
    <col min="1" max="1" width="3.83203125" style="3" customWidth="1"/>
    <col min="2" max="16384" width="15.83203125" style="3"/>
  </cols>
  <sheetData>
    <row r="2" spans="2:68" ht="15" customHeight="1" x14ac:dyDescent="0.2">
      <c r="B2" s="104" t="s">
        <v>150</v>
      </c>
    </row>
    <row r="4" spans="2:68" s="4" customFormat="1" ht="15" customHeight="1" x14ac:dyDescent="0.2">
      <c r="B4" s="5" t="s">
        <v>0</v>
      </c>
      <c r="C4" s="5"/>
      <c r="D4" s="6"/>
      <c r="E4" s="7"/>
      <c r="F4" s="6"/>
      <c r="G4" s="7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6"/>
      <c r="W4" s="7"/>
      <c r="X4" s="6"/>
      <c r="Y4" s="7"/>
      <c r="Z4" s="6"/>
      <c r="AA4" s="7"/>
      <c r="AB4" s="6"/>
      <c r="AC4" s="7"/>
      <c r="AD4" s="6"/>
      <c r="AE4" s="7"/>
      <c r="AF4" s="6"/>
      <c r="AG4" s="7"/>
      <c r="AH4" s="6"/>
      <c r="AI4" s="7"/>
      <c r="AJ4" s="6"/>
      <c r="AK4" s="7"/>
      <c r="AL4" s="6"/>
      <c r="AM4" s="7"/>
      <c r="AN4" s="6"/>
      <c r="AO4" s="7"/>
      <c r="AP4" s="6"/>
      <c r="AQ4" s="7"/>
      <c r="AR4" s="6"/>
      <c r="AS4" s="7"/>
      <c r="AT4" s="6"/>
      <c r="AU4" s="7"/>
      <c r="AV4" s="6"/>
      <c r="AW4" s="7"/>
      <c r="AX4" s="6"/>
      <c r="AY4" s="7"/>
      <c r="AZ4" s="6"/>
      <c r="BA4" s="7"/>
      <c r="BB4" s="6"/>
      <c r="BC4" s="7"/>
      <c r="BD4" s="6"/>
      <c r="BE4" s="7"/>
      <c r="BF4" s="6"/>
      <c r="BG4" s="7"/>
      <c r="BH4" s="6"/>
      <c r="BI4" s="7"/>
      <c r="BJ4" s="6"/>
      <c r="BK4" s="7"/>
      <c r="BL4" s="6"/>
      <c r="BM4" s="7"/>
      <c r="BN4" s="6"/>
      <c r="BP4" s="6"/>
    </row>
    <row r="5" spans="2:68" s="4" customFormat="1" ht="15" hidden="1" customHeight="1" outlineLevel="1" x14ac:dyDescent="0.2">
      <c r="B5" s="8"/>
      <c r="C5" s="8"/>
      <c r="D5" s="8"/>
      <c r="E5" s="8"/>
      <c r="F5" s="8"/>
      <c r="G5" s="8"/>
      <c r="H5" s="9"/>
    </row>
    <row r="6" spans="2:68" s="4" customFormat="1" ht="15" hidden="1" customHeight="1" outlineLevel="1" x14ac:dyDescent="0.2">
      <c r="B6" s="10"/>
      <c r="C6" s="11"/>
      <c r="D6" s="12"/>
      <c r="E6" s="12"/>
      <c r="F6" s="13">
        <v>42094</v>
      </c>
      <c r="G6" s="13">
        <v>42124</v>
      </c>
      <c r="H6" s="13">
        <v>42155</v>
      </c>
      <c r="I6" s="13">
        <v>42185</v>
      </c>
      <c r="J6" s="13">
        <v>42216</v>
      </c>
      <c r="K6" s="13">
        <v>42247</v>
      </c>
      <c r="L6" s="13">
        <v>42277</v>
      </c>
      <c r="M6" s="13">
        <v>42308</v>
      </c>
      <c r="N6" s="13">
        <v>42338</v>
      </c>
      <c r="O6" s="13">
        <v>42369</v>
      </c>
      <c r="P6" s="13">
        <v>42400</v>
      </c>
      <c r="Q6" s="13">
        <v>42429</v>
      </c>
      <c r="R6" s="13">
        <v>42460</v>
      </c>
      <c r="S6" s="13">
        <v>42490</v>
      </c>
      <c r="T6" s="13">
        <v>42521</v>
      </c>
      <c r="U6" s="13">
        <v>42551</v>
      </c>
      <c r="V6" s="13">
        <v>42582</v>
      </c>
      <c r="W6" s="13">
        <v>42613</v>
      </c>
      <c r="X6" s="13">
        <v>42643</v>
      </c>
      <c r="Y6" s="13">
        <v>42674</v>
      </c>
      <c r="Z6" s="13">
        <v>42704</v>
      </c>
      <c r="AA6" s="13">
        <v>42735</v>
      </c>
      <c r="AB6" s="13">
        <v>42766</v>
      </c>
      <c r="AC6" s="13">
        <v>42794</v>
      </c>
      <c r="AD6" s="13">
        <v>42825</v>
      </c>
      <c r="AE6" s="13">
        <v>42855</v>
      </c>
      <c r="AF6" s="13">
        <v>42886</v>
      </c>
      <c r="AG6" s="13">
        <v>42916</v>
      </c>
      <c r="AH6" s="13">
        <v>42947</v>
      </c>
      <c r="AI6" s="13">
        <v>42978</v>
      </c>
      <c r="AJ6" s="13">
        <v>43008</v>
      </c>
      <c r="AK6" s="13">
        <v>43039</v>
      </c>
      <c r="AL6" s="13">
        <v>43069</v>
      </c>
      <c r="AM6" s="13">
        <v>43100</v>
      </c>
      <c r="AN6" s="13">
        <v>43131</v>
      </c>
      <c r="AO6" s="13">
        <v>43159</v>
      </c>
      <c r="AP6" s="13">
        <v>43190</v>
      </c>
      <c r="AQ6" s="13">
        <v>43220</v>
      </c>
      <c r="AR6" s="13">
        <v>43251</v>
      </c>
      <c r="AS6" s="13">
        <v>43281</v>
      </c>
      <c r="AT6" s="13">
        <v>43312</v>
      </c>
      <c r="AU6" s="13">
        <v>43343</v>
      </c>
      <c r="AV6" s="13">
        <v>43373</v>
      </c>
      <c r="AW6" s="13">
        <v>43404</v>
      </c>
      <c r="AX6" s="13">
        <v>43434</v>
      </c>
      <c r="AY6" s="13">
        <v>43465</v>
      </c>
      <c r="AZ6" s="13">
        <v>43496</v>
      </c>
      <c r="BA6" s="13">
        <v>43524</v>
      </c>
      <c r="BB6" s="13">
        <v>43555</v>
      </c>
      <c r="BC6" s="13">
        <v>43585</v>
      </c>
      <c r="BD6" s="13">
        <v>43616</v>
      </c>
      <c r="BE6" s="13">
        <v>43646</v>
      </c>
      <c r="BF6" s="13">
        <v>43677</v>
      </c>
      <c r="BG6" s="13">
        <v>43708</v>
      </c>
      <c r="BH6" s="13">
        <v>43738</v>
      </c>
      <c r="BI6" s="13">
        <v>43769</v>
      </c>
      <c r="BJ6" s="13">
        <v>43799</v>
      </c>
      <c r="BK6" s="13">
        <v>43830</v>
      </c>
      <c r="BL6" s="13">
        <v>43861</v>
      </c>
      <c r="BM6" s="13">
        <v>43890</v>
      </c>
      <c r="BN6" s="13">
        <v>43921</v>
      </c>
      <c r="BP6" s="14"/>
    </row>
    <row r="7" spans="2:68" s="4" customFormat="1" ht="15" hidden="1" customHeight="1" outlineLevel="1" x14ac:dyDescent="0.2">
      <c r="B7" s="15"/>
      <c r="C7" s="16"/>
      <c r="D7" s="17"/>
      <c r="E7" s="17"/>
      <c r="F7" s="16">
        <v>0</v>
      </c>
      <c r="G7" s="16">
        <v>1</v>
      </c>
      <c r="H7" s="16">
        <v>2</v>
      </c>
      <c r="I7" s="16">
        <v>3</v>
      </c>
      <c r="J7" s="16">
        <v>4</v>
      </c>
      <c r="K7" s="16">
        <v>5</v>
      </c>
      <c r="L7" s="16">
        <v>6</v>
      </c>
      <c r="M7" s="16">
        <v>7</v>
      </c>
      <c r="N7" s="16">
        <v>8</v>
      </c>
      <c r="O7" s="16">
        <v>9</v>
      </c>
      <c r="P7" s="16">
        <v>10</v>
      </c>
      <c r="Q7" s="16">
        <v>11</v>
      </c>
      <c r="R7" s="16">
        <v>12</v>
      </c>
      <c r="S7" s="16">
        <v>13</v>
      </c>
      <c r="T7" s="16">
        <v>14</v>
      </c>
      <c r="U7" s="16">
        <v>15</v>
      </c>
      <c r="V7" s="16">
        <v>16</v>
      </c>
      <c r="W7" s="16">
        <v>17</v>
      </c>
      <c r="X7" s="16">
        <v>18</v>
      </c>
      <c r="Y7" s="16">
        <v>19</v>
      </c>
      <c r="Z7" s="16">
        <v>20</v>
      </c>
      <c r="AA7" s="16">
        <v>21</v>
      </c>
      <c r="AB7" s="16">
        <v>22</v>
      </c>
      <c r="AC7" s="16">
        <v>23</v>
      </c>
      <c r="AD7" s="16">
        <v>24</v>
      </c>
      <c r="AE7" s="16">
        <v>25</v>
      </c>
      <c r="AF7" s="16">
        <v>26</v>
      </c>
      <c r="AG7" s="16">
        <v>27</v>
      </c>
      <c r="AH7" s="16">
        <v>28</v>
      </c>
      <c r="AI7" s="16">
        <v>29</v>
      </c>
      <c r="AJ7" s="16">
        <v>30</v>
      </c>
      <c r="AK7" s="16">
        <v>31</v>
      </c>
      <c r="AL7" s="16">
        <v>32</v>
      </c>
      <c r="AM7" s="16">
        <v>33</v>
      </c>
      <c r="AN7" s="16">
        <v>34</v>
      </c>
      <c r="AO7" s="16">
        <v>35</v>
      </c>
      <c r="AP7" s="16">
        <v>36</v>
      </c>
      <c r="AQ7" s="16">
        <v>37</v>
      </c>
      <c r="AR7" s="16">
        <v>38</v>
      </c>
      <c r="AS7" s="16">
        <v>39</v>
      </c>
      <c r="AT7" s="16">
        <v>40</v>
      </c>
      <c r="AU7" s="16">
        <v>41</v>
      </c>
      <c r="AV7" s="16">
        <v>42</v>
      </c>
      <c r="AW7" s="16">
        <v>43</v>
      </c>
      <c r="AX7" s="16">
        <v>44</v>
      </c>
      <c r="AY7" s="16">
        <v>45</v>
      </c>
      <c r="AZ7" s="16">
        <v>46</v>
      </c>
      <c r="BA7" s="16">
        <v>47</v>
      </c>
      <c r="BB7" s="16">
        <v>48</v>
      </c>
      <c r="BC7" s="16">
        <v>49</v>
      </c>
      <c r="BD7" s="16">
        <v>50</v>
      </c>
      <c r="BE7" s="16">
        <v>51</v>
      </c>
      <c r="BF7" s="16">
        <v>52</v>
      </c>
      <c r="BG7" s="16">
        <v>53</v>
      </c>
      <c r="BH7" s="16">
        <v>54</v>
      </c>
      <c r="BI7" s="16">
        <v>55</v>
      </c>
      <c r="BJ7" s="16">
        <v>56</v>
      </c>
      <c r="BK7" s="16">
        <v>57</v>
      </c>
      <c r="BL7" s="16">
        <v>58</v>
      </c>
      <c r="BM7" s="16">
        <v>59</v>
      </c>
      <c r="BN7" s="16">
        <v>60</v>
      </c>
      <c r="BP7" s="18" t="s">
        <v>1</v>
      </c>
    </row>
    <row r="8" spans="2:68" s="4" customFormat="1" ht="15" hidden="1" customHeight="1" outlineLevel="1" x14ac:dyDescent="0.2">
      <c r="B8" s="19"/>
      <c r="C8" s="19"/>
      <c r="D8" s="20"/>
      <c r="E8" s="20"/>
      <c r="F8" s="8"/>
      <c r="G8" s="8"/>
      <c r="H8" s="9"/>
    </row>
    <row r="9" spans="2:68" s="4" customFormat="1" ht="15" hidden="1" customHeight="1" outlineLevel="1" x14ac:dyDescent="0.2">
      <c r="B9" s="21" t="s">
        <v>148</v>
      </c>
      <c r="C9" s="20"/>
      <c r="D9" s="20"/>
      <c r="E9" s="20"/>
      <c r="F9" s="8"/>
      <c r="G9" s="8"/>
      <c r="H9" s="9"/>
    </row>
    <row r="10" spans="2:68" s="4" customFormat="1" ht="15" hidden="1" customHeight="1" outlineLevel="1" x14ac:dyDescent="0.2">
      <c r="B10" s="19" t="s">
        <v>84</v>
      </c>
      <c r="C10" s="22"/>
      <c r="D10" s="23">
        <f t="shared" ref="D10:D15" si="0">SUM(F10:BN10)</f>
        <v>0</v>
      </c>
      <c r="E10" s="24"/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</row>
    <row r="11" spans="2:68" s="4" customFormat="1" ht="15" hidden="1" customHeight="1" outlineLevel="1" x14ac:dyDescent="0.2">
      <c r="B11" s="19" t="s">
        <v>85</v>
      </c>
      <c r="C11" s="22"/>
      <c r="D11" s="23">
        <f t="shared" si="0"/>
        <v>11085250</v>
      </c>
      <c r="E11" s="24"/>
      <c r="F11" s="25">
        <v>11085250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</row>
    <row r="12" spans="2:68" s="4" customFormat="1" ht="15" hidden="1" customHeight="1" outlineLevel="1" x14ac:dyDescent="0.2">
      <c r="B12" s="19" t="s">
        <v>86</v>
      </c>
      <c r="C12" s="22"/>
      <c r="D12" s="23">
        <f t="shared" si="0"/>
        <v>2000000</v>
      </c>
      <c r="E12" s="24"/>
      <c r="F12" s="25">
        <v>2000000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</row>
    <row r="13" spans="2:68" s="4" customFormat="1" ht="15" hidden="1" customHeight="1" outlineLevel="1" x14ac:dyDescent="0.2">
      <c r="B13" s="19" t="s">
        <v>87</v>
      </c>
      <c r="C13" s="22"/>
      <c r="D13" s="23">
        <f t="shared" si="0"/>
        <v>1900000</v>
      </c>
      <c r="E13" s="24"/>
      <c r="F13" s="25">
        <v>1900000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</row>
    <row r="14" spans="2:68" s="4" customFormat="1" ht="15" hidden="1" customHeight="1" outlineLevel="1" x14ac:dyDescent="0.2">
      <c r="B14" s="19" t="s">
        <v>88</v>
      </c>
      <c r="C14" s="22"/>
      <c r="D14" s="26">
        <f t="shared" si="0"/>
        <v>0</v>
      </c>
      <c r="E14" s="24"/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</row>
    <row r="15" spans="2:68" s="4" customFormat="1" ht="15" hidden="1" customHeight="1" outlineLevel="1" x14ac:dyDescent="0.2">
      <c r="B15" s="28" t="s">
        <v>2</v>
      </c>
      <c r="C15" s="29"/>
      <c r="D15" s="23">
        <f t="shared" si="0"/>
        <v>14985250</v>
      </c>
      <c r="E15" s="30"/>
      <c r="F15" s="31">
        <f>SUM(F10:F14)</f>
        <v>14985250</v>
      </c>
      <c r="G15" s="31">
        <f t="shared" ref="G15:BN15" si="1">SUM(G10:G14)</f>
        <v>0</v>
      </c>
      <c r="H15" s="31">
        <f t="shared" si="1"/>
        <v>0</v>
      </c>
      <c r="I15" s="31">
        <f t="shared" si="1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0</v>
      </c>
      <c r="R15" s="31">
        <f t="shared" si="1"/>
        <v>0</v>
      </c>
      <c r="S15" s="31">
        <f t="shared" si="1"/>
        <v>0</v>
      </c>
      <c r="T15" s="31">
        <f t="shared" si="1"/>
        <v>0</v>
      </c>
      <c r="U15" s="31">
        <f t="shared" si="1"/>
        <v>0</v>
      </c>
      <c r="V15" s="31">
        <f t="shared" si="1"/>
        <v>0</v>
      </c>
      <c r="W15" s="31">
        <f t="shared" si="1"/>
        <v>0</v>
      </c>
      <c r="X15" s="31">
        <f t="shared" si="1"/>
        <v>0</v>
      </c>
      <c r="Y15" s="31">
        <f t="shared" si="1"/>
        <v>0</v>
      </c>
      <c r="Z15" s="31">
        <f t="shared" si="1"/>
        <v>0</v>
      </c>
      <c r="AA15" s="31">
        <f t="shared" si="1"/>
        <v>0</v>
      </c>
      <c r="AB15" s="31">
        <f t="shared" si="1"/>
        <v>0</v>
      </c>
      <c r="AC15" s="31">
        <f t="shared" si="1"/>
        <v>0</v>
      </c>
      <c r="AD15" s="31">
        <f t="shared" si="1"/>
        <v>0</v>
      </c>
      <c r="AE15" s="31">
        <f t="shared" si="1"/>
        <v>0</v>
      </c>
      <c r="AF15" s="31">
        <f t="shared" si="1"/>
        <v>0</v>
      </c>
      <c r="AG15" s="31">
        <f t="shared" si="1"/>
        <v>0</v>
      </c>
      <c r="AH15" s="31">
        <f t="shared" si="1"/>
        <v>0</v>
      </c>
      <c r="AI15" s="31">
        <f t="shared" si="1"/>
        <v>0</v>
      </c>
      <c r="AJ15" s="31">
        <f t="shared" si="1"/>
        <v>0</v>
      </c>
      <c r="AK15" s="31">
        <f t="shared" si="1"/>
        <v>0</v>
      </c>
      <c r="AL15" s="31">
        <f t="shared" si="1"/>
        <v>0</v>
      </c>
      <c r="AM15" s="31">
        <f t="shared" si="1"/>
        <v>0</v>
      </c>
      <c r="AN15" s="31">
        <f t="shared" si="1"/>
        <v>0</v>
      </c>
      <c r="AO15" s="31">
        <f t="shared" si="1"/>
        <v>0</v>
      </c>
      <c r="AP15" s="31">
        <f t="shared" si="1"/>
        <v>0</v>
      </c>
      <c r="AQ15" s="31">
        <f t="shared" si="1"/>
        <v>0</v>
      </c>
      <c r="AR15" s="31">
        <f t="shared" si="1"/>
        <v>0</v>
      </c>
      <c r="AS15" s="31">
        <f t="shared" si="1"/>
        <v>0</v>
      </c>
      <c r="AT15" s="31">
        <f t="shared" si="1"/>
        <v>0</v>
      </c>
      <c r="AU15" s="31">
        <f t="shared" si="1"/>
        <v>0</v>
      </c>
      <c r="AV15" s="31">
        <f t="shared" si="1"/>
        <v>0</v>
      </c>
      <c r="AW15" s="31">
        <f t="shared" si="1"/>
        <v>0</v>
      </c>
      <c r="AX15" s="31">
        <f t="shared" si="1"/>
        <v>0</v>
      </c>
      <c r="AY15" s="31">
        <f t="shared" si="1"/>
        <v>0</v>
      </c>
      <c r="AZ15" s="31">
        <f t="shared" si="1"/>
        <v>0</v>
      </c>
      <c r="BA15" s="31">
        <f t="shared" si="1"/>
        <v>0</v>
      </c>
      <c r="BB15" s="31">
        <f t="shared" si="1"/>
        <v>0</v>
      </c>
      <c r="BC15" s="31">
        <f t="shared" si="1"/>
        <v>0</v>
      </c>
      <c r="BD15" s="31">
        <f t="shared" si="1"/>
        <v>0</v>
      </c>
      <c r="BE15" s="31">
        <f t="shared" si="1"/>
        <v>0</v>
      </c>
      <c r="BF15" s="31">
        <f t="shared" si="1"/>
        <v>0</v>
      </c>
      <c r="BG15" s="31">
        <f t="shared" si="1"/>
        <v>0</v>
      </c>
      <c r="BH15" s="31">
        <f t="shared" si="1"/>
        <v>0</v>
      </c>
      <c r="BI15" s="31">
        <f t="shared" si="1"/>
        <v>0</v>
      </c>
      <c r="BJ15" s="31">
        <f t="shared" si="1"/>
        <v>0</v>
      </c>
      <c r="BK15" s="31">
        <f t="shared" si="1"/>
        <v>0</v>
      </c>
      <c r="BL15" s="31">
        <f t="shared" si="1"/>
        <v>0</v>
      </c>
      <c r="BM15" s="31">
        <f t="shared" si="1"/>
        <v>0</v>
      </c>
      <c r="BN15" s="31">
        <f t="shared" si="1"/>
        <v>0</v>
      </c>
    </row>
    <row r="16" spans="2:68" s="4" customFormat="1" ht="15" hidden="1" customHeight="1" outlineLevel="1" x14ac:dyDescent="0.2">
      <c r="B16" s="32"/>
      <c r="C16" s="33"/>
      <c r="D16" s="23"/>
      <c r="E16" s="24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</row>
    <row r="17" spans="2:66" s="4" customFormat="1" ht="15" hidden="1" customHeight="1" outlineLevel="1" x14ac:dyDescent="0.2">
      <c r="B17" s="32" t="s">
        <v>89</v>
      </c>
      <c r="C17" s="22"/>
      <c r="D17" s="23">
        <f>SUM(F17:BN17)</f>
        <v>370822.22317129106</v>
      </c>
      <c r="E17" s="24"/>
      <c r="F17" s="25">
        <v>370822.22317129106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</row>
    <row r="18" spans="2:66" s="4" customFormat="1" ht="15" hidden="1" customHeight="1" outlineLevel="1" x14ac:dyDescent="0.2">
      <c r="B18" s="32" t="s">
        <v>90</v>
      </c>
      <c r="C18" s="22"/>
      <c r="D18" s="23">
        <f>SUM(F18:BN18)</f>
        <v>475822.22317129106</v>
      </c>
      <c r="E18" s="24"/>
      <c r="F18" s="25">
        <v>475822.22317129106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</row>
    <row r="19" spans="2:66" s="4" customFormat="1" ht="15" hidden="1" customHeight="1" outlineLevel="1" x14ac:dyDescent="0.2">
      <c r="B19" s="32" t="s">
        <v>91</v>
      </c>
      <c r="C19" s="22"/>
      <c r="D19" s="23">
        <f>SUM(F19:BN19)</f>
        <v>1489647.0509644877</v>
      </c>
      <c r="E19" s="24"/>
      <c r="F19" s="25">
        <v>10391.78668693034</v>
      </c>
      <c r="G19" s="25">
        <v>21708.652096541693</v>
      </c>
      <c r="H19" s="25">
        <v>23562.285103792325</v>
      </c>
      <c r="I19" s="25">
        <v>25422.88229266067</v>
      </c>
      <c r="J19" s="25">
        <v>27937.516373493039</v>
      </c>
      <c r="K19" s="25">
        <v>31108.644591969947</v>
      </c>
      <c r="L19" s="25">
        <v>34291.68688014683</v>
      </c>
      <c r="M19" s="25">
        <v>37486.687999713242</v>
      </c>
      <c r="N19" s="25">
        <v>40693.692880530354</v>
      </c>
      <c r="O19" s="25">
        <v>43912.746621262886</v>
      </c>
      <c r="P19" s="25">
        <v>46615.821018921561</v>
      </c>
      <c r="Q19" s="25">
        <v>48800.977516174862</v>
      </c>
      <c r="R19" s="25">
        <v>51910.123330261929</v>
      </c>
      <c r="S19" s="25">
        <v>55946.729930125155</v>
      </c>
      <c r="T19" s="25">
        <v>59998.502240444948</v>
      </c>
      <c r="U19" s="25">
        <v>64065.497239469791</v>
      </c>
      <c r="V19" s="25">
        <v>68147.772119517875</v>
      </c>
      <c r="W19" s="25">
        <v>72245.384287781562</v>
      </c>
      <c r="X19" s="25">
        <v>78941.35943225662</v>
      </c>
      <c r="Y19" s="25">
        <v>89594.194821482408</v>
      </c>
      <c r="Z19" s="25">
        <v>103277.56684961572</v>
      </c>
      <c r="AA19" s="25">
        <v>118654.12627422292</v>
      </c>
      <c r="AB19" s="25">
        <v>129526.24572171527</v>
      </c>
      <c r="AC19" s="25">
        <v>135877.00181083879</v>
      </c>
      <c r="AD19" s="25">
        <v>69529.166844617008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</row>
    <row r="20" spans="2:66" s="4" customFormat="1" ht="15" hidden="1" customHeight="1" outlineLevel="1" x14ac:dyDescent="0.2">
      <c r="B20" s="34" t="s">
        <v>92</v>
      </c>
      <c r="C20" s="35"/>
      <c r="D20" s="26">
        <f>SUM(F20:BN20)</f>
        <v>0</v>
      </c>
      <c r="E20" s="36"/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</row>
    <row r="21" spans="2:66" s="4" customFormat="1" ht="15" hidden="1" customHeight="1" outlineLevel="1" x14ac:dyDescent="0.2">
      <c r="B21" s="32" t="s">
        <v>3</v>
      </c>
      <c r="C21" s="33"/>
      <c r="D21" s="23">
        <f>SUM(F21:BN21)</f>
        <v>2336291.4973070705</v>
      </c>
      <c r="E21" s="24"/>
      <c r="F21" s="31">
        <f t="shared" ref="F21:AK21" si="2">SUM(F17:F20)</f>
        <v>857036.23302951246</v>
      </c>
      <c r="G21" s="31">
        <f t="shared" si="2"/>
        <v>21708.652096541693</v>
      </c>
      <c r="H21" s="31">
        <f t="shared" si="2"/>
        <v>23562.285103792325</v>
      </c>
      <c r="I21" s="31">
        <f t="shared" si="2"/>
        <v>25422.88229266067</v>
      </c>
      <c r="J21" s="31">
        <f t="shared" si="2"/>
        <v>27937.516373493039</v>
      </c>
      <c r="K21" s="31">
        <f t="shared" si="2"/>
        <v>31108.644591969947</v>
      </c>
      <c r="L21" s="31">
        <f t="shared" si="2"/>
        <v>34291.68688014683</v>
      </c>
      <c r="M21" s="31">
        <f t="shared" si="2"/>
        <v>37486.687999713242</v>
      </c>
      <c r="N21" s="31">
        <f t="shared" si="2"/>
        <v>40693.692880530354</v>
      </c>
      <c r="O21" s="31">
        <f t="shared" si="2"/>
        <v>43912.746621262886</v>
      </c>
      <c r="P21" s="31">
        <f t="shared" si="2"/>
        <v>46615.821018921561</v>
      </c>
      <c r="Q21" s="31">
        <f t="shared" si="2"/>
        <v>48800.977516174862</v>
      </c>
      <c r="R21" s="31">
        <f t="shared" si="2"/>
        <v>51910.123330261929</v>
      </c>
      <c r="S21" s="31">
        <f t="shared" si="2"/>
        <v>55946.729930125155</v>
      </c>
      <c r="T21" s="31">
        <f t="shared" si="2"/>
        <v>59998.502240444948</v>
      </c>
      <c r="U21" s="31">
        <f t="shared" si="2"/>
        <v>64065.497239469791</v>
      </c>
      <c r="V21" s="31">
        <f t="shared" si="2"/>
        <v>68147.772119517875</v>
      </c>
      <c r="W21" s="31">
        <f t="shared" si="2"/>
        <v>72245.384287781562</v>
      </c>
      <c r="X21" s="31">
        <f t="shared" si="2"/>
        <v>78941.35943225662</v>
      </c>
      <c r="Y21" s="31">
        <f t="shared" si="2"/>
        <v>89594.194821482408</v>
      </c>
      <c r="Z21" s="31">
        <f t="shared" si="2"/>
        <v>103277.56684961572</v>
      </c>
      <c r="AA21" s="31">
        <f t="shared" si="2"/>
        <v>118654.12627422292</v>
      </c>
      <c r="AB21" s="31">
        <f t="shared" si="2"/>
        <v>129526.24572171527</v>
      </c>
      <c r="AC21" s="31">
        <f t="shared" si="2"/>
        <v>135877.00181083879</v>
      </c>
      <c r="AD21" s="31">
        <f t="shared" si="2"/>
        <v>69529.166844617008</v>
      </c>
      <c r="AE21" s="31">
        <f t="shared" si="2"/>
        <v>0</v>
      </c>
      <c r="AF21" s="31">
        <f t="shared" si="2"/>
        <v>0</v>
      </c>
      <c r="AG21" s="31">
        <f t="shared" si="2"/>
        <v>0</v>
      </c>
      <c r="AH21" s="31">
        <f t="shared" si="2"/>
        <v>0</v>
      </c>
      <c r="AI21" s="31">
        <f t="shared" si="2"/>
        <v>0</v>
      </c>
      <c r="AJ21" s="31">
        <f t="shared" si="2"/>
        <v>0</v>
      </c>
      <c r="AK21" s="31">
        <f t="shared" si="2"/>
        <v>0</v>
      </c>
      <c r="AL21" s="31">
        <f t="shared" ref="AL21:BQ21" si="3">SUM(AL17:AL20)</f>
        <v>0</v>
      </c>
      <c r="AM21" s="31">
        <f t="shared" si="3"/>
        <v>0</v>
      </c>
      <c r="AN21" s="31">
        <f t="shared" si="3"/>
        <v>0</v>
      </c>
      <c r="AO21" s="31">
        <f t="shared" si="3"/>
        <v>0</v>
      </c>
      <c r="AP21" s="31">
        <f t="shared" si="3"/>
        <v>0</v>
      </c>
      <c r="AQ21" s="31">
        <f t="shared" si="3"/>
        <v>0</v>
      </c>
      <c r="AR21" s="31">
        <f t="shared" si="3"/>
        <v>0</v>
      </c>
      <c r="AS21" s="31">
        <f t="shared" si="3"/>
        <v>0</v>
      </c>
      <c r="AT21" s="31">
        <f t="shared" si="3"/>
        <v>0</v>
      </c>
      <c r="AU21" s="31">
        <f t="shared" si="3"/>
        <v>0</v>
      </c>
      <c r="AV21" s="31">
        <f t="shared" si="3"/>
        <v>0</v>
      </c>
      <c r="AW21" s="31">
        <f t="shared" si="3"/>
        <v>0</v>
      </c>
      <c r="AX21" s="31">
        <f t="shared" si="3"/>
        <v>0</v>
      </c>
      <c r="AY21" s="31">
        <f t="shared" si="3"/>
        <v>0</v>
      </c>
      <c r="AZ21" s="31">
        <f t="shared" si="3"/>
        <v>0</v>
      </c>
      <c r="BA21" s="31">
        <f t="shared" si="3"/>
        <v>0</v>
      </c>
      <c r="BB21" s="31">
        <f t="shared" si="3"/>
        <v>0</v>
      </c>
      <c r="BC21" s="31">
        <f t="shared" si="3"/>
        <v>0</v>
      </c>
      <c r="BD21" s="31">
        <f t="shared" si="3"/>
        <v>0</v>
      </c>
      <c r="BE21" s="31">
        <f t="shared" si="3"/>
        <v>0</v>
      </c>
      <c r="BF21" s="31">
        <f t="shared" si="3"/>
        <v>0</v>
      </c>
      <c r="BG21" s="31">
        <f t="shared" si="3"/>
        <v>0</v>
      </c>
      <c r="BH21" s="31">
        <f t="shared" si="3"/>
        <v>0</v>
      </c>
      <c r="BI21" s="31">
        <f t="shared" si="3"/>
        <v>0</v>
      </c>
      <c r="BJ21" s="31">
        <f t="shared" si="3"/>
        <v>0</v>
      </c>
      <c r="BK21" s="31">
        <f t="shared" si="3"/>
        <v>0</v>
      </c>
      <c r="BL21" s="31">
        <f t="shared" si="3"/>
        <v>0</v>
      </c>
      <c r="BM21" s="31">
        <f t="shared" si="3"/>
        <v>0</v>
      </c>
      <c r="BN21" s="31">
        <f t="shared" si="3"/>
        <v>0</v>
      </c>
    </row>
    <row r="22" spans="2:66" s="4" customFormat="1" ht="15" hidden="1" customHeight="1" outlineLevel="1" x14ac:dyDescent="0.2">
      <c r="B22" s="19"/>
      <c r="C22" s="20"/>
      <c r="D22" s="23"/>
      <c r="E22" s="3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</row>
    <row r="23" spans="2:66" s="4" customFormat="1" ht="15" hidden="1" customHeight="1" outlineLevel="1" x14ac:dyDescent="0.2">
      <c r="B23" s="21" t="s">
        <v>149</v>
      </c>
      <c r="C23" s="20"/>
      <c r="D23" s="23"/>
      <c r="E23" s="37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</row>
    <row r="24" spans="2:66" s="4" customFormat="1" ht="15" hidden="1" customHeight="1" outlineLevel="1" x14ac:dyDescent="0.2">
      <c r="B24" s="19" t="s">
        <v>93</v>
      </c>
      <c r="C24" s="22"/>
      <c r="D24" s="23">
        <f t="shared" ref="D24:D35" si="4">SUM(F24:BN24)</f>
        <v>0</v>
      </c>
      <c r="E24" s="24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</row>
    <row r="25" spans="2:66" s="4" customFormat="1" ht="15" hidden="1" customHeight="1" outlineLevel="1" x14ac:dyDescent="0.2">
      <c r="B25" s="19" t="s">
        <v>94</v>
      </c>
      <c r="C25" s="22"/>
      <c r="D25" s="23">
        <f t="shared" si="4"/>
        <v>0</v>
      </c>
      <c r="E25" s="24"/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</row>
    <row r="26" spans="2:66" s="4" customFormat="1" ht="15" hidden="1" customHeight="1" outlineLevel="1" x14ac:dyDescent="0.2">
      <c r="B26" s="19" t="s">
        <v>95</v>
      </c>
      <c r="C26" s="22"/>
      <c r="D26" s="23">
        <f t="shared" si="4"/>
        <v>0</v>
      </c>
      <c r="E26" s="24"/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</row>
    <row r="27" spans="2:66" s="4" customFormat="1" ht="15" hidden="1" customHeight="1" outlineLevel="1" x14ac:dyDescent="0.2">
      <c r="B27" s="19" t="s">
        <v>96</v>
      </c>
      <c r="C27" s="22"/>
      <c r="D27" s="23">
        <f t="shared" si="4"/>
        <v>0</v>
      </c>
      <c r="E27" s="24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</row>
    <row r="28" spans="2:66" s="4" customFormat="1" ht="15" hidden="1" customHeight="1" outlineLevel="1" x14ac:dyDescent="0.2">
      <c r="B28" s="19" t="s">
        <v>97</v>
      </c>
      <c r="C28" s="22"/>
      <c r="D28" s="23">
        <f t="shared" si="4"/>
        <v>36100000</v>
      </c>
      <c r="E28" s="24"/>
      <c r="F28" s="25">
        <v>0</v>
      </c>
      <c r="G28" s="25">
        <v>0</v>
      </c>
      <c r="H28" s="25">
        <v>0</v>
      </c>
      <c r="I28" s="25">
        <v>0</v>
      </c>
      <c r="J28" s="25">
        <v>2005555.5555555555</v>
      </c>
      <c r="K28" s="25">
        <v>2005555.5555555555</v>
      </c>
      <c r="L28" s="25">
        <v>2005555.5555555555</v>
      </c>
      <c r="M28" s="25">
        <v>2005555.5555555555</v>
      </c>
      <c r="N28" s="25">
        <v>2005555.5555555555</v>
      </c>
      <c r="O28" s="25">
        <v>2005555.5555555555</v>
      </c>
      <c r="P28" s="25">
        <v>2005555.5555555555</v>
      </c>
      <c r="Q28" s="25">
        <v>2005555.5555555555</v>
      </c>
      <c r="R28" s="25">
        <v>2005555.5555555555</v>
      </c>
      <c r="S28" s="25">
        <v>2005555.5555555555</v>
      </c>
      <c r="T28" s="25">
        <v>2005555.5555555555</v>
      </c>
      <c r="U28" s="25">
        <v>2005555.5555555555</v>
      </c>
      <c r="V28" s="25">
        <v>2005555.5555555555</v>
      </c>
      <c r="W28" s="25">
        <v>2005555.5555555555</v>
      </c>
      <c r="X28" s="25">
        <v>2005555.5555555555</v>
      </c>
      <c r="Y28" s="25">
        <v>2005555.5555555555</v>
      </c>
      <c r="Z28" s="25">
        <v>2005555.5555555555</v>
      </c>
      <c r="AA28" s="25">
        <v>2005555.5555555555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</row>
    <row r="29" spans="2:66" s="4" customFormat="1" ht="15" hidden="1" customHeight="1" outlineLevel="1" x14ac:dyDescent="0.2">
      <c r="B29" s="19" t="s">
        <v>98</v>
      </c>
      <c r="C29" s="22"/>
      <c r="D29" s="23">
        <f t="shared" si="4"/>
        <v>0</v>
      </c>
      <c r="E29" s="24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</row>
    <row r="30" spans="2:66" s="4" customFormat="1" ht="15" hidden="1" customHeight="1" outlineLevel="1" x14ac:dyDescent="0.2">
      <c r="B30" s="19" t="s">
        <v>99</v>
      </c>
      <c r="C30" s="22"/>
      <c r="D30" s="23">
        <f t="shared" si="4"/>
        <v>6199999.9999999981</v>
      </c>
      <c r="E30" s="24"/>
      <c r="F30" s="25">
        <v>0</v>
      </c>
      <c r="G30" s="25">
        <v>0</v>
      </c>
      <c r="H30" s="25">
        <v>0</v>
      </c>
      <c r="I30" s="25">
        <v>0</v>
      </c>
      <c r="J30" s="25">
        <v>344444.44444444444</v>
      </c>
      <c r="K30" s="25">
        <v>344444.44444444444</v>
      </c>
      <c r="L30" s="25">
        <v>344444.44444444444</v>
      </c>
      <c r="M30" s="25">
        <v>344444.44444444444</v>
      </c>
      <c r="N30" s="25">
        <v>344444.44444444444</v>
      </c>
      <c r="O30" s="25">
        <v>344444.44444444444</v>
      </c>
      <c r="P30" s="25">
        <v>344444.44444444444</v>
      </c>
      <c r="Q30" s="25">
        <v>344444.44444444444</v>
      </c>
      <c r="R30" s="25">
        <v>344444.44444444444</v>
      </c>
      <c r="S30" s="25">
        <v>344444.44444444444</v>
      </c>
      <c r="T30" s="25">
        <v>344444.44444444444</v>
      </c>
      <c r="U30" s="25">
        <v>344444.44444444444</v>
      </c>
      <c r="V30" s="25">
        <v>344444.44444444444</v>
      </c>
      <c r="W30" s="25">
        <v>344444.44444444444</v>
      </c>
      <c r="X30" s="25">
        <v>344444.44444444444</v>
      </c>
      <c r="Y30" s="25">
        <v>344444.44444444444</v>
      </c>
      <c r="Z30" s="25">
        <v>344444.44444444444</v>
      </c>
      <c r="AA30" s="25">
        <v>344444.44444444444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</row>
    <row r="31" spans="2:66" s="4" customFormat="1" ht="15" hidden="1" customHeight="1" outlineLevel="1" x14ac:dyDescent="0.2">
      <c r="B31" s="19" t="s">
        <v>100</v>
      </c>
      <c r="C31" s="22"/>
      <c r="D31" s="23">
        <f t="shared" si="4"/>
        <v>2750000</v>
      </c>
      <c r="E31" s="24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458333.33333333331</v>
      </c>
      <c r="Y31" s="25">
        <v>458333.33333333331</v>
      </c>
      <c r="Z31" s="25">
        <v>458333.33333333331</v>
      </c>
      <c r="AA31" s="25">
        <v>458333.33333333331</v>
      </c>
      <c r="AB31" s="25">
        <v>458333.33333333331</v>
      </c>
      <c r="AC31" s="25">
        <v>458333.33333333331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</row>
    <row r="32" spans="2:66" s="4" customFormat="1" ht="15" hidden="1" customHeight="1" outlineLevel="1" x14ac:dyDescent="0.2">
      <c r="B32" s="19" t="s">
        <v>101</v>
      </c>
      <c r="C32" s="22"/>
      <c r="D32" s="23">
        <f t="shared" si="4"/>
        <v>0</v>
      </c>
      <c r="E32" s="24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</row>
    <row r="33" spans="2:66" s="4" customFormat="1" ht="15" hidden="1" customHeight="1" outlineLevel="1" x14ac:dyDescent="0.2">
      <c r="B33" s="19" t="s">
        <v>102</v>
      </c>
      <c r="C33" s="22"/>
      <c r="D33" s="23">
        <f t="shared" si="4"/>
        <v>2120000</v>
      </c>
      <c r="E33" s="24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353333.33333333331</v>
      </c>
      <c r="Y33" s="25">
        <v>353333.33333333331</v>
      </c>
      <c r="Z33" s="25">
        <v>353333.33333333331</v>
      </c>
      <c r="AA33" s="25">
        <v>353333.33333333331</v>
      </c>
      <c r="AB33" s="25">
        <v>353333.33333333331</v>
      </c>
      <c r="AC33" s="25">
        <v>353333.33333333331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</row>
    <row r="34" spans="2:66" s="4" customFormat="1" ht="15" hidden="1" customHeight="1" outlineLevel="1" x14ac:dyDescent="0.2">
      <c r="B34" s="19" t="s">
        <v>103</v>
      </c>
      <c r="C34" s="38"/>
      <c r="D34" s="26">
        <f t="shared" si="4"/>
        <v>1415100.0000000002</v>
      </c>
      <c r="E34" s="39"/>
      <c r="F34" s="27">
        <v>0</v>
      </c>
      <c r="G34" s="27">
        <v>0</v>
      </c>
      <c r="H34" s="27">
        <v>0</v>
      </c>
      <c r="I34" s="27">
        <v>0</v>
      </c>
      <c r="J34" s="27">
        <v>78616.666666666672</v>
      </c>
      <c r="K34" s="27">
        <v>78616.666666666672</v>
      </c>
      <c r="L34" s="27">
        <v>78616.666666666672</v>
      </c>
      <c r="M34" s="27">
        <v>78616.666666666672</v>
      </c>
      <c r="N34" s="27">
        <v>78616.666666666672</v>
      </c>
      <c r="O34" s="27">
        <v>78616.666666666672</v>
      </c>
      <c r="P34" s="27">
        <v>78616.666666666672</v>
      </c>
      <c r="Q34" s="27">
        <v>78616.666666666672</v>
      </c>
      <c r="R34" s="27">
        <v>78616.666666666672</v>
      </c>
      <c r="S34" s="27">
        <v>78616.666666666672</v>
      </c>
      <c r="T34" s="27">
        <v>78616.666666666672</v>
      </c>
      <c r="U34" s="27">
        <v>78616.666666666672</v>
      </c>
      <c r="V34" s="27">
        <v>78616.666666666672</v>
      </c>
      <c r="W34" s="27">
        <v>78616.666666666672</v>
      </c>
      <c r="X34" s="27">
        <v>78616.666666666672</v>
      </c>
      <c r="Y34" s="27">
        <v>78616.666666666672</v>
      </c>
      <c r="Z34" s="27">
        <v>78616.666666666672</v>
      </c>
      <c r="AA34" s="27">
        <v>78616.666666666672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</row>
    <row r="35" spans="2:66" s="4" customFormat="1" ht="15" hidden="1" customHeight="1" outlineLevel="1" x14ac:dyDescent="0.2">
      <c r="B35" s="40" t="s">
        <v>4</v>
      </c>
      <c r="C35" s="41"/>
      <c r="D35" s="23">
        <f t="shared" si="4"/>
        <v>48585100.000000007</v>
      </c>
      <c r="E35" s="24"/>
      <c r="F35" s="31">
        <f>SUM(F24:F34)</f>
        <v>0</v>
      </c>
      <c r="G35" s="31">
        <f t="shared" ref="G35:BN35" si="5">SUM(G24:G34)</f>
        <v>0</v>
      </c>
      <c r="H35" s="31">
        <f t="shared" si="5"/>
        <v>0</v>
      </c>
      <c r="I35" s="31">
        <f t="shared" si="5"/>
        <v>0</v>
      </c>
      <c r="J35" s="31">
        <f t="shared" si="5"/>
        <v>2428616.6666666665</v>
      </c>
      <c r="K35" s="31">
        <f t="shared" si="5"/>
        <v>2428616.6666666665</v>
      </c>
      <c r="L35" s="31">
        <f t="shared" si="5"/>
        <v>2428616.6666666665</v>
      </c>
      <c r="M35" s="31">
        <f t="shared" si="5"/>
        <v>2428616.6666666665</v>
      </c>
      <c r="N35" s="31">
        <f t="shared" si="5"/>
        <v>2428616.6666666665</v>
      </c>
      <c r="O35" s="31">
        <f t="shared" si="5"/>
        <v>2428616.6666666665</v>
      </c>
      <c r="P35" s="31">
        <f t="shared" si="5"/>
        <v>2428616.6666666665</v>
      </c>
      <c r="Q35" s="31">
        <f t="shared" si="5"/>
        <v>2428616.6666666665</v>
      </c>
      <c r="R35" s="31">
        <f t="shared" si="5"/>
        <v>2428616.6666666665</v>
      </c>
      <c r="S35" s="31">
        <f t="shared" si="5"/>
        <v>2428616.6666666665</v>
      </c>
      <c r="T35" s="31">
        <f t="shared" si="5"/>
        <v>2428616.6666666665</v>
      </c>
      <c r="U35" s="31">
        <f t="shared" si="5"/>
        <v>2428616.6666666665</v>
      </c>
      <c r="V35" s="31">
        <f t="shared" si="5"/>
        <v>2428616.6666666665</v>
      </c>
      <c r="W35" s="31">
        <f t="shared" si="5"/>
        <v>2428616.6666666665</v>
      </c>
      <c r="X35" s="31">
        <f t="shared" si="5"/>
        <v>3240283.3333333335</v>
      </c>
      <c r="Y35" s="31">
        <f t="shared" si="5"/>
        <v>3240283.3333333335</v>
      </c>
      <c r="Z35" s="31">
        <f t="shared" si="5"/>
        <v>3240283.3333333335</v>
      </c>
      <c r="AA35" s="31">
        <f t="shared" si="5"/>
        <v>3240283.3333333335</v>
      </c>
      <c r="AB35" s="31">
        <f t="shared" si="5"/>
        <v>811666.66666666663</v>
      </c>
      <c r="AC35" s="31">
        <f t="shared" si="5"/>
        <v>811666.66666666663</v>
      </c>
      <c r="AD35" s="31">
        <f t="shared" si="5"/>
        <v>0</v>
      </c>
      <c r="AE35" s="31">
        <f t="shared" si="5"/>
        <v>0</v>
      </c>
      <c r="AF35" s="31">
        <f t="shared" si="5"/>
        <v>0</v>
      </c>
      <c r="AG35" s="31">
        <f t="shared" si="5"/>
        <v>0</v>
      </c>
      <c r="AH35" s="31">
        <f t="shared" si="5"/>
        <v>0</v>
      </c>
      <c r="AI35" s="31">
        <f t="shared" si="5"/>
        <v>0</v>
      </c>
      <c r="AJ35" s="31">
        <f t="shared" si="5"/>
        <v>0</v>
      </c>
      <c r="AK35" s="31">
        <f t="shared" si="5"/>
        <v>0</v>
      </c>
      <c r="AL35" s="31">
        <f t="shared" si="5"/>
        <v>0</v>
      </c>
      <c r="AM35" s="31">
        <f t="shared" si="5"/>
        <v>0</v>
      </c>
      <c r="AN35" s="31">
        <f t="shared" si="5"/>
        <v>0</v>
      </c>
      <c r="AO35" s="31">
        <f t="shared" si="5"/>
        <v>0</v>
      </c>
      <c r="AP35" s="31">
        <f t="shared" si="5"/>
        <v>0</v>
      </c>
      <c r="AQ35" s="31">
        <f t="shared" si="5"/>
        <v>0</v>
      </c>
      <c r="AR35" s="31">
        <f t="shared" si="5"/>
        <v>0</v>
      </c>
      <c r="AS35" s="31">
        <f t="shared" si="5"/>
        <v>0</v>
      </c>
      <c r="AT35" s="31">
        <f t="shared" si="5"/>
        <v>0</v>
      </c>
      <c r="AU35" s="31">
        <f t="shared" si="5"/>
        <v>0</v>
      </c>
      <c r="AV35" s="31">
        <f t="shared" si="5"/>
        <v>0</v>
      </c>
      <c r="AW35" s="31">
        <f t="shared" si="5"/>
        <v>0</v>
      </c>
      <c r="AX35" s="31">
        <f t="shared" si="5"/>
        <v>0</v>
      </c>
      <c r="AY35" s="31">
        <f t="shared" si="5"/>
        <v>0</v>
      </c>
      <c r="AZ35" s="31">
        <f t="shared" si="5"/>
        <v>0</v>
      </c>
      <c r="BA35" s="31">
        <f t="shared" si="5"/>
        <v>0</v>
      </c>
      <c r="BB35" s="31">
        <f t="shared" si="5"/>
        <v>0</v>
      </c>
      <c r="BC35" s="31">
        <f t="shared" si="5"/>
        <v>0</v>
      </c>
      <c r="BD35" s="31">
        <f t="shared" si="5"/>
        <v>0</v>
      </c>
      <c r="BE35" s="31">
        <f t="shared" si="5"/>
        <v>0</v>
      </c>
      <c r="BF35" s="31">
        <f t="shared" si="5"/>
        <v>0</v>
      </c>
      <c r="BG35" s="31">
        <f t="shared" si="5"/>
        <v>0</v>
      </c>
      <c r="BH35" s="31">
        <f t="shared" si="5"/>
        <v>0</v>
      </c>
      <c r="BI35" s="31">
        <f t="shared" si="5"/>
        <v>0</v>
      </c>
      <c r="BJ35" s="31">
        <f t="shared" si="5"/>
        <v>0</v>
      </c>
      <c r="BK35" s="31">
        <f t="shared" si="5"/>
        <v>0</v>
      </c>
      <c r="BL35" s="31">
        <f t="shared" si="5"/>
        <v>0</v>
      </c>
      <c r="BM35" s="31">
        <f t="shared" si="5"/>
        <v>0</v>
      </c>
      <c r="BN35" s="31">
        <f t="shared" si="5"/>
        <v>0</v>
      </c>
    </row>
    <row r="36" spans="2:66" s="4" customFormat="1" ht="15" hidden="1" customHeight="1" outlineLevel="1" x14ac:dyDescent="0.2">
      <c r="B36" s="19"/>
      <c r="C36" s="20"/>
      <c r="D36" s="23"/>
      <c r="E36" s="37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2:66" s="4" customFormat="1" ht="15" hidden="1" customHeight="1" outlineLevel="1" x14ac:dyDescent="0.2">
      <c r="B37" s="19" t="s">
        <v>104</v>
      </c>
      <c r="C37" s="22"/>
      <c r="D37" s="23">
        <f t="shared" ref="D37:D57" si="6">SUM(F37:BN37)</f>
        <v>999999.9999999993</v>
      </c>
      <c r="E37" s="24"/>
      <c r="F37" s="25">
        <v>700000</v>
      </c>
      <c r="G37" s="25">
        <v>16666.666666666668</v>
      </c>
      <c r="H37" s="25">
        <v>16666.666666666668</v>
      </c>
      <c r="I37" s="25">
        <v>16666.666666666668</v>
      </c>
      <c r="J37" s="25">
        <v>16666.666666666668</v>
      </c>
      <c r="K37" s="25">
        <v>16666.666666666668</v>
      </c>
      <c r="L37" s="25">
        <v>16666.666666666668</v>
      </c>
      <c r="M37" s="25">
        <v>16666.666666666668</v>
      </c>
      <c r="N37" s="25">
        <v>16666.666666666668</v>
      </c>
      <c r="O37" s="25">
        <v>16666.666666666668</v>
      </c>
      <c r="P37" s="25">
        <v>16666.666666666668</v>
      </c>
      <c r="Q37" s="25">
        <v>16666.666666666668</v>
      </c>
      <c r="R37" s="25">
        <v>16666.666666666668</v>
      </c>
      <c r="S37" s="25">
        <v>16666.666666666668</v>
      </c>
      <c r="T37" s="25">
        <v>16666.666666666668</v>
      </c>
      <c r="U37" s="25">
        <v>16666.666666666668</v>
      </c>
      <c r="V37" s="25">
        <v>16666.666666666668</v>
      </c>
      <c r="W37" s="25">
        <v>16666.666666666668</v>
      </c>
      <c r="X37" s="25">
        <v>16666.666666666668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</row>
    <row r="38" spans="2:66" s="4" customFormat="1" ht="15" hidden="1" customHeight="1" outlineLevel="1" x14ac:dyDescent="0.2">
      <c r="B38" s="19" t="s">
        <v>105</v>
      </c>
      <c r="C38" s="22"/>
      <c r="D38" s="23">
        <f t="shared" si="6"/>
        <v>400000</v>
      </c>
      <c r="E38" s="24"/>
      <c r="F38" s="25">
        <v>400000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</row>
    <row r="39" spans="2:66" s="4" customFormat="1" ht="15" hidden="1" customHeight="1" outlineLevel="1" x14ac:dyDescent="0.2">
      <c r="B39" s="19" t="s">
        <v>106</v>
      </c>
      <c r="C39" s="22"/>
      <c r="D39" s="23">
        <f t="shared" si="6"/>
        <v>399999.99999999977</v>
      </c>
      <c r="E39" s="24"/>
      <c r="F39" s="25">
        <v>150000</v>
      </c>
      <c r="G39" s="25">
        <v>13888.888888888889</v>
      </c>
      <c r="H39" s="25">
        <v>13888.888888888889</v>
      </c>
      <c r="I39" s="25">
        <v>13888.888888888889</v>
      </c>
      <c r="J39" s="25">
        <v>13888.888888888889</v>
      </c>
      <c r="K39" s="25">
        <v>13888.888888888889</v>
      </c>
      <c r="L39" s="25">
        <v>13888.888888888889</v>
      </c>
      <c r="M39" s="25">
        <v>13888.888888888889</v>
      </c>
      <c r="N39" s="25">
        <v>13888.888888888889</v>
      </c>
      <c r="O39" s="25">
        <v>13888.888888888889</v>
      </c>
      <c r="P39" s="25">
        <v>13888.888888888889</v>
      </c>
      <c r="Q39" s="25">
        <v>13888.888888888889</v>
      </c>
      <c r="R39" s="25">
        <v>13888.888888888889</v>
      </c>
      <c r="S39" s="25">
        <v>13888.888888888889</v>
      </c>
      <c r="T39" s="25">
        <v>13888.888888888889</v>
      </c>
      <c r="U39" s="25">
        <v>13888.888888888889</v>
      </c>
      <c r="V39" s="25">
        <v>13888.888888888889</v>
      </c>
      <c r="W39" s="25">
        <v>13888.888888888889</v>
      </c>
      <c r="X39" s="25">
        <v>13888.888888888889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</row>
    <row r="40" spans="2:66" s="4" customFormat="1" ht="15" hidden="1" customHeight="1" outlineLevel="1" x14ac:dyDescent="0.2">
      <c r="B40" s="19" t="s">
        <v>107</v>
      </c>
      <c r="C40" s="22"/>
      <c r="D40" s="23">
        <f t="shared" si="6"/>
        <v>6000000</v>
      </c>
      <c r="E40" s="24"/>
      <c r="F40" s="25">
        <v>150000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487500</v>
      </c>
      <c r="S40" s="25">
        <v>487500</v>
      </c>
      <c r="T40" s="25">
        <v>487500</v>
      </c>
      <c r="U40" s="25">
        <v>487500</v>
      </c>
      <c r="V40" s="25">
        <v>487500</v>
      </c>
      <c r="W40" s="25">
        <v>487500</v>
      </c>
      <c r="X40" s="25">
        <v>487500</v>
      </c>
      <c r="Y40" s="25">
        <v>487500</v>
      </c>
      <c r="Z40" s="25">
        <v>487500</v>
      </c>
      <c r="AA40" s="25">
        <v>487500</v>
      </c>
      <c r="AB40" s="25">
        <v>487500</v>
      </c>
      <c r="AC40" s="25">
        <v>487500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</row>
    <row r="41" spans="2:66" s="4" customFormat="1" ht="15" hidden="1" customHeight="1" outlineLevel="1" x14ac:dyDescent="0.2">
      <c r="B41" s="19" t="s">
        <v>108</v>
      </c>
      <c r="C41" s="22"/>
      <c r="D41" s="23">
        <f t="shared" si="6"/>
        <v>1200000.0000000005</v>
      </c>
      <c r="E41" s="24"/>
      <c r="F41" s="25">
        <v>755000</v>
      </c>
      <c r="G41" s="25">
        <v>49444.444444444445</v>
      </c>
      <c r="H41" s="25">
        <v>49444.444444444445</v>
      </c>
      <c r="I41" s="25">
        <v>49444.444444444445</v>
      </c>
      <c r="J41" s="25">
        <v>49444.444444444445</v>
      </c>
      <c r="K41" s="25">
        <v>49444.444444444445</v>
      </c>
      <c r="L41" s="25">
        <v>49444.444444444445</v>
      </c>
      <c r="M41" s="25">
        <v>49444.444444444445</v>
      </c>
      <c r="N41" s="25">
        <v>49444.444444444445</v>
      </c>
      <c r="O41" s="25">
        <v>49444.444444444445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</row>
    <row r="42" spans="2:66" s="4" customFormat="1" ht="15" hidden="1" customHeight="1" outlineLevel="1" x14ac:dyDescent="0.2">
      <c r="B42" s="19" t="s">
        <v>109</v>
      </c>
      <c r="C42" s="22"/>
      <c r="D42" s="23">
        <f t="shared" si="6"/>
        <v>500000.00000000012</v>
      </c>
      <c r="E42" s="24"/>
      <c r="F42" s="25">
        <v>215000</v>
      </c>
      <c r="G42" s="25">
        <v>31666.666666666668</v>
      </c>
      <c r="H42" s="25">
        <v>31666.666666666668</v>
      </c>
      <c r="I42" s="25">
        <v>31666.666666666668</v>
      </c>
      <c r="J42" s="25">
        <v>31666.666666666668</v>
      </c>
      <c r="K42" s="25">
        <v>31666.666666666668</v>
      </c>
      <c r="L42" s="25">
        <v>31666.666666666668</v>
      </c>
      <c r="M42" s="25">
        <v>31666.666666666668</v>
      </c>
      <c r="N42" s="25">
        <v>31666.666666666668</v>
      </c>
      <c r="O42" s="25">
        <v>31666.666666666668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</row>
    <row r="43" spans="2:66" s="4" customFormat="1" ht="15" hidden="1" customHeight="1" outlineLevel="1" x14ac:dyDescent="0.2">
      <c r="B43" s="19" t="s">
        <v>110</v>
      </c>
      <c r="C43" s="22"/>
      <c r="D43" s="23">
        <f t="shared" si="6"/>
        <v>1700000</v>
      </c>
      <c r="E43" s="24"/>
      <c r="F43" s="25">
        <v>0</v>
      </c>
      <c r="G43" s="25">
        <v>188888.88888888888</v>
      </c>
      <c r="H43" s="25">
        <v>188888.88888888888</v>
      </c>
      <c r="I43" s="25">
        <v>188888.88888888888</v>
      </c>
      <c r="J43" s="25">
        <v>188888.88888888888</v>
      </c>
      <c r="K43" s="25">
        <v>188888.88888888888</v>
      </c>
      <c r="L43" s="25">
        <v>188888.88888888888</v>
      </c>
      <c r="M43" s="25">
        <v>188888.88888888888</v>
      </c>
      <c r="N43" s="25">
        <v>188888.88888888888</v>
      </c>
      <c r="O43" s="25">
        <v>188888.88888888888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</row>
    <row r="44" spans="2:66" s="4" customFormat="1" ht="15" hidden="1" customHeight="1" outlineLevel="1" x14ac:dyDescent="0.2">
      <c r="B44" s="19" t="s">
        <v>111</v>
      </c>
      <c r="C44" s="22"/>
      <c r="D44" s="23">
        <f t="shared" si="6"/>
        <v>249999.99999999991</v>
      </c>
      <c r="E44" s="24"/>
      <c r="F44" s="25">
        <v>0</v>
      </c>
      <c r="G44" s="25">
        <v>10416.666666666666</v>
      </c>
      <c r="H44" s="25">
        <v>10416.666666666666</v>
      </c>
      <c r="I44" s="25">
        <v>10416.666666666666</v>
      </c>
      <c r="J44" s="25">
        <v>10416.666666666666</v>
      </c>
      <c r="K44" s="25">
        <v>10416.666666666666</v>
      </c>
      <c r="L44" s="25">
        <v>10416.666666666666</v>
      </c>
      <c r="M44" s="25">
        <v>10416.666666666666</v>
      </c>
      <c r="N44" s="25">
        <v>10416.666666666666</v>
      </c>
      <c r="O44" s="25">
        <v>10416.666666666666</v>
      </c>
      <c r="P44" s="25">
        <v>10416.666666666666</v>
      </c>
      <c r="Q44" s="25">
        <v>10416.666666666666</v>
      </c>
      <c r="R44" s="25">
        <v>10416.666666666666</v>
      </c>
      <c r="S44" s="25">
        <v>10416.666666666666</v>
      </c>
      <c r="T44" s="25">
        <v>10416.666666666666</v>
      </c>
      <c r="U44" s="25">
        <v>10416.666666666666</v>
      </c>
      <c r="V44" s="25">
        <v>10416.666666666666</v>
      </c>
      <c r="W44" s="25">
        <v>10416.666666666666</v>
      </c>
      <c r="X44" s="25">
        <v>10416.666666666666</v>
      </c>
      <c r="Y44" s="25">
        <v>10416.666666666666</v>
      </c>
      <c r="Z44" s="25">
        <v>10416.666666666666</v>
      </c>
      <c r="AA44" s="25">
        <v>10416.666666666666</v>
      </c>
      <c r="AB44" s="25">
        <v>10416.666666666666</v>
      </c>
      <c r="AC44" s="25">
        <v>10416.666666666666</v>
      </c>
      <c r="AD44" s="25">
        <v>10416.666666666666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</row>
    <row r="45" spans="2:66" s="4" customFormat="1" ht="15" hidden="1" customHeight="1" outlineLevel="1" x14ac:dyDescent="0.2">
      <c r="B45" s="19" t="s">
        <v>112</v>
      </c>
      <c r="C45" s="22"/>
      <c r="D45" s="23">
        <f t="shared" si="6"/>
        <v>360000</v>
      </c>
      <c r="E45" s="24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360000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</row>
    <row r="46" spans="2:66" s="4" customFormat="1" ht="15" hidden="1" customHeight="1" outlineLevel="1" x14ac:dyDescent="0.2">
      <c r="B46" s="19" t="s">
        <v>113</v>
      </c>
      <c r="C46" s="22"/>
      <c r="D46" s="23">
        <f t="shared" si="6"/>
        <v>1400000.0000000002</v>
      </c>
      <c r="E46" s="24"/>
      <c r="F46" s="25">
        <v>250000</v>
      </c>
      <c r="G46" s="25">
        <v>47916.666666666664</v>
      </c>
      <c r="H46" s="25">
        <v>47916.666666666664</v>
      </c>
      <c r="I46" s="25">
        <v>47916.666666666664</v>
      </c>
      <c r="J46" s="25">
        <v>47916.666666666664</v>
      </c>
      <c r="K46" s="25">
        <v>47916.666666666664</v>
      </c>
      <c r="L46" s="25">
        <v>47916.666666666664</v>
      </c>
      <c r="M46" s="25">
        <v>47916.666666666664</v>
      </c>
      <c r="N46" s="25">
        <v>47916.666666666664</v>
      </c>
      <c r="O46" s="25">
        <v>47916.666666666664</v>
      </c>
      <c r="P46" s="25">
        <v>47916.666666666664</v>
      </c>
      <c r="Q46" s="25">
        <v>47916.666666666664</v>
      </c>
      <c r="R46" s="25">
        <v>47916.666666666664</v>
      </c>
      <c r="S46" s="25">
        <v>47916.666666666664</v>
      </c>
      <c r="T46" s="25">
        <v>47916.666666666664</v>
      </c>
      <c r="U46" s="25">
        <v>47916.666666666664</v>
      </c>
      <c r="V46" s="25">
        <v>47916.666666666664</v>
      </c>
      <c r="W46" s="25">
        <v>47916.666666666664</v>
      </c>
      <c r="X46" s="25">
        <v>47916.666666666664</v>
      </c>
      <c r="Y46" s="25">
        <v>47916.666666666664</v>
      </c>
      <c r="Z46" s="25">
        <v>47916.666666666664</v>
      </c>
      <c r="AA46" s="25">
        <v>47916.666666666664</v>
      </c>
      <c r="AB46" s="25">
        <v>47916.666666666664</v>
      </c>
      <c r="AC46" s="25">
        <v>47916.666666666664</v>
      </c>
      <c r="AD46" s="25">
        <v>47916.666666666664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</row>
    <row r="47" spans="2:66" s="4" customFormat="1" ht="15" hidden="1" customHeight="1" outlineLevel="1" x14ac:dyDescent="0.2">
      <c r="B47" s="19" t="s">
        <v>114</v>
      </c>
      <c r="C47" s="22"/>
      <c r="D47" s="23">
        <f t="shared" si="6"/>
        <v>1220000</v>
      </c>
      <c r="E47" s="24"/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203333.33333333334</v>
      </c>
      <c r="Y47" s="25">
        <v>203333.33333333334</v>
      </c>
      <c r="Z47" s="25">
        <v>203333.33333333334</v>
      </c>
      <c r="AA47" s="25">
        <v>203333.33333333334</v>
      </c>
      <c r="AB47" s="25">
        <v>203333.33333333334</v>
      </c>
      <c r="AC47" s="25">
        <v>203333.33333333334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</row>
    <row r="48" spans="2:66" s="4" customFormat="1" ht="15" hidden="1" customHeight="1" outlineLevel="1" x14ac:dyDescent="0.2">
      <c r="B48" s="19" t="s">
        <v>115</v>
      </c>
      <c r="C48" s="22"/>
      <c r="D48" s="23">
        <f t="shared" si="6"/>
        <v>259999.99999999988</v>
      </c>
      <c r="E48" s="24"/>
      <c r="F48" s="25">
        <v>180000</v>
      </c>
      <c r="G48" s="25">
        <v>4444.4444444444443</v>
      </c>
      <c r="H48" s="25">
        <v>4444.4444444444443</v>
      </c>
      <c r="I48" s="25">
        <v>4444.4444444444443</v>
      </c>
      <c r="J48" s="25">
        <v>4444.4444444444443</v>
      </c>
      <c r="K48" s="25">
        <v>4444.4444444444443</v>
      </c>
      <c r="L48" s="25">
        <v>4444.4444444444443</v>
      </c>
      <c r="M48" s="25">
        <v>4444.4444444444443</v>
      </c>
      <c r="N48" s="25">
        <v>4444.4444444444443</v>
      </c>
      <c r="O48" s="25">
        <v>4444.4444444444443</v>
      </c>
      <c r="P48" s="25">
        <v>4444.4444444444443</v>
      </c>
      <c r="Q48" s="25">
        <v>4444.4444444444443</v>
      </c>
      <c r="R48" s="25">
        <v>4444.4444444444443</v>
      </c>
      <c r="S48" s="25">
        <v>4444.4444444444443</v>
      </c>
      <c r="T48" s="25">
        <v>4444.4444444444443</v>
      </c>
      <c r="U48" s="25">
        <v>4444.4444444444443</v>
      </c>
      <c r="V48" s="25">
        <v>4444.4444444444443</v>
      </c>
      <c r="W48" s="25">
        <v>4444.4444444444443</v>
      </c>
      <c r="X48" s="25">
        <v>4444.4444444444443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</row>
    <row r="49" spans="2:66" s="4" customFormat="1" ht="15" hidden="1" customHeight="1" outlineLevel="1" x14ac:dyDescent="0.2">
      <c r="B49" s="19" t="s">
        <v>116</v>
      </c>
      <c r="C49" s="22"/>
      <c r="D49" s="23">
        <f t="shared" si="6"/>
        <v>2000000.0000000005</v>
      </c>
      <c r="E49" s="24"/>
      <c r="F49" s="25">
        <v>250000</v>
      </c>
      <c r="G49" s="25">
        <v>97222.222222222219</v>
      </c>
      <c r="H49" s="25">
        <v>97222.222222222219</v>
      </c>
      <c r="I49" s="25">
        <v>97222.222222222219</v>
      </c>
      <c r="J49" s="25">
        <v>97222.222222222219</v>
      </c>
      <c r="K49" s="25">
        <v>97222.222222222219</v>
      </c>
      <c r="L49" s="25">
        <v>97222.222222222219</v>
      </c>
      <c r="M49" s="25">
        <v>97222.222222222219</v>
      </c>
      <c r="N49" s="25">
        <v>97222.222222222219</v>
      </c>
      <c r="O49" s="25">
        <v>97222.222222222219</v>
      </c>
      <c r="P49" s="25">
        <v>97222.222222222219</v>
      </c>
      <c r="Q49" s="25">
        <v>97222.222222222219</v>
      </c>
      <c r="R49" s="25">
        <v>97222.222222222219</v>
      </c>
      <c r="S49" s="25">
        <v>97222.222222222219</v>
      </c>
      <c r="T49" s="25">
        <v>97222.222222222219</v>
      </c>
      <c r="U49" s="25">
        <v>97222.222222222219</v>
      </c>
      <c r="V49" s="25">
        <v>97222.222222222219</v>
      </c>
      <c r="W49" s="25">
        <v>97222.222222222219</v>
      </c>
      <c r="X49" s="25">
        <v>97222.222222222219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</row>
    <row r="50" spans="2:66" s="4" customFormat="1" ht="15" hidden="1" customHeight="1" outlineLevel="1" x14ac:dyDescent="0.2">
      <c r="B50" s="19" t="s">
        <v>117</v>
      </c>
      <c r="C50" s="22"/>
      <c r="D50" s="23">
        <f t="shared" si="6"/>
        <v>250000.00000000012</v>
      </c>
      <c r="E50" s="24"/>
      <c r="F50" s="25">
        <v>150000</v>
      </c>
      <c r="G50" s="25">
        <v>11111.111111111111</v>
      </c>
      <c r="H50" s="25">
        <v>11111.111111111111</v>
      </c>
      <c r="I50" s="25">
        <v>11111.111111111111</v>
      </c>
      <c r="J50" s="25">
        <v>11111.111111111111</v>
      </c>
      <c r="K50" s="25">
        <v>11111.111111111111</v>
      </c>
      <c r="L50" s="25">
        <v>11111.111111111111</v>
      </c>
      <c r="M50" s="25">
        <v>11111.111111111111</v>
      </c>
      <c r="N50" s="25">
        <v>11111.111111111111</v>
      </c>
      <c r="O50" s="25">
        <v>11111.111111111111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</row>
    <row r="51" spans="2:66" s="4" customFormat="1" ht="15" hidden="1" customHeight="1" outlineLevel="1" x14ac:dyDescent="0.2">
      <c r="B51" s="19" t="s">
        <v>118</v>
      </c>
      <c r="C51" s="22"/>
      <c r="D51" s="23">
        <f t="shared" si="6"/>
        <v>0</v>
      </c>
      <c r="E51" s="24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</row>
    <row r="52" spans="2:66" s="4" customFormat="1" ht="15" hidden="1" customHeight="1" outlineLevel="1" x14ac:dyDescent="0.2">
      <c r="B52" s="19" t="s">
        <v>119</v>
      </c>
      <c r="C52" s="22"/>
      <c r="D52" s="23">
        <f t="shared" si="6"/>
        <v>0</v>
      </c>
      <c r="E52" s="24"/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</row>
    <row r="53" spans="2:66" s="4" customFormat="1" ht="15" hidden="1" customHeight="1" outlineLevel="1" x14ac:dyDescent="0.2">
      <c r="B53" s="19" t="s">
        <v>120</v>
      </c>
      <c r="C53" s="22"/>
      <c r="D53" s="23">
        <f t="shared" si="6"/>
        <v>0</v>
      </c>
      <c r="E53" s="24"/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</row>
    <row r="54" spans="2:66" s="4" customFormat="1" ht="15" hidden="1" customHeight="1" outlineLevel="1" x14ac:dyDescent="0.2">
      <c r="B54" s="19" t="s">
        <v>121</v>
      </c>
      <c r="C54" s="22"/>
      <c r="D54" s="23">
        <f t="shared" si="6"/>
        <v>0</v>
      </c>
      <c r="E54" s="24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>
        <v>0</v>
      </c>
      <c r="BN54" s="25">
        <v>0</v>
      </c>
    </row>
    <row r="55" spans="2:66" s="4" customFormat="1" ht="15" hidden="1" customHeight="1" outlineLevel="1" x14ac:dyDescent="0.2">
      <c r="B55" s="19" t="s">
        <v>122</v>
      </c>
      <c r="C55" s="22"/>
      <c r="D55" s="23">
        <f t="shared" si="6"/>
        <v>0</v>
      </c>
      <c r="E55" s="24"/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</row>
    <row r="56" spans="2:66" s="4" customFormat="1" ht="15" hidden="1" customHeight="1" outlineLevel="1" x14ac:dyDescent="0.2">
      <c r="B56" s="19" t="s">
        <v>123</v>
      </c>
      <c r="C56" s="38"/>
      <c r="D56" s="26">
        <f t="shared" si="6"/>
        <v>0</v>
      </c>
      <c r="E56" s="39"/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</row>
    <row r="57" spans="2:66" s="4" customFormat="1" ht="15" hidden="1" customHeight="1" outlineLevel="1" x14ac:dyDescent="0.2">
      <c r="B57" s="28" t="s">
        <v>5</v>
      </c>
      <c r="C57" s="33"/>
      <c r="D57" s="23">
        <f t="shared" si="6"/>
        <v>16940000.000000004</v>
      </c>
      <c r="E57" s="24"/>
      <c r="F57" s="31">
        <f>SUM(F37:F56)</f>
        <v>3200000</v>
      </c>
      <c r="G57" s="31">
        <f t="shared" ref="G57:BN57" si="7">SUM(G37:G56)</f>
        <v>471666.66666666674</v>
      </c>
      <c r="H57" s="31">
        <f t="shared" si="7"/>
        <v>471666.66666666674</v>
      </c>
      <c r="I57" s="31">
        <f t="shared" si="7"/>
        <v>471666.66666666674</v>
      </c>
      <c r="J57" s="31">
        <f t="shared" si="7"/>
        <v>471666.66666666674</v>
      </c>
      <c r="K57" s="31">
        <f t="shared" si="7"/>
        <v>471666.66666666674</v>
      </c>
      <c r="L57" s="31">
        <f t="shared" si="7"/>
        <v>471666.66666666674</v>
      </c>
      <c r="M57" s="31">
        <f t="shared" si="7"/>
        <v>471666.66666666674</v>
      </c>
      <c r="N57" s="31">
        <f t="shared" si="7"/>
        <v>471666.66666666674</v>
      </c>
      <c r="O57" s="31">
        <f t="shared" si="7"/>
        <v>471666.66666666674</v>
      </c>
      <c r="P57" s="31">
        <f t="shared" si="7"/>
        <v>190555.55555555553</v>
      </c>
      <c r="Q57" s="31">
        <f t="shared" si="7"/>
        <v>190555.55555555553</v>
      </c>
      <c r="R57" s="31">
        <f t="shared" si="7"/>
        <v>678055.55555555562</v>
      </c>
      <c r="S57" s="31">
        <f t="shared" si="7"/>
        <v>678055.55555555562</v>
      </c>
      <c r="T57" s="31">
        <f t="shared" si="7"/>
        <v>678055.55555555562</v>
      </c>
      <c r="U57" s="31">
        <f t="shared" si="7"/>
        <v>678055.55555555562</v>
      </c>
      <c r="V57" s="31">
        <f t="shared" si="7"/>
        <v>678055.55555555562</v>
      </c>
      <c r="W57" s="31">
        <f t="shared" si="7"/>
        <v>678055.55555555562</v>
      </c>
      <c r="X57" s="31">
        <f t="shared" si="7"/>
        <v>1241388.888888889</v>
      </c>
      <c r="Y57" s="31">
        <f t="shared" si="7"/>
        <v>749166.66666666674</v>
      </c>
      <c r="Z57" s="31">
        <f t="shared" si="7"/>
        <v>749166.66666666674</v>
      </c>
      <c r="AA57" s="31">
        <f t="shared" si="7"/>
        <v>749166.66666666674</v>
      </c>
      <c r="AB57" s="31">
        <f t="shared" si="7"/>
        <v>749166.66666666674</v>
      </c>
      <c r="AC57" s="31">
        <f t="shared" si="7"/>
        <v>749166.66666666674</v>
      </c>
      <c r="AD57" s="31">
        <f t="shared" si="7"/>
        <v>58333.333333333328</v>
      </c>
      <c r="AE57" s="31">
        <f t="shared" si="7"/>
        <v>0</v>
      </c>
      <c r="AF57" s="31">
        <f t="shared" si="7"/>
        <v>0</v>
      </c>
      <c r="AG57" s="31">
        <f t="shared" si="7"/>
        <v>0</v>
      </c>
      <c r="AH57" s="31">
        <f t="shared" si="7"/>
        <v>0</v>
      </c>
      <c r="AI57" s="31">
        <f t="shared" si="7"/>
        <v>0</v>
      </c>
      <c r="AJ57" s="31">
        <f t="shared" si="7"/>
        <v>0</v>
      </c>
      <c r="AK57" s="31">
        <f t="shared" si="7"/>
        <v>0</v>
      </c>
      <c r="AL57" s="31">
        <f t="shared" si="7"/>
        <v>0</v>
      </c>
      <c r="AM57" s="31">
        <f t="shared" si="7"/>
        <v>0</v>
      </c>
      <c r="AN57" s="31">
        <f t="shared" si="7"/>
        <v>0</v>
      </c>
      <c r="AO57" s="31">
        <f t="shared" si="7"/>
        <v>0</v>
      </c>
      <c r="AP57" s="31">
        <f t="shared" si="7"/>
        <v>0</v>
      </c>
      <c r="AQ57" s="31">
        <f t="shared" si="7"/>
        <v>0</v>
      </c>
      <c r="AR57" s="31">
        <f t="shared" si="7"/>
        <v>0</v>
      </c>
      <c r="AS57" s="31">
        <f t="shared" si="7"/>
        <v>0</v>
      </c>
      <c r="AT57" s="31">
        <f t="shared" si="7"/>
        <v>0</v>
      </c>
      <c r="AU57" s="31">
        <f t="shared" si="7"/>
        <v>0</v>
      </c>
      <c r="AV57" s="31">
        <f t="shared" si="7"/>
        <v>0</v>
      </c>
      <c r="AW57" s="31">
        <f t="shared" si="7"/>
        <v>0</v>
      </c>
      <c r="AX57" s="31">
        <f t="shared" si="7"/>
        <v>0</v>
      </c>
      <c r="AY57" s="31">
        <f t="shared" si="7"/>
        <v>0</v>
      </c>
      <c r="AZ57" s="31">
        <f t="shared" si="7"/>
        <v>0</v>
      </c>
      <c r="BA57" s="31">
        <f t="shared" si="7"/>
        <v>0</v>
      </c>
      <c r="BB57" s="31">
        <f t="shared" si="7"/>
        <v>0</v>
      </c>
      <c r="BC57" s="31">
        <f t="shared" si="7"/>
        <v>0</v>
      </c>
      <c r="BD57" s="31">
        <f t="shared" si="7"/>
        <v>0</v>
      </c>
      <c r="BE57" s="31">
        <f t="shared" si="7"/>
        <v>0</v>
      </c>
      <c r="BF57" s="31">
        <f t="shared" si="7"/>
        <v>0</v>
      </c>
      <c r="BG57" s="31">
        <f t="shared" si="7"/>
        <v>0</v>
      </c>
      <c r="BH57" s="31">
        <f t="shared" si="7"/>
        <v>0</v>
      </c>
      <c r="BI57" s="31">
        <f t="shared" si="7"/>
        <v>0</v>
      </c>
      <c r="BJ57" s="31">
        <f t="shared" si="7"/>
        <v>0</v>
      </c>
      <c r="BK57" s="31">
        <f t="shared" si="7"/>
        <v>0</v>
      </c>
      <c r="BL57" s="31">
        <f t="shared" si="7"/>
        <v>0</v>
      </c>
      <c r="BM57" s="31">
        <f t="shared" si="7"/>
        <v>0</v>
      </c>
      <c r="BN57" s="31">
        <f t="shared" si="7"/>
        <v>0</v>
      </c>
    </row>
    <row r="58" spans="2:66" s="4" customFormat="1" ht="15" hidden="1" customHeight="1" outlineLevel="1" x14ac:dyDescent="0.2">
      <c r="B58" s="19"/>
      <c r="C58" s="20"/>
      <c r="D58" s="23"/>
      <c r="E58" s="37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</row>
    <row r="59" spans="2:66" s="4" customFormat="1" ht="15" hidden="1" customHeight="1" outlineLevel="1" x14ac:dyDescent="0.2">
      <c r="B59" s="19" t="s">
        <v>6</v>
      </c>
      <c r="C59" s="20"/>
      <c r="D59" s="23">
        <f>SUM(F59:BN59)</f>
        <v>82846641.497307077</v>
      </c>
      <c r="E59" s="37"/>
      <c r="F59" s="31">
        <f>F21+F15+F57+F35</f>
        <v>19042286.233029515</v>
      </c>
      <c r="G59" s="31">
        <f t="shared" ref="G59:BN59" si="8">G21+G15+G57+G35</f>
        <v>493375.31876320846</v>
      </c>
      <c r="H59" s="31">
        <f t="shared" si="8"/>
        <v>495228.95177045907</v>
      </c>
      <c r="I59" s="31">
        <f t="shared" si="8"/>
        <v>497089.5489593274</v>
      </c>
      <c r="J59" s="31">
        <f t="shared" si="8"/>
        <v>2928220.8497068263</v>
      </c>
      <c r="K59" s="31">
        <f t="shared" si="8"/>
        <v>2931391.9779253034</v>
      </c>
      <c r="L59" s="31">
        <f t="shared" si="8"/>
        <v>2934575.0202134801</v>
      </c>
      <c r="M59" s="31">
        <f t="shared" si="8"/>
        <v>2937770.0213330463</v>
      </c>
      <c r="N59" s="31">
        <f t="shared" si="8"/>
        <v>2940977.0262138639</v>
      </c>
      <c r="O59" s="31">
        <f t="shared" si="8"/>
        <v>2944196.0799545962</v>
      </c>
      <c r="P59" s="31">
        <f t="shared" si="8"/>
        <v>2665788.0432411437</v>
      </c>
      <c r="Q59" s="31">
        <f t="shared" si="8"/>
        <v>2667973.1997383968</v>
      </c>
      <c r="R59" s="31">
        <f t="shared" si="8"/>
        <v>3158582.345552484</v>
      </c>
      <c r="S59" s="31">
        <f t="shared" si="8"/>
        <v>3162618.9521523472</v>
      </c>
      <c r="T59" s="31">
        <f t="shared" si="8"/>
        <v>3166670.724462667</v>
      </c>
      <c r="U59" s="31">
        <f t="shared" si="8"/>
        <v>3170737.719461692</v>
      </c>
      <c r="V59" s="31">
        <f t="shared" si="8"/>
        <v>3174819.9943417399</v>
      </c>
      <c r="W59" s="31">
        <f t="shared" si="8"/>
        <v>3178917.6065100036</v>
      </c>
      <c r="X59" s="31">
        <f t="shared" si="8"/>
        <v>4560613.5816544788</v>
      </c>
      <c r="Y59" s="31">
        <f t="shared" si="8"/>
        <v>4079044.1948214825</v>
      </c>
      <c r="Z59" s="31">
        <f t="shared" si="8"/>
        <v>4092727.5668496159</v>
      </c>
      <c r="AA59" s="31">
        <f t="shared" si="8"/>
        <v>4108104.1262742234</v>
      </c>
      <c r="AB59" s="31">
        <f t="shared" si="8"/>
        <v>1690359.5790550485</v>
      </c>
      <c r="AC59" s="31">
        <f t="shared" si="8"/>
        <v>1696710.3351441722</v>
      </c>
      <c r="AD59" s="31">
        <f t="shared" si="8"/>
        <v>127862.50017795034</v>
      </c>
      <c r="AE59" s="31">
        <f t="shared" si="8"/>
        <v>0</v>
      </c>
      <c r="AF59" s="31">
        <f t="shared" si="8"/>
        <v>0</v>
      </c>
      <c r="AG59" s="31">
        <f t="shared" si="8"/>
        <v>0</v>
      </c>
      <c r="AH59" s="31">
        <f t="shared" si="8"/>
        <v>0</v>
      </c>
      <c r="AI59" s="31">
        <f t="shared" si="8"/>
        <v>0</v>
      </c>
      <c r="AJ59" s="31">
        <f t="shared" si="8"/>
        <v>0</v>
      </c>
      <c r="AK59" s="31">
        <f t="shared" si="8"/>
        <v>0</v>
      </c>
      <c r="AL59" s="31">
        <f t="shared" si="8"/>
        <v>0</v>
      </c>
      <c r="AM59" s="31">
        <f t="shared" si="8"/>
        <v>0</v>
      </c>
      <c r="AN59" s="31">
        <f t="shared" si="8"/>
        <v>0</v>
      </c>
      <c r="AO59" s="31">
        <f t="shared" si="8"/>
        <v>0</v>
      </c>
      <c r="AP59" s="31">
        <f t="shared" si="8"/>
        <v>0</v>
      </c>
      <c r="AQ59" s="31">
        <f t="shared" si="8"/>
        <v>0</v>
      </c>
      <c r="AR59" s="31">
        <f t="shared" si="8"/>
        <v>0</v>
      </c>
      <c r="AS59" s="31">
        <f t="shared" si="8"/>
        <v>0</v>
      </c>
      <c r="AT59" s="31">
        <f t="shared" si="8"/>
        <v>0</v>
      </c>
      <c r="AU59" s="31">
        <f t="shared" si="8"/>
        <v>0</v>
      </c>
      <c r="AV59" s="31">
        <f t="shared" si="8"/>
        <v>0</v>
      </c>
      <c r="AW59" s="31">
        <f t="shared" si="8"/>
        <v>0</v>
      </c>
      <c r="AX59" s="31">
        <f t="shared" si="8"/>
        <v>0</v>
      </c>
      <c r="AY59" s="31">
        <f t="shared" si="8"/>
        <v>0</v>
      </c>
      <c r="AZ59" s="31">
        <f t="shared" si="8"/>
        <v>0</v>
      </c>
      <c r="BA59" s="31">
        <f t="shared" si="8"/>
        <v>0</v>
      </c>
      <c r="BB59" s="31">
        <f t="shared" si="8"/>
        <v>0</v>
      </c>
      <c r="BC59" s="31">
        <f t="shared" si="8"/>
        <v>0</v>
      </c>
      <c r="BD59" s="31">
        <f t="shared" si="8"/>
        <v>0</v>
      </c>
      <c r="BE59" s="31">
        <f t="shared" si="8"/>
        <v>0</v>
      </c>
      <c r="BF59" s="31">
        <f t="shared" si="8"/>
        <v>0</v>
      </c>
      <c r="BG59" s="31">
        <f t="shared" si="8"/>
        <v>0</v>
      </c>
      <c r="BH59" s="31">
        <f t="shared" si="8"/>
        <v>0</v>
      </c>
      <c r="BI59" s="31">
        <f t="shared" si="8"/>
        <v>0</v>
      </c>
      <c r="BJ59" s="31">
        <f t="shared" si="8"/>
        <v>0</v>
      </c>
      <c r="BK59" s="31">
        <f t="shared" si="8"/>
        <v>0</v>
      </c>
      <c r="BL59" s="31">
        <f t="shared" si="8"/>
        <v>0</v>
      </c>
      <c r="BM59" s="31">
        <f t="shared" si="8"/>
        <v>0</v>
      </c>
      <c r="BN59" s="31">
        <f t="shared" si="8"/>
        <v>0</v>
      </c>
    </row>
    <row r="60" spans="2:66" s="4" customFormat="1" ht="15" hidden="1" customHeight="1" outlineLevel="1" x14ac:dyDescent="0.2">
      <c r="B60" s="19"/>
      <c r="C60" s="20"/>
      <c r="D60" s="23"/>
      <c r="E60" s="37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</row>
    <row r="61" spans="2:66" s="4" customFormat="1" ht="15" hidden="1" customHeight="1" outlineLevel="1" x14ac:dyDescent="0.2">
      <c r="B61" s="19" t="s">
        <v>124</v>
      </c>
      <c r="C61" s="22"/>
      <c r="D61" s="23">
        <f t="shared" ref="D61:D69" si="9">SUM(F61:BN61)</f>
        <v>2743352.933742194</v>
      </c>
      <c r="E61" s="24"/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69642.983932115094</v>
      </c>
      <c r="AE61" s="25">
        <v>67645.382807104834</v>
      </c>
      <c r="AF61" s="25">
        <v>70149.266860011354</v>
      </c>
      <c r="AG61" s="25">
        <v>68127.269615742407</v>
      </c>
      <c r="AH61" s="25">
        <v>70614.156484976294</v>
      </c>
      <c r="AI61" s="25">
        <v>70872.949152276487</v>
      </c>
      <c r="AJ61" s="25">
        <v>68818.379173472858</v>
      </c>
      <c r="AK61" s="25">
        <v>71346.655508034572</v>
      </c>
      <c r="AL61" s="25">
        <v>69268.499392212718</v>
      </c>
      <c r="AM61" s="25">
        <v>71773.395540337544</v>
      </c>
      <c r="AN61" s="25">
        <v>72015.214281677137</v>
      </c>
      <c r="AO61" s="25">
        <v>65226.111753163415</v>
      </c>
      <c r="AP61" s="25">
        <v>72701.213793071438</v>
      </c>
      <c r="AQ61" s="25">
        <v>70796.482470301038</v>
      </c>
      <c r="AR61" s="25">
        <v>73582.022539023572</v>
      </c>
      <c r="AS61" s="25">
        <v>71671.426327252906</v>
      </c>
      <c r="AT61" s="25">
        <v>74490.667163720733</v>
      </c>
      <c r="AU61" s="25">
        <v>74959.512547695937</v>
      </c>
      <c r="AV61" s="25">
        <v>72978.567720697247</v>
      </c>
      <c r="AW61" s="25">
        <v>75830.858060732629</v>
      </c>
      <c r="AX61" s="25">
        <v>73838.690268616469</v>
      </c>
      <c r="AY61" s="25">
        <v>76723.636874682401</v>
      </c>
      <c r="AZ61" s="25">
        <v>77184.149333713765</v>
      </c>
      <c r="BA61" s="25">
        <v>70107.029192725051</v>
      </c>
      <c r="BB61" s="25">
        <v>77908.460647916581</v>
      </c>
      <c r="BC61" s="25">
        <v>75732.725181121161</v>
      </c>
      <c r="BD61" s="25">
        <v>78559.050397424362</v>
      </c>
      <c r="BE61" s="25">
        <v>76365.146028553776</v>
      </c>
      <c r="BF61" s="25">
        <v>79215.073023138975</v>
      </c>
      <c r="BG61" s="25">
        <v>79545.13582740206</v>
      </c>
      <c r="BH61" s="25">
        <v>77323.693229365454</v>
      </c>
      <c r="BI61" s="25">
        <v>80209.392951238522</v>
      </c>
      <c r="BJ61" s="25">
        <v>77969.399764839836</v>
      </c>
      <c r="BK61" s="25">
        <v>80879.197083348685</v>
      </c>
      <c r="BL61" s="25">
        <v>81216.193737862632</v>
      </c>
      <c r="BM61" s="25">
        <v>76306.46404515671</v>
      </c>
      <c r="BN61" s="25">
        <v>81758.481031466479</v>
      </c>
    </row>
    <row r="62" spans="2:66" s="4" customFormat="1" ht="15" hidden="1" customHeight="1" outlineLevel="1" x14ac:dyDescent="0.2">
      <c r="B62" s="19" t="s">
        <v>125</v>
      </c>
      <c r="C62" s="22"/>
      <c r="D62" s="23">
        <f t="shared" si="9"/>
        <v>412827.24667798553</v>
      </c>
      <c r="E62" s="24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9642.8746982928569</v>
      </c>
      <c r="AE62" s="25">
        <v>9411.5315209884957</v>
      </c>
      <c r="AF62" s="25">
        <v>9807.2761435355642</v>
      </c>
      <c r="AG62" s="25">
        <v>9571.0505606506376</v>
      </c>
      <c r="AH62" s="25">
        <v>9969.0573861142948</v>
      </c>
      <c r="AI62" s="25">
        <v>10054.88145608651</v>
      </c>
      <c r="AJ62" s="25">
        <v>9811.7293079010724</v>
      </c>
      <c r="AK62" s="25">
        <v>10222.804371300468</v>
      </c>
      <c r="AL62" s="25">
        <v>9974.6639124786216</v>
      </c>
      <c r="AM62" s="25">
        <v>10387.305485234769</v>
      </c>
      <c r="AN62" s="25">
        <v>10474.940259153029</v>
      </c>
      <c r="AO62" s="25">
        <v>9535.5940024929168</v>
      </c>
      <c r="AP62" s="25">
        <v>10682.627332859465</v>
      </c>
      <c r="AQ62" s="25">
        <v>10456.095872536758</v>
      </c>
      <c r="AR62" s="25">
        <v>10923.51674806122</v>
      </c>
      <c r="AS62" s="25">
        <v>10695.010768004568</v>
      </c>
      <c r="AT62" s="25">
        <v>11173.6000745581</v>
      </c>
      <c r="AU62" s="25">
        <v>11302.795609286079</v>
      </c>
      <c r="AV62" s="25">
        <v>11062.01447555831</v>
      </c>
      <c r="AW62" s="25">
        <v>11555.178371159247</v>
      </c>
      <c r="AX62" s="25">
        <v>11311.458934766766</v>
      </c>
      <c r="AY62" s="25">
        <v>11816.260652357492</v>
      </c>
      <c r="AZ62" s="25">
        <v>11951.094090381475</v>
      </c>
      <c r="BA62" s="25">
        <v>10913.95913919178</v>
      </c>
      <c r="BB62" s="25">
        <v>12194.367753586943</v>
      </c>
      <c r="BC62" s="25">
        <v>11853.817854436353</v>
      </c>
      <c r="BD62" s="25">
        <v>12296.199192640333</v>
      </c>
      <c r="BE62" s="25">
        <v>11952.805465338852</v>
      </c>
      <c r="BF62" s="25">
        <v>12398.880994926098</v>
      </c>
      <c r="BG62" s="25">
        <v>12450.542999071624</v>
      </c>
      <c r="BH62" s="25">
        <v>12102.838940248505</v>
      </c>
      <c r="BI62" s="25">
        <v>12554.513679324289</v>
      </c>
      <c r="BJ62" s="25">
        <v>12203.906050148844</v>
      </c>
      <c r="BK62" s="25">
        <v>12659.352586958923</v>
      </c>
      <c r="BL62" s="25">
        <v>12712.099889404586</v>
      </c>
      <c r="BM62" s="25">
        <v>11943.620459241918</v>
      </c>
      <c r="BN62" s="25">
        <v>12796.979639707795</v>
      </c>
    </row>
    <row r="63" spans="2:66" s="4" customFormat="1" ht="15" hidden="1" customHeight="1" outlineLevel="1" x14ac:dyDescent="0.2">
      <c r="B63" s="19" t="s">
        <v>126</v>
      </c>
      <c r="C63" s="22"/>
      <c r="D63" s="23">
        <f t="shared" si="9"/>
        <v>1049705.7372660025</v>
      </c>
      <c r="E63" s="24"/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27857.193572846034</v>
      </c>
      <c r="AE63" s="25">
        <v>26992.795265057284</v>
      </c>
      <c r="AF63" s="25">
        <v>27923.494575344313</v>
      </c>
      <c r="AG63" s="25">
        <v>27051.510959616731</v>
      </c>
      <c r="AH63" s="25">
        <v>27968.744333265106</v>
      </c>
      <c r="AI63" s="25">
        <v>28000.051832574241</v>
      </c>
      <c r="AJ63" s="25">
        <v>27118.529614893243</v>
      </c>
      <c r="AK63" s="25">
        <v>28041.720324053367</v>
      </c>
      <c r="AL63" s="25">
        <v>27153.25176174736</v>
      </c>
      <c r="AM63" s="25">
        <v>28060.151623307815</v>
      </c>
      <c r="AN63" s="25">
        <v>28078.659305785201</v>
      </c>
      <c r="AO63" s="25">
        <v>25362.03127051935</v>
      </c>
      <c r="AP63" s="25">
        <v>28190.266572823588</v>
      </c>
      <c r="AQ63" s="25">
        <v>27374.639888516373</v>
      </c>
      <c r="AR63" s="25">
        <v>28370.800442881224</v>
      </c>
      <c r="AS63" s="25">
        <v>27554.506909233987</v>
      </c>
      <c r="AT63" s="25">
        <v>28554.75574609292</v>
      </c>
      <c r="AU63" s="25">
        <v>28649.44720409318</v>
      </c>
      <c r="AV63" s="25">
        <v>27808.675278834078</v>
      </c>
      <c r="AW63" s="25">
        <v>28807.701633653953</v>
      </c>
      <c r="AX63" s="25">
        <v>27964.440144284505</v>
      </c>
      <c r="AY63" s="25">
        <v>28966.250071404127</v>
      </c>
      <c r="AZ63" s="25">
        <v>29047.798136343859</v>
      </c>
      <c r="BA63" s="25">
        <v>26299.609870135744</v>
      </c>
      <c r="BB63" s="25">
        <v>29130.989633568806</v>
      </c>
      <c r="BC63" s="25">
        <v>28317.453763375732</v>
      </c>
      <c r="BD63" s="25">
        <v>29374.253626863021</v>
      </c>
      <c r="BE63" s="25">
        <v>28553.924167198365</v>
      </c>
      <c r="BF63" s="25">
        <v>29619.549043434567</v>
      </c>
      <c r="BG63" s="25">
        <v>29742.963831115547</v>
      </c>
      <c r="BH63" s="25">
        <v>28912.337468371428</v>
      </c>
      <c r="BI63" s="25">
        <v>29991.338233941355</v>
      </c>
      <c r="BJ63" s="25">
        <v>29153.775564244461</v>
      </c>
      <c r="BK63" s="25">
        <v>30241.786735512982</v>
      </c>
      <c r="BL63" s="25">
        <v>30367.794180244287</v>
      </c>
      <c r="BM63" s="25">
        <v>28531.982208189027</v>
      </c>
      <c r="BN63" s="25">
        <v>30570.562472635291</v>
      </c>
    </row>
    <row r="64" spans="2:66" s="4" customFormat="1" ht="15" hidden="1" customHeight="1" outlineLevel="1" x14ac:dyDescent="0.2">
      <c r="B64" s="19" t="s">
        <v>127</v>
      </c>
      <c r="C64" s="22"/>
      <c r="D64" s="23">
        <f t="shared" si="9"/>
        <v>1273770.1818322912</v>
      </c>
      <c r="E64" s="24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26785.763050813497</v>
      </c>
      <c r="AE64" s="25">
        <v>26317.43073461598</v>
      </c>
      <c r="AF64" s="25">
        <v>27605.666181803812</v>
      </c>
      <c r="AG64" s="25">
        <v>27117.976588510141</v>
      </c>
      <c r="AH64" s="25">
        <v>28430.27476780743</v>
      </c>
      <c r="AI64" s="25">
        <v>28861.233809137204</v>
      </c>
      <c r="AJ64" s="25">
        <v>28344.995778380875</v>
      </c>
      <c r="AK64" s="25">
        <v>29721.8571535958</v>
      </c>
      <c r="AL64" s="25">
        <v>29185.127743918925</v>
      </c>
      <c r="AM64" s="25">
        <v>30584.843928746814</v>
      </c>
      <c r="AN64" s="25">
        <v>31036.860027120078</v>
      </c>
      <c r="AO64" s="25">
        <v>28430.1969333585</v>
      </c>
      <c r="AP64" s="25">
        <v>32047.881998578388</v>
      </c>
      <c r="AQ64" s="25">
        <v>31561.919022657243</v>
      </c>
      <c r="AR64" s="25">
        <v>33175.124938556284</v>
      </c>
      <c r="AS64" s="25">
        <v>32679.199568902834</v>
      </c>
      <c r="AT64" s="25">
        <v>34348.474303271178</v>
      </c>
      <c r="AU64" s="25">
        <v>34954.94197686619</v>
      </c>
      <c r="AV64" s="25">
        <v>34415.156146181391</v>
      </c>
      <c r="AW64" s="25">
        <v>36163.428606035399</v>
      </c>
      <c r="AX64" s="25">
        <v>35610.148498339797</v>
      </c>
      <c r="AY64" s="25">
        <v>37418.158732465366</v>
      </c>
      <c r="AZ64" s="25">
        <v>38066.447843437265</v>
      </c>
      <c r="BA64" s="25">
        <v>34965.091316299571</v>
      </c>
      <c r="BB64" s="25">
        <v>39292.96276155793</v>
      </c>
      <c r="BC64" s="25">
        <v>38195.635308739365</v>
      </c>
      <c r="BD64" s="25">
        <v>39621.08628739664</v>
      </c>
      <c r="BE64" s="25">
        <v>38514.595388314083</v>
      </c>
      <c r="BF64" s="25">
        <v>39951.949872539655</v>
      </c>
      <c r="BG64" s="25">
        <v>40118.416330341905</v>
      </c>
      <c r="BH64" s="25">
        <v>38998.036585245187</v>
      </c>
      <c r="BI64" s="25">
        <v>40453.432966711604</v>
      </c>
      <c r="BJ64" s="25">
        <v>39323.697272701836</v>
      </c>
      <c r="BK64" s="25">
        <v>40791.247224645427</v>
      </c>
      <c r="BL64" s="25">
        <v>40961.210754748114</v>
      </c>
      <c r="BM64" s="25">
        <v>38484.999257557298</v>
      </c>
      <c r="BN64" s="25">
        <v>41234.712172391788</v>
      </c>
    </row>
    <row r="65" spans="2:66" s="4" customFormat="1" ht="15" hidden="1" customHeight="1" outlineLevel="1" x14ac:dyDescent="0.2">
      <c r="B65" s="19" t="s">
        <v>128</v>
      </c>
      <c r="C65" s="22"/>
      <c r="D65" s="23">
        <f t="shared" si="9"/>
        <v>1711284.8170472281</v>
      </c>
      <c r="E65" s="24"/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45535.797186382944</v>
      </c>
      <c r="AE65" s="25">
        <v>44116.554004633581</v>
      </c>
      <c r="AF65" s="25">
        <v>45631.076501172422</v>
      </c>
      <c r="AG65" s="25">
        <v>44199.643214115793</v>
      </c>
      <c r="AH65" s="25">
        <v>45691.513019690523</v>
      </c>
      <c r="AI65" s="25">
        <v>45735.745512060173</v>
      </c>
      <c r="AJ65" s="25">
        <v>44289.055903720124</v>
      </c>
      <c r="AK65" s="25">
        <v>45789.644579783351</v>
      </c>
      <c r="AL65" s="25">
        <v>44331.839611016105</v>
      </c>
      <c r="AM65" s="25">
        <v>45805.131827250552</v>
      </c>
      <c r="AN65" s="25">
        <v>45827.863633794506</v>
      </c>
      <c r="AO65" s="25">
        <v>41387.126746931062</v>
      </c>
      <c r="AP65" s="25">
        <v>45994.6454609227</v>
      </c>
      <c r="AQ65" s="25">
        <v>44656.242788959076</v>
      </c>
      <c r="AR65" s="25">
        <v>46273.230668870448</v>
      </c>
      <c r="AS65" s="25">
        <v>44933.899407241413</v>
      </c>
      <c r="AT65" s="25">
        <v>46556.666977325418</v>
      </c>
      <c r="AU65" s="25">
        <v>46702.523524480668</v>
      </c>
      <c r="AV65" s="25">
        <v>45323.531531801404</v>
      </c>
      <c r="AW65" s="25">
        <v>46942.912132834441</v>
      </c>
      <c r="AX65" s="25">
        <v>45560.042931699478</v>
      </c>
      <c r="AY65" s="25">
        <v>47182.985243788593</v>
      </c>
      <c r="AZ65" s="25">
        <v>47306.414107760007</v>
      </c>
      <c r="BA65" s="25">
        <v>42822.131344745525</v>
      </c>
      <c r="BB65" s="25">
        <v>47422.541263949228</v>
      </c>
      <c r="BC65" s="25">
        <v>46098.180545030271</v>
      </c>
      <c r="BD65" s="25">
        <v>47818.552415823528</v>
      </c>
      <c r="BE65" s="25">
        <v>46483.132365206649</v>
      </c>
      <c r="BF65" s="25">
        <v>48217.87053582372</v>
      </c>
      <c r="BG65" s="25">
        <v>48418.778329722991</v>
      </c>
      <c r="BH65" s="25">
        <v>47066.595878744192</v>
      </c>
      <c r="BI65" s="25">
        <v>48823.108752927794</v>
      </c>
      <c r="BJ65" s="25">
        <v>47459.634639467731</v>
      </c>
      <c r="BK65" s="25">
        <v>49230.815615951375</v>
      </c>
      <c r="BL65" s="25">
        <v>49435.944014351175</v>
      </c>
      <c r="BM65" s="25">
        <v>46447.412897051916</v>
      </c>
      <c r="BN65" s="25">
        <v>49766.031932196995</v>
      </c>
    </row>
    <row r="66" spans="2:66" s="4" customFormat="1" ht="15" hidden="1" customHeight="1" outlineLevel="1" x14ac:dyDescent="0.2">
      <c r="B66" s="19" t="s">
        <v>129</v>
      </c>
      <c r="C66" s="22"/>
      <c r="D66" s="23">
        <f t="shared" si="9"/>
        <v>688045.41112997569</v>
      </c>
      <c r="E66" s="24"/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16071.457830488096</v>
      </c>
      <c r="AE66" s="25">
        <v>15685.885868314161</v>
      </c>
      <c r="AF66" s="25">
        <v>16345.46023922594</v>
      </c>
      <c r="AG66" s="25">
        <v>15951.750934417729</v>
      </c>
      <c r="AH66" s="25">
        <v>16615.095643523826</v>
      </c>
      <c r="AI66" s="25">
        <v>16758.135760144185</v>
      </c>
      <c r="AJ66" s="25">
        <v>16352.882179835122</v>
      </c>
      <c r="AK66" s="25">
        <v>17038.007285500782</v>
      </c>
      <c r="AL66" s="25">
        <v>16624.439854131037</v>
      </c>
      <c r="AM66" s="25">
        <v>17312.175808724616</v>
      </c>
      <c r="AN66" s="25">
        <v>17458.233765255049</v>
      </c>
      <c r="AO66" s="25">
        <v>15892.656670821527</v>
      </c>
      <c r="AP66" s="25">
        <v>17804.378888099109</v>
      </c>
      <c r="AQ66" s="25">
        <v>17426.826454227932</v>
      </c>
      <c r="AR66" s="25">
        <v>18205.861246768702</v>
      </c>
      <c r="AS66" s="25">
        <v>17825.017946674281</v>
      </c>
      <c r="AT66" s="25">
        <v>18622.666790930169</v>
      </c>
      <c r="AU66" s="25">
        <v>18837.992682143464</v>
      </c>
      <c r="AV66" s="25">
        <v>18436.690792597183</v>
      </c>
      <c r="AW66" s="25">
        <v>19258.630618598745</v>
      </c>
      <c r="AX66" s="25">
        <v>18852.431557944612</v>
      </c>
      <c r="AY66" s="25">
        <v>19693.767753929154</v>
      </c>
      <c r="AZ66" s="25">
        <v>19918.490150635793</v>
      </c>
      <c r="BA66" s="25">
        <v>18189.931898652969</v>
      </c>
      <c r="BB66" s="25">
        <v>20323.946255978237</v>
      </c>
      <c r="BC66" s="25">
        <v>19756.363090727256</v>
      </c>
      <c r="BD66" s="25">
        <v>20493.665321067223</v>
      </c>
      <c r="BE66" s="25">
        <v>19921.34244223142</v>
      </c>
      <c r="BF66" s="25">
        <v>20664.801658210166</v>
      </c>
      <c r="BG66" s="25">
        <v>20750.904998452708</v>
      </c>
      <c r="BH66" s="25">
        <v>20171.39823374751</v>
      </c>
      <c r="BI66" s="25">
        <v>20924.189465540483</v>
      </c>
      <c r="BJ66" s="25">
        <v>20339.84341691474</v>
      </c>
      <c r="BK66" s="25">
        <v>21098.920978264872</v>
      </c>
      <c r="BL66" s="25">
        <v>21186.833149007642</v>
      </c>
      <c r="BM66" s="25">
        <v>19906.034098736531</v>
      </c>
      <c r="BN66" s="25">
        <v>21328.299399512995</v>
      </c>
    </row>
    <row r="67" spans="2:66" s="4" customFormat="1" ht="15" hidden="1" customHeight="1" outlineLevel="1" x14ac:dyDescent="0.2">
      <c r="B67" s="19" t="s">
        <v>130</v>
      </c>
      <c r="C67" s="22"/>
      <c r="D67" s="23">
        <f t="shared" si="9"/>
        <v>917393.88150663488</v>
      </c>
      <c r="E67" s="24"/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21428.610440650798</v>
      </c>
      <c r="AE67" s="25">
        <v>20914.514491085549</v>
      </c>
      <c r="AF67" s="25">
        <v>21793.94698563459</v>
      </c>
      <c r="AG67" s="25">
        <v>21269.001245890307</v>
      </c>
      <c r="AH67" s="25">
        <v>22153.460858031769</v>
      </c>
      <c r="AI67" s="25">
        <v>22344.18101352558</v>
      </c>
      <c r="AJ67" s="25">
        <v>21803.842906446829</v>
      </c>
      <c r="AK67" s="25">
        <v>22717.343047334376</v>
      </c>
      <c r="AL67" s="25">
        <v>22165.919805508052</v>
      </c>
      <c r="AM67" s="25">
        <v>23082.901078299488</v>
      </c>
      <c r="AN67" s="25">
        <v>23277.645020340067</v>
      </c>
      <c r="AO67" s="25">
        <v>21190.208894428706</v>
      </c>
      <c r="AP67" s="25">
        <v>23739.171850798815</v>
      </c>
      <c r="AQ67" s="25">
        <v>23235.768605637244</v>
      </c>
      <c r="AR67" s="25">
        <v>24274.48166235827</v>
      </c>
      <c r="AS67" s="25">
        <v>23766.690595565709</v>
      </c>
      <c r="AT67" s="25">
        <v>24830.222387906892</v>
      </c>
      <c r="AU67" s="25">
        <v>25117.323576191287</v>
      </c>
      <c r="AV67" s="25">
        <v>24582.254390129579</v>
      </c>
      <c r="AW67" s="25">
        <v>25678.174158131664</v>
      </c>
      <c r="AX67" s="25">
        <v>25136.575410592817</v>
      </c>
      <c r="AY67" s="25">
        <v>26258.357005238875</v>
      </c>
      <c r="AZ67" s="25">
        <v>26557.986867514392</v>
      </c>
      <c r="BA67" s="25">
        <v>24253.242531537293</v>
      </c>
      <c r="BB67" s="25">
        <v>27098.595007970987</v>
      </c>
      <c r="BC67" s="25">
        <v>26341.817454303011</v>
      </c>
      <c r="BD67" s="25">
        <v>27324.887094756301</v>
      </c>
      <c r="BE67" s="25">
        <v>26561.789922975229</v>
      </c>
      <c r="BF67" s="25">
        <v>27553.068877613554</v>
      </c>
      <c r="BG67" s="25">
        <v>27667.873331270279</v>
      </c>
      <c r="BH67" s="25">
        <v>26895.197644996682</v>
      </c>
      <c r="BI67" s="25">
        <v>27898.919287387311</v>
      </c>
      <c r="BJ67" s="25">
        <v>27119.791222552987</v>
      </c>
      <c r="BK67" s="25">
        <v>28131.894637686499</v>
      </c>
      <c r="BL67" s="25">
        <v>28249.110865343526</v>
      </c>
      <c r="BM67" s="25">
        <v>26541.378798315378</v>
      </c>
      <c r="BN67" s="25">
        <v>28437.732532683993</v>
      </c>
    </row>
    <row r="68" spans="2:66" s="4" customFormat="1" ht="15" hidden="1" customHeight="1" outlineLevel="1" x14ac:dyDescent="0.2">
      <c r="B68" s="42" t="s">
        <v>131</v>
      </c>
      <c r="C68" s="38"/>
      <c r="D68" s="26">
        <f t="shared" si="9"/>
        <v>3991.4807751365847</v>
      </c>
      <c r="E68" s="39"/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100</v>
      </c>
      <c r="AE68" s="27">
        <v>100.41666666666667</v>
      </c>
      <c r="AF68" s="27">
        <v>100.83506944444444</v>
      </c>
      <c r="AG68" s="27">
        <v>101.25521556712962</v>
      </c>
      <c r="AH68" s="27">
        <v>101.67711229865932</v>
      </c>
      <c r="AI68" s="27">
        <v>102.10076693323707</v>
      </c>
      <c r="AJ68" s="27">
        <v>102.52618679545888</v>
      </c>
      <c r="AK68" s="27">
        <v>102.95337924043996</v>
      </c>
      <c r="AL68" s="27">
        <v>103.38235165394178</v>
      </c>
      <c r="AM68" s="27">
        <v>103.81311145249987</v>
      </c>
      <c r="AN68" s="27">
        <v>104.24566608355195</v>
      </c>
      <c r="AO68" s="27">
        <v>104.68002302556675</v>
      </c>
      <c r="AP68" s="27">
        <v>105.11618978817329</v>
      </c>
      <c r="AQ68" s="27">
        <v>105.55417391229068</v>
      </c>
      <c r="AR68" s="27">
        <v>105.99398297025856</v>
      </c>
      <c r="AS68" s="27">
        <v>106.43562456596797</v>
      </c>
      <c r="AT68" s="27">
        <v>106.87910633499284</v>
      </c>
      <c r="AU68" s="27">
        <v>107.32443594472197</v>
      </c>
      <c r="AV68" s="27">
        <v>107.77162109449165</v>
      </c>
      <c r="AW68" s="27">
        <v>108.2206695157187</v>
      </c>
      <c r="AX68" s="27">
        <v>108.67158897203419</v>
      </c>
      <c r="AY68" s="27">
        <v>109.12438725941766</v>
      </c>
      <c r="AZ68" s="27">
        <v>109.5790722063319</v>
      </c>
      <c r="BA68" s="27">
        <v>110.03565167385828</v>
      </c>
      <c r="BB68" s="27">
        <v>110.49413355583269</v>
      </c>
      <c r="BC68" s="27">
        <v>110.95452577898199</v>
      </c>
      <c r="BD68" s="27">
        <v>111.41683630306107</v>
      </c>
      <c r="BE68" s="27">
        <v>111.88107312099049</v>
      </c>
      <c r="BF68" s="27">
        <v>112.34724425899462</v>
      </c>
      <c r="BG68" s="27">
        <v>112.81535777674043</v>
      </c>
      <c r="BH68" s="27">
        <v>113.28542176747685</v>
      </c>
      <c r="BI68" s="27">
        <v>113.75744435817467</v>
      </c>
      <c r="BJ68" s="27">
        <v>114.23143370966706</v>
      </c>
      <c r="BK68" s="27">
        <v>114.70739801679066</v>
      </c>
      <c r="BL68" s="27">
        <v>115.18534550852729</v>
      </c>
      <c r="BM68" s="27">
        <v>115.66528444814615</v>
      </c>
      <c r="BN68" s="27">
        <v>116.14722313334676</v>
      </c>
    </row>
    <row r="69" spans="2:66" s="4" customFormat="1" ht="15" hidden="1" customHeight="1" outlineLevel="1" x14ac:dyDescent="0.2">
      <c r="B69" s="19" t="s">
        <v>7</v>
      </c>
      <c r="C69" s="20"/>
      <c r="D69" s="23">
        <f t="shared" si="9"/>
        <v>8800371.6899774484</v>
      </c>
      <c r="E69" s="37"/>
      <c r="F69" s="31">
        <f t="shared" ref="F69:AK69" si="10">SUM(F61:F68)</f>
        <v>0</v>
      </c>
      <c r="G69" s="31">
        <f t="shared" si="10"/>
        <v>0</v>
      </c>
      <c r="H69" s="31">
        <f t="shared" si="10"/>
        <v>0</v>
      </c>
      <c r="I69" s="31">
        <f t="shared" si="10"/>
        <v>0</v>
      </c>
      <c r="J69" s="31">
        <f t="shared" si="10"/>
        <v>0</v>
      </c>
      <c r="K69" s="31">
        <f t="shared" si="10"/>
        <v>0</v>
      </c>
      <c r="L69" s="31">
        <f t="shared" si="10"/>
        <v>0</v>
      </c>
      <c r="M69" s="31">
        <f t="shared" si="10"/>
        <v>0</v>
      </c>
      <c r="N69" s="31">
        <f t="shared" si="10"/>
        <v>0</v>
      </c>
      <c r="O69" s="31">
        <f t="shared" si="10"/>
        <v>0</v>
      </c>
      <c r="P69" s="31">
        <f t="shared" si="10"/>
        <v>0</v>
      </c>
      <c r="Q69" s="31">
        <f t="shared" si="10"/>
        <v>0</v>
      </c>
      <c r="R69" s="31">
        <f t="shared" si="10"/>
        <v>0</v>
      </c>
      <c r="S69" s="31">
        <f t="shared" si="10"/>
        <v>0</v>
      </c>
      <c r="T69" s="31">
        <f t="shared" si="10"/>
        <v>0</v>
      </c>
      <c r="U69" s="31">
        <f t="shared" si="10"/>
        <v>0</v>
      </c>
      <c r="V69" s="31">
        <f t="shared" si="10"/>
        <v>0</v>
      </c>
      <c r="W69" s="31">
        <f t="shared" si="10"/>
        <v>0</v>
      </c>
      <c r="X69" s="31">
        <f t="shared" si="10"/>
        <v>0</v>
      </c>
      <c r="Y69" s="31">
        <f t="shared" si="10"/>
        <v>0</v>
      </c>
      <c r="Z69" s="31">
        <f t="shared" si="10"/>
        <v>0</v>
      </c>
      <c r="AA69" s="31">
        <f t="shared" si="10"/>
        <v>0</v>
      </c>
      <c r="AB69" s="31">
        <f t="shared" si="10"/>
        <v>0</v>
      </c>
      <c r="AC69" s="31">
        <f t="shared" si="10"/>
        <v>0</v>
      </c>
      <c r="AD69" s="31">
        <f t="shared" si="10"/>
        <v>217064.68071158932</v>
      </c>
      <c r="AE69" s="31">
        <f t="shared" si="10"/>
        <v>211184.51135846652</v>
      </c>
      <c r="AF69" s="31">
        <f t="shared" si="10"/>
        <v>219357.02255617245</v>
      </c>
      <c r="AG69" s="31">
        <f t="shared" si="10"/>
        <v>213389.45833451088</v>
      </c>
      <c r="AH69" s="31">
        <f t="shared" si="10"/>
        <v>221543.97960570789</v>
      </c>
      <c r="AI69" s="31">
        <f t="shared" si="10"/>
        <v>222729.27930273762</v>
      </c>
      <c r="AJ69" s="31">
        <f t="shared" si="10"/>
        <v>216641.94105144558</v>
      </c>
      <c r="AK69" s="31">
        <f t="shared" si="10"/>
        <v>224980.98564884317</v>
      </c>
      <c r="AL69" s="31">
        <f t="shared" ref="AL69:BQ69" si="11">SUM(AL61:AL68)</f>
        <v>218807.12443266675</v>
      </c>
      <c r="AM69" s="31">
        <f t="shared" si="11"/>
        <v>227109.71840335411</v>
      </c>
      <c r="AN69" s="31">
        <f t="shared" si="11"/>
        <v>228273.66195920864</v>
      </c>
      <c r="AO69" s="31">
        <f t="shared" si="11"/>
        <v>207128.60629474107</v>
      </c>
      <c r="AP69" s="31">
        <f t="shared" si="11"/>
        <v>231265.30208694169</v>
      </c>
      <c r="AQ69" s="31">
        <f t="shared" si="11"/>
        <v>225613.52927674796</v>
      </c>
      <c r="AR69" s="31">
        <f t="shared" si="11"/>
        <v>234911.03222948997</v>
      </c>
      <c r="AS69" s="31">
        <f t="shared" si="11"/>
        <v>229232.18714744164</v>
      </c>
      <c r="AT69" s="31">
        <f t="shared" si="11"/>
        <v>238683.93255014042</v>
      </c>
      <c r="AU69" s="31">
        <f t="shared" si="11"/>
        <v>240631.86155670154</v>
      </c>
      <c r="AV69" s="31">
        <f t="shared" si="11"/>
        <v>234714.66195689369</v>
      </c>
      <c r="AW69" s="31">
        <f t="shared" si="11"/>
        <v>244345.1042506618</v>
      </c>
      <c r="AX69" s="31">
        <f t="shared" si="11"/>
        <v>238382.45933521647</v>
      </c>
      <c r="AY69" s="31">
        <f t="shared" si="11"/>
        <v>248168.54072112544</v>
      </c>
      <c r="AZ69" s="31">
        <f t="shared" si="11"/>
        <v>250141.95960199289</v>
      </c>
      <c r="BA69" s="31">
        <f t="shared" si="11"/>
        <v>227661.03094496179</v>
      </c>
      <c r="BB69" s="31">
        <f t="shared" si="11"/>
        <v>253482.35745808453</v>
      </c>
      <c r="BC69" s="31">
        <f t="shared" si="11"/>
        <v>246406.9477235121</v>
      </c>
      <c r="BD69" s="31">
        <f t="shared" si="11"/>
        <v>255599.11117227448</v>
      </c>
      <c r="BE69" s="31">
        <f t="shared" si="11"/>
        <v>248464.61685293936</v>
      </c>
      <c r="BF69" s="31">
        <f t="shared" si="11"/>
        <v>257733.54124994573</v>
      </c>
      <c r="BG69" s="31">
        <f t="shared" si="11"/>
        <v>258807.43100515381</v>
      </c>
      <c r="BH69" s="31">
        <f t="shared" si="11"/>
        <v>251583.38340248648</v>
      </c>
      <c r="BI69" s="31">
        <f t="shared" si="11"/>
        <v>260968.65278142953</v>
      </c>
      <c r="BJ69" s="31">
        <f t="shared" si="11"/>
        <v>253684.27936458011</v>
      </c>
      <c r="BK69" s="31">
        <f t="shared" si="11"/>
        <v>263147.92226038553</v>
      </c>
      <c r="BL69" s="31">
        <f t="shared" si="11"/>
        <v>264244.37193647044</v>
      </c>
      <c r="BM69" s="31">
        <f t="shared" si="11"/>
        <v>248277.55704869697</v>
      </c>
      <c r="BN69" s="31">
        <f t="shared" si="11"/>
        <v>266008.94640372868</v>
      </c>
    </row>
    <row r="70" spans="2:66" s="4" customFormat="1" ht="15" hidden="1" customHeight="1" outlineLevel="1" x14ac:dyDescent="0.2">
      <c r="B70" s="19"/>
      <c r="C70" s="20"/>
      <c r="D70" s="23"/>
      <c r="E70" s="37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</row>
    <row r="71" spans="2:66" s="4" customFormat="1" ht="15" hidden="1" customHeight="1" outlineLevel="1" x14ac:dyDescent="0.2">
      <c r="B71" s="21" t="s">
        <v>8</v>
      </c>
      <c r="C71" s="41"/>
      <c r="D71" s="23">
        <f>SUM(F71:BN71)</f>
        <v>91647013.187284499</v>
      </c>
      <c r="E71" s="24"/>
      <c r="F71" s="31">
        <f>F15+F57+F35+F21+F69</f>
        <v>19042286.233029511</v>
      </c>
      <c r="G71" s="31">
        <f t="shared" ref="G71:BN71" si="12">G15+G57+G35+G21+G69</f>
        <v>493375.31876320846</v>
      </c>
      <c r="H71" s="31">
        <f t="shared" si="12"/>
        <v>495228.95177045907</v>
      </c>
      <c r="I71" s="31">
        <f t="shared" si="12"/>
        <v>497089.5489593274</v>
      </c>
      <c r="J71" s="31">
        <f t="shared" si="12"/>
        <v>2928220.8497068263</v>
      </c>
      <c r="K71" s="31">
        <f t="shared" si="12"/>
        <v>2931391.9779253029</v>
      </c>
      <c r="L71" s="31">
        <f t="shared" si="12"/>
        <v>2934575.0202134796</v>
      </c>
      <c r="M71" s="31">
        <f t="shared" si="12"/>
        <v>2937770.0213330463</v>
      </c>
      <c r="N71" s="31">
        <f t="shared" si="12"/>
        <v>2940977.0262138634</v>
      </c>
      <c r="O71" s="31">
        <f t="shared" si="12"/>
        <v>2944196.0799545958</v>
      </c>
      <c r="P71" s="31">
        <f t="shared" si="12"/>
        <v>2665788.0432411437</v>
      </c>
      <c r="Q71" s="31">
        <f t="shared" si="12"/>
        <v>2667973.1997383968</v>
      </c>
      <c r="R71" s="31">
        <f t="shared" si="12"/>
        <v>3158582.345552484</v>
      </c>
      <c r="S71" s="31">
        <f t="shared" si="12"/>
        <v>3162618.9521523472</v>
      </c>
      <c r="T71" s="31">
        <f t="shared" si="12"/>
        <v>3166670.724462667</v>
      </c>
      <c r="U71" s="31">
        <f t="shared" si="12"/>
        <v>3170737.719461692</v>
      </c>
      <c r="V71" s="31">
        <f t="shared" si="12"/>
        <v>3174819.9943417399</v>
      </c>
      <c r="W71" s="31">
        <f t="shared" si="12"/>
        <v>3178917.6065100036</v>
      </c>
      <c r="X71" s="31">
        <f t="shared" si="12"/>
        <v>4560613.5816544788</v>
      </c>
      <c r="Y71" s="31">
        <f t="shared" si="12"/>
        <v>4079044.1948214825</v>
      </c>
      <c r="Z71" s="31">
        <f t="shared" si="12"/>
        <v>4092727.5668496159</v>
      </c>
      <c r="AA71" s="31">
        <f t="shared" si="12"/>
        <v>4108104.126274223</v>
      </c>
      <c r="AB71" s="31">
        <f t="shared" si="12"/>
        <v>1690359.5790550488</v>
      </c>
      <c r="AC71" s="31">
        <f t="shared" si="12"/>
        <v>1696710.3351441722</v>
      </c>
      <c r="AD71" s="31">
        <f t="shared" si="12"/>
        <v>344927.18088953965</v>
      </c>
      <c r="AE71" s="31">
        <f t="shared" si="12"/>
        <v>211184.51135846652</v>
      </c>
      <c r="AF71" s="31">
        <f t="shared" si="12"/>
        <v>219357.02255617245</v>
      </c>
      <c r="AG71" s="31">
        <f t="shared" si="12"/>
        <v>213389.45833451088</v>
      </c>
      <c r="AH71" s="31">
        <f t="shared" si="12"/>
        <v>221543.97960570789</v>
      </c>
      <c r="AI71" s="31">
        <f t="shared" si="12"/>
        <v>222729.27930273762</v>
      </c>
      <c r="AJ71" s="31">
        <f t="shared" si="12"/>
        <v>216641.94105144558</v>
      </c>
      <c r="AK71" s="31">
        <f t="shared" si="12"/>
        <v>224980.98564884317</v>
      </c>
      <c r="AL71" s="31">
        <f t="shared" si="12"/>
        <v>218807.12443266675</v>
      </c>
      <c r="AM71" s="31">
        <f t="shared" si="12"/>
        <v>227109.71840335411</v>
      </c>
      <c r="AN71" s="31">
        <f t="shared" si="12"/>
        <v>228273.66195920864</v>
      </c>
      <c r="AO71" s="31">
        <f t="shared" si="12"/>
        <v>207128.60629474107</v>
      </c>
      <c r="AP71" s="31">
        <f t="shared" si="12"/>
        <v>231265.30208694169</v>
      </c>
      <c r="AQ71" s="31">
        <f t="shared" si="12"/>
        <v>225613.52927674796</v>
      </c>
      <c r="AR71" s="31">
        <f t="shared" si="12"/>
        <v>234911.03222948997</v>
      </c>
      <c r="AS71" s="31">
        <f t="shared" si="12"/>
        <v>229232.18714744164</v>
      </c>
      <c r="AT71" s="31">
        <f t="shared" si="12"/>
        <v>238683.93255014042</v>
      </c>
      <c r="AU71" s="31">
        <f t="shared" si="12"/>
        <v>240631.86155670154</v>
      </c>
      <c r="AV71" s="31">
        <f t="shared" si="12"/>
        <v>234714.66195689369</v>
      </c>
      <c r="AW71" s="31">
        <f t="shared" si="12"/>
        <v>244345.1042506618</v>
      </c>
      <c r="AX71" s="31">
        <f t="shared" si="12"/>
        <v>238382.45933521647</v>
      </c>
      <c r="AY71" s="31">
        <f t="shared" si="12"/>
        <v>248168.54072112544</v>
      </c>
      <c r="AZ71" s="31">
        <f t="shared" si="12"/>
        <v>250141.95960199289</v>
      </c>
      <c r="BA71" s="31">
        <f t="shared" si="12"/>
        <v>227661.03094496179</v>
      </c>
      <c r="BB71" s="31">
        <f t="shared" si="12"/>
        <v>253482.35745808453</v>
      </c>
      <c r="BC71" s="31">
        <f t="shared" si="12"/>
        <v>246406.9477235121</v>
      </c>
      <c r="BD71" s="31">
        <f t="shared" si="12"/>
        <v>255599.11117227448</v>
      </c>
      <c r="BE71" s="31">
        <f t="shared" si="12"/>
        <v>248464.61685293936</v>
      </c>
      <c r="BF71" s="31">
        <f t="shared" si="12"/>
        <v>257733.54124994573</v>
      </c>
      <c r="BG71" s="31">
        <f t="shared" si="12"/>
        <v>258807.43100515381</v>
      </c>
      <c r="BH71" s="31">
        <f t="shared" si="12"/>
        <v>251583.38340248648</v>
      </c>
      <c r="BI71" s="31">
        <f t="shared" si="12"/>
        <v>260968.65278142953</v>
      </c>
      <c r="BJ71" s="31">
        <f t="shared" si="12"/>
        <v>253684.27936458011</v>
      </c>
      <c r="BK71" s="31">
        <f t="shared" si="12"/>
        <v>263147.92226038553</v>
      </c>
      <c r="BL71" s="31">
        <f t="shared" si="12"/>
        <v>264244.37193647044</v>
      </c>
      <c r="BM71" s="31">
        <f t="shared" si="12"/>
        <v>248277.55704869697</v>
      </c>
      <c r="BN71" s="31">
        <f t="shared" si="12"/>
        <v>266008.94640372868</v>
      </c>
    </row>
    <row r="72" spans="2:66" s="4" customFormat="1" ht="15" hidden="1" customHeight="1" outlineLevel="1" x14ac:dyDescent="0.2">
      <c r="B72" s="19"/>
      <c r="C72" s="20"/>
      <c r="D72" s="23"/>
      <c r="E72" s="37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</row>
    <row r="73" spans="2:66" s="4" customFormat="1" ht="15" hidden="1" customHeight="1" outlineLevel="1" x14ac:dyDescent="0.2">
      <c r="B73" s="21" t="s">
        <v>9</v>
      </c>
      <c r="C73" s="20"/>
      <c r="D73" s="23"/>
      <c r="E73" s="37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</row>
    <row r="74" spans="2:66" s="4" customFormat="1" ht="15" hidden="1" customHeight="1" outlineLevel="1" x14ac:dyDescent="0.2">
      <c r="B74" s="19" t="s">
        <v>10</v>
      </c>
      <c r="C74" s="20"/>
      <c r="D74" s="23"/>
      <c r="E74" s="37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</row>
    <row r="75" spans="2:66" s="4" customFormat="1" ht="15" hidden="1" customHeight="1" outlineLevel="1" x14ac:dyDescent="0.2">
      <c r="B75" s="19" t="s">
        <v>132</v>
      </c>
      <c r="C75" s="22"/>
      <c r="D75" s="23">
        <f>SUM(F75:BN75)</f>
        <v>80341391.700000018</v>
      </c>
      <c r="E75" s="24"/>
      <c r="F75" s="25">
        <v>2887268.7642187504</v>
      </c>
      <c r="G75" s="25">
        <v>446341.065</v>
      </c>
      <c r="H75" s="25">
        <v>446341.065</v>
      </c>
      <c r="I75" s="25">
        <v>4672633.0242187511</v>
      </c>
      <c r="J75" s="25">
        <v>892682.13</v>
      </c>
      <c r="K75" s="25">
        <v>892682.13</v>
      </c>
      <c r="L75" s="25">
        <v>12023312.438437505</v>
      </c>
      <c r="M75" s="25">
        <v>1785364.26</v>
      </c>
      <c r="N75" s="25">
        <v>1785364.26</v>
      </c>
      <c r="O75" s="25">
        <v>1785364.26</v>
      </c>
      <c r="P75" s="25">
        <v>1785364.26</v>
      </c>
      <c r="Q75" s="25">
        <v>1785364.26</v>
      </c>
      <c r="R75" s="25">
        <v>948474.76312499132</v>
      </c>
      <c r="S75" s="25">
        <v>0</v>
      </c>
      <c r="T75" s="25">
        <v>8034139.1700000009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40170695.850000001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</row>
    <row r="76" spans="2:66" s="4" customFormat="1" ht="15" hidden="1" customHeight="1" outlineLevel="1" x14ac:dyDescent="0.2">
      <c r="B76" s="19" t="s">
        <v>133</v>
      </c>
      <c r="C76" s="22"/>
      <c r="D76" s="23">
        <f>SUM(F76:BN76)</f>
        <v>0</v>
      </c>
      <c r="E76" s="24"/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</row>
    <row r="77" spans="2:66" s="4" customFormat="1" ht="15" hidden="1" customHeight="1" outlineLevel="1" x14ac:dyDescent="0.2">
      <c r="B77" s="19"/>
      <c r="C77" s="22"/>
      <c r="D77" s="23"/>
      <c r="E77" s="24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</row>
    <row r="78" spans="2:66" s="4" customFormat="1" ht="15" hidden="1" customHeight="1" outlineLevel="1" x14ac:dyDescent="0.2">
      <c r="B78" s="19" t="s">
        <v>11</v>
      </c>
      <c r="C78" s="20"/>
      <c r="D78" s="23"/>
      <c r="E78" s="37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</row>
    <row r="79" spans="2:66" s="4" customFormat="1" ht="15" hidden="1" customHeight="1" outlineLevel="1" x14ac:dyDescent="0.2">
      <c r="B79" s="19" t="s">
        <v>134</v>
      </c>
      <c r="C79" s="22"/>
      <c r="D79" s="23">
        <f>SUM(F79:BN79)</f>
        <v>12516973.183960319</v>
      </c>
      <c r="E79" s="24"/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281777.82500000001</v>
      </c>
      <c r="AE79" s="25">
        <v>275646.17193750001</v>
      </c>
      <c r="AF79" s="25">
        <v>287884.8945678125</v>
      </c>
      <c r="AG79" s="25">
        <v>281570.84123374335</v>
      </c>
      <c r="AH79" s="25">
        <v>293939.11137499288</v>
      </c>
      <c r="AI79" s="25">
        <v>297135.91032482835</v>
      </c>
      <c r="AJ79" s="25">
        <v>290612.19290569762</v>
      </c>
      <c r="AK79" s="25">
        <v>303456.46659469715</v>
      </c>
      <c r="AL79" s="25">
        <v>296743.86247275461</v>
      </c>
      <c r="AM79" s="25">
        <v>309723.01325532672</v>
      </c>
      <c r="AN79" s="25">
        <v>313030.07771247765</v>
      </c>
      <c r="AO79" s="25">
        <v>285578.96018150565</v>
      </c>
      <c r="AP79" s="25">
        <v>320632.07059294288</v>
      </c>
      <c r="AQ79" s="25">
        <v>314524.70175665774</v>
      </c>
      <c r="AR79" s="25">
        <v>329316.96333937638</v>
      </c>
      <c r="AS79" s="25">
        <v>323135.98150446499</v>
      </c>
      <c r="AT79" s="25">
        <v>338340.63846729859</v>
      </c>
      <c r="AU79" s="25">
        <v>343001.57559652958</v>
      </c>
      <c r="AV79" s="25">
        <v>336409.80863470491</v>
      </c>
      <c r="AW79" s="25">
        <v>352174.24690222286</v>
      </c>
      <c r="AX79" s="25">
        <v>345502.27822344768</v>
      </c>
      <c r="AY79" s="25">
        <v>361701.01600199851</v>
      </c>
      <c r="AZ79" s="25">
        <v>366620.13899096317</v>
      </c>
      <c r="BA79" s="25">
        <v>335516.11781557056</v>
      </c>
      <c r="BB79" s="25">
        <v>375680.71186030662</v>
      </c>
      <c r="BC79" s="25">
        <v>365199.5356974813</v>
      </c>
      <c r="BD79" s="25">
        <v>378817.90669372346</v>
      </c>
      <c r="BE79" s="25">
        <v>368249.20543134393</v>
      </c>
      <c r="BF79" s="25">
        <v>381981.29928260681</v>
      </c>
      <c r="BG79" s="25">
        <v>383572.88802961766</v>
      </c>
      <c r="BH79" s="25">
        <v>372871.52678374934</v>
      </c>
      <c r="BI79" s="25">
        <v>386775.98801472614</v>
      </c>
      <c r="BJ79" s="25">
        <v>375985.26297095389</v>
      </c>
      <c r="BK79" s="25">
        <v>390005.83610908518</v>
      </c>
      <c r="BL79" s="25">
        <v>391630.86042620637</v>
      </c>
      <c r="BM79" s="25">
        <v>367981.48495582625</v>
      </c>
      <c r="BN79" s="25">
        <v>394245.81231717713</v>
      </c>
    </row>
    <row r="80" spans="2:66" s="4" customFormat="1" ht="15" hidden="1" customHeight="1" outlineLevel="1" x14ac:dyDescent="0.2">
      <c r="B80" s="19" t="s">
        <v>135</v>
      </c>
      <c r="C80" s="22"/>
      <c r="D80" s="23">
        <f>SUM(F80:BN80)</f>
        <v>56383.245306449993</v>
      </c>
      <c r="E80" s="24"/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1317.0264953225212</v>
      </c>
      <c r="AE80" s="25">
        <v>1285.4570604154383</v>
      </c>
      <c r="AF80" s="25">
        <v>1339.505839282117</v>
      </c>
      <c r="AG80" s="25">
        <v>1307.1810470409964</v>
      </c>
      <c r="AH80" s="25">
        <v>1361.5386292749185</v>
      </c>
      <c r="AI80" s="25">
        <v>1373.2652958227893</v>
      </c>
      <c r="AJ80" s="25">
        <v>1340.1148636467035</v>
      </c>
      <c r="AK80" s="25">
        <v>1396.2257553872748</v>
      </c>
      <c r="AL80" s="25">
        <v>1362.304547173442</v>
      </c>
      <c r="AM80" s="25">
        <v>1418.7350458995159</v>
      </c>
      <c r="AN80" s="25">
        <v>1430.7092602169471</v>
      </c>
      <c r="AO80" s="25">
        <v>1302.3603130350923</v>
      </c>
      <c r="AP80" s="25">
        <v>1458.9944860129956</v>
      </c>
      <c r="AQ80" s="25">
        <v>1428.0562203216896</v>
      </c>
      <c r="AR80" s="25">
        <v>1491.9374092565217</v>
      </c>
      <c r="AS80" s="25">
        <v>1460.7297291400255</v>
      </c>
      <c r="AT80" s="25">
        <v>1526.1205548676598</v>
      </c>
      <c r="AU80" s="25">
        <v>1543.7714114093815</v>
      </c>
      <c r="AV80" s="25">
        <v>1510.8098055982082</v>
      </c>
      <c r="AW80" s="25">
        <v>1578.1746397691206</v>
      </c>
      <c r="AX80" s="25">
        <v>1544.9226771261854</v>
      </c>
      <c r="AY80" s="25">
        <v>1613.8604003529588</v>
      </c>
      <c r="AZ80" s="25">
        <v>1632.2812311852701</v>
      </c>
      <c r="BA80" s="25">
        <v>1490.584186149154</v>
      </c>
      <c r="BB80" s="25">
        <v>1665.4380502793981</v>
      </c>
      <c r="BC80" s="25">
        <v>1618.9737282043764</v>
      </c>
      <c r="BD80" s="25">
        <v>1679.3456145534328</v>
      </c>
      <c r="BE80" s="25">
        <v>1632.493283122194</v>
      </c>
      <c r="BF80" s="25">
        <v>1693.3693166471865</v>
      </c>
      <c r="BG80" s="25">
        <v>1700.4250221332163</v>
      </c>
      <c r="BH80" s="25">
        <v>1652.9845929442897</v>
      </c>
      <c r="BI80" s="25">
        <v>1714.6247519187382</v>
      </c>
      <c r="BJ80" s="25">
        <v>1666.7881622013417</v>
      </c>
      <c r="BK80" s="25">
        <v>1728.943059308893</v>
      </c>
      <c r="BL80" s="25">
        <v>1736.1469887226801</v>
      </c>
      <c r="BM80" s="25">
        <v>1631.3064458620158</v>
      </c>
      <c r="BN80" s="25">
        <v>1747.7393868452973</v>
      </c>
    </row>
    <row r="81" spans="2:66" s="4" customFormat="1" ht="15" hidden="1" customHeight="1" outlineLevel="1" x14ac:dyDescent="0.2">
      <c r="B81" s="42" t="s">
        <v>136</v>
      </c>
      <c r="C81" s="35"/>
      <c r="D81" s="26">
        <f>SUM(F81:BN81)</f>
        <v>1660780.1445951047</v>
      </c>
      <c r="E81" s="36"/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29233.815188541561</v>
      </c>
      <c r="AE81" s="27">
        <v>29092.436794719273</v>
      </c>
      <c r="AF81" s="27">
        <v>30900.896545502277</v>
      </c>
      <c r="AG81" s="27">
        <v>30730.751962376638</v>
      </c>
      <c r="AH81" s="27">
        <v>32603.414802205669</v>
      </c>
      <c r="AI81" s="27">
        <v>33483.629515926965</v>
      </c>
      <c r="AJ81" s="27">
        <v>33255.878837323369</v>
      </c>
      <c r="AK81" s="27">
        <v>35260.973688097816</v>
      </c>
      <c r="AL81" s="27">
        <v>35001.866752200629</v>
      </c>
      <c r="AM81" s="27">
        <v>37065.099717263365</v>
      </c>
      <c r="AN81" s="27">
        <v>38002.318865557616</v>
      </c>
      <c r="AO81" s="27">
        <v>35166.264790714136</v>
      </c>
      <c r="AP81" s="27">
        <v>40035.301128624662</v>
      </c>
      <c r="AQ81" s="27">
        <v>39810.044084938447</v>
      </c>
      <c r="AR81" s="27">
        <v>42238.549050235575</v>
      </c>
      <c r="AS81" s="27">
        <v>41992.820119782366</v>
      </c>
      <c r="AT81" s="27">
        <v>44536.790500273026</v>
      </c>
      <c r="AU81" s="27">
        <v>45725.601083123445</v>
      </c>
      <c r="AV81" s="27">
        <v>45416.519900926854</v>
      </c>
      <c r="AW81" s="27">
        <v>48129.863263809159</v>
      </c>
      <c r="AX81" s="27">
        <v>47787.028709267091</v>
      </c>
      <c r="AY81" s="27">
        <v>50625.083348943583</v>
      </c>
      <c r="AZ81" s="27">
        <v>51915.264971324337</v>
      </c>
      <c r="BA81" s="27">
        <v>48064.342364443481</v>
      </c>
      <c r="BB81" s="27">
        <v>54432.06694329832</v>
      </c>
      <c r="BC81" s="27">
        <v>52908.492414521657</v>
      </c>
      <c r="BD81" s="27">
        <v>54886.612502321346</v>
      </c>
      <c r="BE81" s="27">
        <v>53350.315068191529</v>
      </c>
      <c r="BF81" s="27">
        <v>55344.953832418862</v>
      </c>
      <c r="BG81" s="27">
        <v>55575.557806720601</v>
      </c>
      <c r="BH81" s="27">
        <v>54019.97652804017</v>
      </c>
      <c r="BI81" s="27">
        <v>56039.652308544079</v>
      </c>
      <c r="BJ81" s="27">
        <v>54471.080845921897</v>
      </c>
      <c r="BK81" s="27">
        <v>56507.622321745635</v>
      </c>
      <c r="BL81" s="27">
        <v>56743.070748086247</v>
      </c>
      <c r="BM81" s="27">
        <v>53304.238329112253</v>
      </c>
      <c r="BN81" s="27">
        <v>57121.948960060443</v>
      </c>
    </row>
    <row r="82" spans="2:66" s="4" customFormat="1" ht="15" hidden="1" customHeight="1" outlineLevel="1" x14ac:dyDescent="0.2">
      <c r="B82" s="19" t="s">
        <v>12</v>
      </c>
      <c r="C82" s="22"/>
      <c r="D82" s="23">
        <f>SUM(F82:BN82)</f>
        <v>14234136.573861873</v>
      </c>
      <c r="E82" s="24"/>
      <c r="F82" s="31">
        <f>SUM(F79:F81)</f>
        <v>0</v>
      </c>
      <c r="G82" s="31">
        <f t="shared" ref="G82:BN82" si="13">SUM(G79:G81)</f>
        <v>0</v>
      </c>
      <c r="H82" s="31">
        <f t="shared" si="13"/>
        <v>0</v>
      </c>
      <c r="I82" s="31">
        <f t="shared" si="13"/>
        <v>0</v>
      </c>
      <c r="J82" s="31">
        <f t="shared" si="13"/>
        <v>0</v>
      </c>
      <c r="K82" s="31">
        <f t="shared" si="13"/>
        <v>0</v>
      </c>
      <c r="L82" s="31">
        <f t="shared" si="13"/>
        <v>0</v>
      </c>
      <c r="M82" s="31">
        <f t="shared" si="13"/>
        <v>0</v>
      </c>
      <c r="N82" s="31">
        <f t="shared" si="13"/>
        <v>0</v>
      </c>
      <c r="O82" s="31">
        <f t="shared" si="13"/>
        <v>0</v>
      </c>
      <c r="P82" s="31">
        <f t="shared" si="13"/>
        <v>0</v>
      </c>
      <c r="Q82" s="31">
        <f t="shared" si="13"/>
        <v>0</v>
      </c>
      <c r="R82" s="31">
        <f t="shared" si="13"/>
        <v>0</v>
      </c>
      <c r="S82" s="31">
        <f t="shared" si="13"/>
        <v>0</v>
      </c>
      <c r="T82" s="31">
        <f t="shared" si="13"/>
        <v>0</v>
      </c>
      <c r="U82" s="31">
        <f t="shared" si="13"/>
        <v>0</v>
      </c>
      <c r="V82" s="31">
        <f t="shared" si="13"/>
        <v>0</v>
      </c>
      <c r="W82" s="31">
        <f t="shared" si="13"/>
        <v>0</v>
      </c>
      <c r="X82" s="31">
        <f t="shared" si="13"/>
        <v>0</v>
      </c>
      <c r="Y82" s="31">
        <f t="shared" si="13"/>
        <v>0</v>
      </c>
      <c r="Z82" s="31">
        <f t="shared" si="13"/>
        <v>0</v>
      </c>
      <c r="AA82" s="31">
        <f t="shared" si="13"/>
        <v>0</v>
      </c>
      <c r="AB82" s="31">
        <f t="shared" si="13"/>
        <v>0</v>
      </c>
      <c r="AC82" s="31">
        <f t="shared" si="13"/>
        <v>0</v>
      </c>
      <c r="AD82" s="31">
        <f t="shared" si="13"/>
        <v>312328.66668386408</v>
      </c>
      <c r="AE82" s="31">
        <f t="shared" si="13"/>
        <v>306024.06579263468</v>
      </c>
      <c r="AF82" s="31">
        <f t="shared" si="13"/>
        <v>320125.29695259692</v>
      </c>
      <c r="AG82" s="31">
        <f t="shared" si="13"/>
        <v>313608.77424316097</v>
      </c>
      <c r="AH82" s="31">
        <f t="shared" si="13"/>
        <v>327904.0648064735</v>
      </c>
      <c r="AI82" s="31">
        <f t="shared" si="13"/>
        <v>331992.80513657816</v>
      </c>
      <c r="AJ82" s="31">
        <f t="shared" si="13"/>
        <v>325208.1866066677</v>
      </c>
      <c r="AK82" s="31">
        <f t="shared" si="13"/>
        <v>340113.66603818221</v>
      </c>
      <c r="AL82" s="31">
        <f t="shared" si="13"/>
        <v>333108.03377212869</v>
      </c>
      <c r="AM82" s="31">
        <f t="shared" si="13"/>
        <v>348206.8480184896</v>
      </c>
      <c r="AN82" s="31">
        <f t="shared" si="13"/>
        <v>352463.10583825223</v>
      </c>
      <c r="AO82" s="31">
        <f t="shared" si="13"/>
        <v>322047.58528525487</v>
      </c>
      <c r="AP82" s="31">
        <f t="shared" si="13"/>
        <v>362126.36620758055</v>
      </c>
      <c r="AQ82" s="31">
        <f t="shared" si="13"/>
        <v>355762.80206191784</v>
      </c>
      <c r="AR82" s="31">
        <f t="shared" si="13"/>
        <v>373047.4497988685</v>
      </c>
      <c r="AS82" s="31">
        <f t="shared" si="13"/>
        <v>366589.53135338734</v>
      </c>
      <c r="AT82" s="31">
        <f t="shared" si="13"/>
        <v>384403.54952243925</v>
      </c>
      <c r="AU82" s="31">
        <f t="shared" si="13"/>
        <v>390270.94809106237</v>
      </c>
      <c r="AV82" s="31">
        <f t="shared" si="13"/>
        <v>383337.13834122999</v>
      </c>
      <c r="AW82" s="31">
        <f t="shared" si="13"/>
        <v>401882.28480580117</v>
      </c>
      <c r="AX82" s="31">
        <f t="shared" si="13"/>
        <v>394834.22960984096</v>
      </c>
      <c r="AY82" s="31">
        <f t="shared" si="13"/>
        <v>413939.95975129504</v>
      </c>
      <c r="AZ82" s="31">
        <f t="shared" si="13"/>
        <v>420167.68519347277</v>
      </c>
      <c r="BA82" s="31">
        <f t="shared" si="13"/>
        <v>385071.0443661632</v>
      </c>
      <c r="BB82" s="31">
        <f t="shared" si="13"/>
        <v>431778.21685388434</v>
      </c>
      <c r="BC82" s="31">
        <f t="shared" si="13"/>
        <v>419727.00184020732</v>
      </c>
      <c r="BD82" s="31">
        <f t="shared" si="13"/>
        <v>435383.86481059826</v>
      </c>
      <c r="BE82" s="31">
        <f t="shared" si="13"/>
        <v>423232.01378265768</v>
      </c>
      <c r="BF82" s="31">
        <f t="shared" si="13"/>
        <v>439019.62243167288</v>
      </c>
      <c r="BG82" s="31">
        <f t="shared" si="13"/>
        <v>440848.87085847149</v>
      </c>
      <c r="BH82" s="31">
        <f t="shared" si="13"/>
        <v>428544.4879047338</v>
      </c>
      <c r="BI82" s="31">
        <f t="shared" si="13"/>
        <v>444530.26507518895</v>
      </c>
      <c r="BJ82" s="31">
        <f t="shared" si="13"/>
        <v>432123.13197907712</v>
      </c>
      <c r="BK82" s="31">
        <f t="shared" si="13"/>
        <v>448242.40149013972</v>
      </c>
      <c r="BL82" s="31">
        <f t="shared" si="13"/>
        <v>450110.07816301531</v>
      </c>
      <c r="BM82" s="31">
        <f t="shared" si="13"/>
        <v>422917.02973080048</v>
      </c>
      <c r="BN82" s="31">
        <f t="shared" si="13"/>
        <v>453115.50066408288</v>
      </c>
    </row>
    <row r="83" spans="2:66" s="4" customFormat="1" ht="15" hidden="1" customHeight="1" outlineLevel="1" x14ac:dyDescent="0.2">
      <c r="B83" s="19"/>
      <c r="C83" s="22"/>
      <c r="D83" s="23"/>
      <c r="E83" s="24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</row>
    <row r="84" spans="2:66" s="4" customFormat="1" ht="15" hidden="1" customHeight="1" outlineLevel="1" x14ac:dyDescent="0.2">
      <c r="B84" s="19" t="s">
        <v>137</v>
      </c>
      <c r="C84" s="22"/>
      <c r="D84" s="23"/>
      <c r="E84" s="24"/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5">
        <v>0</v>
      </c>
      <c r="BG84" s="25">
        <v>0</v>
      </c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5">
        <v>0</v>
      </c>
      <c r="BN84" s="25">
        <v>30898107.250414886</v>
      </c>
    </row>
    <row r="85" spans="2:66" s="4" customFormat="1" ht="15" hidden="1" customHeight="1" outlineLevel="1" x14ac:dyDescent="0.2">
      <c r="B85" s="19"/>
      <c r="C85" s="22"/>
      <c r="D85" s="23"/>
      <c r="E85" s="24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</row>
    <row r="86" spans="2:66" s="4" customFormat="1" ht="15" hidden="1" customHeight="1" outlineLevel="1" x14ac:dyDescent="0.2">
      <c r="B86" s="19" t="s">
        <v>13</v>
      </c>
      <c r="C86" s="20"/>
      <c r="D86" s="23"/>
      <c r="E86" s="37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</row>
    <row r="87" spans="2:66" s="4" customFormat="1" ht="15" hidden="1" customHeight="1" outlineLevel="1" x14ac:dyDescent="0.2">
      <c r="B87" s="19" t="s">
        <v>138</v>
      </c>
      <c r="C87" s="22"/>
      <c r="D87" s="23">
        <f>SUM(F87:BN87)</f>
        <v>410491.45637395408</v>
      </c>
      <c r="E87" s="24"/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10609.429289086343</v>
      </c>
      <c r="AE87" s="25">
        <v>10635.218448540703</v>
      </c>
      <c r="AF87" s="25">
        <v>10661.933105335171</v>
      </c>
      <c r="AG87" s="25">
        <v>10687.849889872117</v>
      </c>
      <c r="AH87" s="25">
        <v>10714.69675183929</v>
      </c>
      <c r="AI87" s="25">
        <v>10741.611050569229</v>
      </c>
      <c r="AJ87" s="25">
        <v>10767.721514443549</v>
      </c>
      <c r="AK87" s="25">
        <v>10794.769006331808</v>
      </c>
      <c r="AL87" s="25">
        <v>10821.008685356168</v>
      </c>
      <c r="AM87" s="25">
        <v>10848.190029547448</v>
      </c>
      <c r="AN87" s="25">
        <v>10875.439650689013</v>
      </c>
      <c r="AO87" s="25">
        <v>10900.111039863834</v>
      </c>
      <c r="AP87" s="25">
        <v>10927.491081642995</v>
      </c>
      <c r="AQ87" s="25">
        <v>10954.053378469882</v>
      </c>
      <c r="AR87" s="25">
        <v>10981.568918270972</v>
      </c>
      <c r="AS87" s="25">
        <v>11008.262666273387</v>
      </c>
      <c r="AT87" s="25">
        <v>11035.914374647389</v>
      </c>
      <c r="AU87" s="25">
        <v>11063.635541481746</v>
      </c>
      <c r="AV87" s="25">
        <v>11090.528775165645</v>
      </c>
      <c r="AW87" s="25">
        <v>11118.387128177506</v>
      </c>
      <c r="AX87" s="25">
        <v>11145.413450773278</v>
      </c>
      <c r="AY87" s="25">
        <v>11173.409668867953</v>
      </c>
      <c r="AZ87" s="25">
        <v>11201.476210798623</v>
      </c>
      <c r="BA87" s="25">
        <v>11226.887227530398</v>
      </c>
      <c r="BB87" s="25">
        <v>11255.088099999999</v>
      </c>
      <c r="BC87" s="25">
        <v>11282.446712209457</v>
      </c>
      <c r="BD87" s="25">
        <v>11310.787144818052</v>
      </c>
      <c r="BE87" s="25">
        <v>11338.281148999042</v>
      </c>
      <c r="BF87" s="25">
        <v>11366.761832400165</v>
      </c>
      <c r="BG87" s="25">
        <v>11395.314056568037</v>
      </c>
      <c r="BH87" s="25">
        <v>11423.013526843939</v>
      </c>
      <c r="BI87" s="25">
        <v>11451.707049915867</v>
      </c>
      <c r="BJ87" s="25">
        <v>11479.543598997609</v>
      </c>
      <c r="BK87" s="25">
        <v>11508.379120231912</v>
      </c>
      <c r="BL87" s="25">
        <v>11537.287073551834</v>
      </c>
      <c r="BM87" s="25">
        <v>11564.395732062476</v>
      </c>
      <c r="BN87" s="25">
        <v>11593.444393781298</v>
      </c>
    </row>
    <row r="88" spans="2:66" s="4" customFormat="1" ht="15" hidden="1" customHeight="1" outlineLevel="1" x14ac:dyDescent="0.2">
      <c r="B88" s="19" t="s">
        <v>139</v>
      </c>
      <c r="C88" s="22"/>
      <c r="D88" s="23"/>
      <c r="E88" s="24"/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1987326.9845142851</v>
      </c>
    </row>
    <row r="89" spans="2:66" s="4" customFormat="1" ht="15" hidden="1" customHeight="1" outlineLevel="1" x14ac:dyDescent="0.2">
      <c r="B89" s="19"/>
      <c r="C89" s="22"/>
      <c r="D89" s="23"/>
      <c r="E89" s="24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</row>
    <row r="90" spans="2:66" s="4" customFormat="1" ht="15" hidden="1" customHeight="1" outlineLevel="1" x14ac:dyDescent="0.2">
      <c r="B90" s="19" t="s">
        <v>14</v>
      </c>
      <c r="C90" s="22"/>
      <c r="D90" s="23">
        <f>SUM(F90:BN90)</f>
        <v>5844256.3402583804</v>
      </c>
      <c r="E90" s="24"/>
      <c r="F90" s="31">
        <f>F82-F69+F87</f>
        <v>0</v>
      </c>
      <c r="G90" s="31">
        <f t="shared" ref="G90:BN90" si="14">G82-G69+G87</f>
        <v>0</v>
      </c>
      <c r="H90" s="31">
        <f t="shared" si="14"/>
        <v>0</v>
      </c>
      <c r="I90" s="31">
        <f t="shared" si="14"/>
        <v>0</v>
      </c>
      <c r="J90" s="31">
        <f t="shared" si="14"/>
        <v>0</v>
      </c>
      <c r="K90" s="31">
        <f t="shared" si="14"/>
        <v>0</v>
      </c>
      <c r="L90" s="31">
        <f t="shared" si="14"/>
        <v>0</v>
      </c>
      <c r="M90" s="31">
        <f t="shared" si="14"/>
        <v>0</v>
      </c>
      <c r="N90" s="31">
        <f t="shared" si="14"/>
        <v>0</v>
      </c>
      <c r="O90" s="31">
        <f t="shared" si="14"/>
        <v>0</v>
      </c>
      <c r="P90" s="31">
        <f t="shared" si="14"/>
        <v>0</v>
      </c>
      <c r="Q90" s="31">
        <f t="shared" si="14"/>
        <v>0</v>
      </c>
      <c r="R90" s="31">
        <f t="shared" si="14"/>
        <v>0</v>
      </c>
      <c r="S90" s="31">
        <f t="shared" si="14"/>
        <v>0</v>
      </c>
      <c r="T90" s="31">
        <f t="shared" si="14"/>
        <v>0</v>
      </c>
      <c r="U90" s="31">
        <f t="shared" si="14"/>
        <v>0</v>
      </c>
      <c r="V90" s="31">
        <f t="shared" si="14"/>
        <v>0</v>
      </c>
      <c r="W90" s="31">
        <f t="shared" si="14"/>
        <v>0</v>
      </c>
      <c r="X90" s="31">
        <f t="shared" si="14"/>
        <v>0</v>
      </c>
      <c r="Y90" s="31">
        <f t="shared" si="14"/>
        <v>0</v>
      </c>
      <c r="Z90" s="31">
        <f t="shared" si="14"/>
        <v>0</v>
      </c>
      <c r="AA90" s="31">
        <f t="shared" si="14"/>
        <v>0</v>
      </c>
      <c r="AB90" s="31">
        <f t="shared" si="14"/>
        <v>0</v>
      </c>
      <c r="AC90" s="31">
        <f t="shared" si="14"/>
        <v>0</v>
      </c>
      <c r="AD90" s="31">
        <f t="shared" si="14"/>
        <v>105873.41526136111</v>
      </c>
      <c r="AE90" s="31">
        <f t="shared" si="14"/>
        <v>105474.77288270886</v>
      </c>
      <c r="AF90" s="31">
        <f t="shared" si="14"/>
        <v>111430.20750175964</v>
      </c>
      <c r="AG90" s="31">
        <f t="shared" si="14"/>
        <v>110907.1657985222</v>
      </c>
      <c r="AH90" s="31">
        <f t="shared" si="14"/>
        <v>117074.7819526049</v>
      </c>
      <c r="AI90" s="31">
        <f t="shared" si="14"/>
        <v>120005.13688440977</v>
      </c>
      <c r="AJ90" s="31">
        <f t="shared" si="14"/>
        <v>119333.96706966567</v>
      </c>
      <c r="AK90" s="31">
        <f t="shared" si="14"/>
        <v>125927.44939567085</v>
      </c>
      <c r="AL90" s="31">
        <f t="shared" si="14"/>
        <v>125121.91802481811</v>
      </c>
      <c r="AM90" s="31">
        <f t="shared" si="14"/>
        <v>131945.31964468292</v>
      </c>
      <c r="AN90" s="31">
        <f t="shared" si="14"/>
        <v>135064.88352973261</v>
      </c>
      <c r="AO90" s="31">
        <f t="shared" si="14"/>
        <v>125819.09003037764</v>
      </c>
      <c r="AP90" s="31">
        <f t="shared" si="14"/>
        <v>141788.55520228186</v>
      </c>
      <c r="AQ90" s="31">
        <f t="shared" si="14"/>
        <v>141103.32616363978</v>
      </c>
      <c r="AR90" s="31">
        <f t="shared" si="14"/>
        <v>149117.9864876495</v>
      </c>
      <c r="AS90" s="31">
        <f t="shared" si="14"/>
        <v>148365.6068722191</v>
      </c>
      <c r="AT90" s="31">
        <f t="shared" si="14"/>
        <v>156755.53134694623</v>
      </c>
      <c r="AU90" s="31">
        <f t="shared" si="14"/>
        <v>160702.72207584258</v>
      </c>
      <c r="AV90" s="31">
        <f t="shared" si="14"/>
        <v>159713.00515950195</v>
      </c>
      <c r="AW90" s="31">
        <f t="shared" si="14"/>
        <v>168655.56768331688</v>
      </c>
      <c r="AX90" s="31">
        <f t="shared" si="14"/>
        <v>167597.18372539777</v>
      </c>
      <c r="AY90" s="31">
        <f t="shared" si="14"/>
        <v>176944.82869903755</v>
      </c>
      <c r="AZ90" s="31">
        <f t="shared" si="14"/>
        <v>181227.20180227852</v>
      </c>
      <c r="BA90" s="31">
        <f t="shared" si="14"/>
        <v>168636.9006487318</v>
      </c>
      <c r="BB90" s="31">
        <f t="shared" si="14"/>
        <v>189550.9474957998</v>
      </c>
      <c r="BC90" s="31">
        <f t="shared" si="14"/>
        <v>184602.50082890468</v>
      </c>
      <c r="BD90" s="31">
        <f t="shared" si="14"/>
        <v>191095.54078314183</v>
      </c>
      <c r="BE90" s="31">
        <f t="shared" si="14"/>
        <v>186105.67807871738</v>
      </c>
      <c r="BF90" s="31">
        <f t="shared" si="14"/>
        <v>192652.84301412731</v>
      </c>
      <c r="BG90" s="31">
        <f t="shared" si="14"/>
        <v>193436.75390988571</v>
      </c>
      <c r="BH90" s="31">
        <f t="shared" si="14"/>
        <v>188384.11802909127</v>
      </c>
      <c r="BI90" s="31">
        <f t="shared" si="14"/>
        <v>195013.31934367528</v>
      </c>
      <c r="BJ90" s="31">
        <f t="shared" si="14"/>
        <v>189918.39621349462</v>
      </c>
      <c r="BK90" s="31">
        <f t="shared" si="14"/>
        <v>196602.85834998608</v>
      </c>
      <c r="BL90" s="31">
        <f t="shared" si="14"/>
        <v>197402.99330009668</v>
      </c>
      <c r="BM90" s="31">
        <f t="shared" si="14"/>
        <v>186203.86841416598</v>
      </c>
      <c r="BN90" s="31">
        <f t="shared" si="14"/>
        <v>198699.9986541355</v>
      </c>
    </row>
    <row r="91" spans="2:66" s="4" customFormat="1" ht="15" hidden="1" customHeight="1" outlineLevel="1" x14ac:dyDescent="0.2">
      <c r="B91" s="19" t="s">
        <v>15</v>
      </c>
      <c r="C91" s="22"/>
      <c r="D91" s="23">
        <f>SUM(F91:BN91)</f>
        <v>32885434.23492917</v>
      </c>
      <c r="E91" s="24"/>
      <c r="F91" s="31">
        <f>F84+F88</f>
        <v>0</v>
      </c>
      <c r="G91" s="31">
        <f t="shared" ref="G91:BN91" si="15">G84+G88</f>
        <v>0</v>
      </c>
      <c r="H91" s="31">
        <f t="shared" si="15"/>
        <v>0</v>
      </c>
      <c r="I91" s="31">
        <f t="shared" si="15"/>
        <v>0</v>
      </c>
      <c r="J91" s="31">
        <f t="shared" si="15"/>
        <v>0</v>
      </c>
      <c r="K91" s="31">
        <f t="shared" si="15"/>
        <v>0</v>
      </c>
      <c r="L91" s="31">
        <f t="shared" si="15"/>
        <v>0</v>
      </c>
      <c r="M91" s="31">
        <f t="shared" si="15"/>
        <v>0</v>
      </c>
      <c r="N91" s="31">
        <f t="shared" si="15"/>
        <v>0</v>
      </c>
      <c r="O91" s="31">
        <f t="shared" si="15"/>
        <v>0</v>
      </c>
      <c r="P91" s="31">
        <f t="shared" si="15"/>
        <v>0</v>
      </c>
      <c r="Q91" s="31">
        <f t="shared" si="15"/>
        <v>0</v>
      </c>
      <c r="R91" s="31">
        <f t="shared" si="15"/>
        <v>0</v>
      </c>
      <c r="S91" s="31">
        <f t="shared" si="15"/>
        <v>0</v>
      </c>
      <c r="T91" s="31">
        <f t="shared" si="15"/>
        <v>0</v>
      </c>
      <c r="U91" s="31">
        <f t="shared" si="15"/>
        <v>0</v>
      </c>
      <c r="V91" s="31">
        <f t="shared" si="15"/>
        <v>0</v>
      </c>
      <c r="W91" s="31">
        <f t="shared" si="15"/>
        <v>0</v>
      </c>
      <c r="X91" s="31">
        <f t="shared" si="15"/>
        <v>0</v>
      </c>
      <c r="Y91" s="31">
        <f t="shared" si="15"/>
        <v>0</v>
      </c>
      <c r="Z91" s="31">
        <f t="shared" si="15"/>
        <v>0</v>
      </c>
      <c r="AA91" s="31">
        <f t="shared" si="15"/>
        <v>0</v>
      </c>
      <c r="AB91" s="31">
        <f t="shared" si="15"/>
        <v>0</v>
      </c>
      <c r="AC91" s="31">
        <f t="shared" si="15"/>
        <v>0</v>
      </c>
      <c r="AD91" s="31">
        <f t="shared" si="15"/>
        <v>0</v>
      </c>
      <c r="AE91" s="31">
        <f t="shared" si="15"/>
        <v>0</v>
      </c>
      <c r="AF91" s="31">
        <f t="shared" si="15"/>
        <v>0</v>
      </c>
      <c r="AG91" s="31">
        <f t="shared" si="15"/>
        <v>0</v>
      </c>
      <c r="AH91" s="31">
        <f t="shared" si="15"/>
        <v>0</v>
      </c>
      <c r="AI91" s="31">
        <f t="shared" si="15"/>
        <v>0</v>
      </c>
      <c r="AJ91" s="31">
        <f t="shared" si="15"/>
        <v>0</v>
      </c>
      <c r="AK91" s="31">
        <f t="shared" si="15"/>
        <v>0</v>
      </c>
      <c r="AL91" s="31">
        <f t="shared" si="15"/>
        <v>0</v>
      </c>
      <c r="AM91" s="31">
        <f t="shared" si="15"/>
        <v>0</v>
      </c>
      <c r="AN91" s="31">
        <f t="shared" si="15"/>
        <v>0</v>
      </c>
      <c r="AO91" s="31">
        <f t="shared" si="15"/>
        <v>0</v>
      </c>
      <c r="AP91" s="31">
        <f t="shared" si="15"/>
        <v>0</v>
      </c>
      <c r="AQ91" s="31">
        <f t="shared" si="15"/>
        <v>0</v>
      </c>
      <c r="AR91" s="31">
        <f t="shared" si="15"/>
        <v>0</v>
      </c>
      <c r="AS91" s="31">
        <f t="shared" si="15"/>
        <v>0</v>
      </c>
      <c r="AT91" s="31">
        <f t="shared" si="15"/>
        <v>0</v>
      </c>
      <c r="AU91" s="31">
        <f t="shared" si="15"/>
        <v>0</v>
      </c>
      <c r="AV91" s="31">
        <f t="shared" si="15"/>
        <v>0</v>
      </c>
      <c r="AW91" s="31">
        <f t="shared" si="15"/>
        <v>0</v>
      </c>
      <c r="AX91" s="31">
        <f t="shared" si="15"/>
        <v>0</v>
      </c>
      <c r="AY91" s="31">
        <f t="shared" si="15"/>
        <v>0</v>
      </c>
      <c r="AZ91" s="31">
        <f t="shared" si="15"/>
        <v>0</v>
      </c>
      <c r="BA91" s="31">
        <f t="shared" si="15"/>
        <v>0</v>
      </c>
      <c r="BB91" s="31">
        <f t="shared" si="15"/>
        <v>0</v>
      </c>
      <c r="BC91" s="31">
        <f t="shared" si="15"/>
        <v>0</v>
      </c>
      <c r="BD91" s="31">
        <f t="shared" si="15"/>
        <v>0</v>
      </c>
      <c r="BE91" s="31">
        <f t="shared" si="15"/>
        <v>0</v>
      </c>
      <c r="BF91" s="31">
        <f t="shared" si="15"/>
        <v>0</v>
      </c>
      <c r="BG91" s="31">
        <f t="shared" si="15"/>
        <v>0</v>
      </c>
      <c r="BH91" s="31">
        <f t="shared" si="15"/>
        <v>0</v>
      </c>
      <c r="BI91" s="31">
        <f t="shared" si="15"/>
        <v>0</v>
      </c>
      <c r="BJ91" s="31">
        <f t="shared" si="15"/>
        <v>0</v>
      </c>
      <c r="BK91" s="31">
        <f t="shared" si="15"/>
        <v>0</v>
      </c>
      <c r="BL91" s="31">
        <f t="shared" si="15"/>
        <v>0</v>
      </c>
      <c r="BM91" s="31">
        <f t="shared" si="15"/>
        <v>0</v>
      </c>
      <c r="BN91" s="31">
        <f t="shared" si="15"/>
        <v>32885434.23492917</v>
      </c>
    </row>
    <row r="92" spans="2:66" s="4" customFormat="1" ht="15" hidden="1" customHeight="1" outlineLevel="1" x14ac:dyDescent="0.2">
      <c r="B92" s="43"/>
      <c r="C92" s="44"/>
      <c r="D92" s="26"/>
      <c r="E92" s="45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</row>
    <row r="93" spans="2:66" s="4" customFormat="1" ht="15" hidden="1" customHeight="1" outlineLevel="1" x14ac:dyDescent="0.2">
      <c r="B93" s="19" t="s">
        <v>16</v>
      </c>
      <c r="C93" s="20"/>
      <c r="D93" s="23">
        <f>SUM(F93:BN93)</f>
        <v>127871453.96516496</v>
      </c>
      <c r="E93" s="37"/>
      <c r="F93" s="31">
        <f>SUM(F75:F76,F79:F81,F87)+F91</f>
        <v>2887268.7642187504</v>
      </c>
      <c r="G93" s="31">
        <f t="shared" ref="G93:BN93" si="16">SUM(G75:G76,G79:G81,G87)+G91</f>
        <v>446341.065</v>
      </c>
      <c r="H93" s="31">
        <f t="shared" si="16"/>
        <v>446341.065</v>
      </c>
      <c r="I93" s="31">
        <f t="shared" si="16"/>
        <v>4672633.0242187511</v>
      </c>
      <c r="J93" s="31">
        <f t="shared" si="16"/>
        <v>892682.13</v>
      </c>
      <c r="K93" s="31">
        <f t="shared" si="16"/>
        <v>892682.13</v>
      </c>
      <c r="L93" s="31">
        <f t="shared" si="16"/>
        <v>12023312.438437505</v>
      </c>
      <c r="M93" s="31">
        <f t="shared" si="16"/>
        <v>1785364.26</v>
      </c>
      <c r="N93" s="31">
        <f t="shared" si="16"/>
        <v>1785364.26</v>
      </c>
      <c r="O93" s="31">
        <f t="shared" si="16"/>
        <v>1785364.26</v>
      </c>
      <c r="P93" s="31">
        <f t="shared" si="16"/>
        <v>1785364.26</v>
      </c>
      <c r="Q93" s="31">
        <f t="shared" si="16"/>
        <v>1785364.26</v>
      </c>
      <c r="R93" s="31">
        <f t="shared" si="16"/>
        <v>948474.76312499132</v>
      </c>
      <c r="S93" s="31">
        <f t="shared" si="16"/>
        <v>0</v>
      </c>
      <c r="T93" s="31">
        <f t="shared" si="16"/>
        <v>8034139.1700000009</v>
      </c>
      <c r="U93" s="31">
        <f t="shared" si="16"/>
        <v>0</v>
      </c>
      <c r="V93" s="31">
        <f t="shared" si="16"/>
        <v>0</v>
      </c>
      <c r="W93" s="31">
        <f t="shared" si="16"/>
        <v>0</v>
      </c>
      <c r="X93" s="31">
        <f t="shared" si="16"/>
        <v>0</v>
      </c>
      <c r="Y93" s="31">
        <f t="shared" si="16"/>
        <v>0</v>
      </c>
      <c r="Z93" s="31">
        <f t="shared" si="16"/>
        <v>0</v>
      </c>
      <c r="AA93" s="31">
        <f t="shared" si="16"/>
        <v>0</v>
      </c>
      <c r="AB93" s="31">
        <f t="shared" si="16"/>
        <v>0</v>
      </c>
      <c r="AC93" s="31">
        <f t="shared" si="16"/>
        <v>0</v>
      </c>
      <c r="AD93" s="31">
        <f t="shared" si="16"/>
        <v>40493633.945972957</v>
      </c>
      <c r="AE93" s="31">
        <f t="shared" si="16"/>
        <v>316659.2842411754</v>
      </c>
      <c r="AF93" s="31">
        <f t="shared" si="16"/>
        <v>330787.23005793209</v>
      </c>
      <c r="AG93" s="31">
        <f t="shared" si="16"/>
        <v>324296.6241330331</v>
      </c>
      <c r="AH93" s="31">
        <f t="shared" si="16"/>
        <v>338618.76155831281</v>
      </c>
      <c r="AI93" s="31">
        <f t="shared" si="16"/>
        <v>342734.41618714738</v>
      </c>
      <c r="AJ93" s="31">
        <f t="shared" si="16"/>
        <v>335975.90812111128</v>
      </c>
      <c r="AK93" s="31">
        <f t="shared" si="16"/>
        <v>350908.43504451402</v>
      </c>
      <c r="AL93" s="31">
        <f t="shared" si="16"/>
        <v>343929.04245748487</v>
      </c>
      <c r="AM93" s="31">
        <f t="shared" si="16"/>
        <v>359055.03804803704</v>
      </c>
      <c r="AN93" s="31">
        <f t="shared" si="16"/>
        <v>363338.54548894125</v>
      </c>
      <c r="AO93" s="31">
        <f t="shared" si="16"/>
        <v>332947.69632511871</v>
      </c>
      <c r="AP93" s="31">
        <f t="shared" si="16"/>
        <v>373053.85728922352</v>
      </c>
      <c r="AQ93" s="31">
        <f t="shared" si="16"/>
        <v>366716.85544038774</v>
      </c>
      <c r="AR93" s="31">
        <f t="shared" si="16"/>
        <v>384029.01871713949</v>
      </c>
      <c r="AS93" s="31">
        <f t="shared" si="16"/>
        <v>377597.79401966074</v>
      </c>
      <c r="AT93" s="31">
        <f t="shared" si="16"/>
        <v>395439.46389708662</v>
      </c>
      <c r="AU93" s="31">
        <f t="shared" si="16"/>
        <v>401334.58363254409</v>
      </c>
      <c r="AV93" s="31">
        <f t="shared" si="16"/>
        <v>394427.66711639566</v>
      </c>
      <c r="AW93" s="31">
        <f t="shared" si="16"/>
        <v>413000.67193397868</v>
      </c>
      <c r="AX93" s="31">
        <f t="shared" si="16"/>
        <v>405979.64306061424</v>
      </c>
      <c r="AY93" s="31">
        <f t="shared" si="16"/>
        <v>425113.36942016298</v>
      </c>
      <c r="AZ93" s="31">
        <f t="shared" si="16"/>
        <v>431369.16140427138</v>
      </c>
      <c r="BA93" s="31">
        <f t="shared" si="16"/>
        <v>396297.93159369362</v>
      </c>
      <c r="BB93" s="31">
        <f t="shared" si="16"/>
        <v>443033.30495388433</v>
      </c>
      <c r="BC93" s="31">
        <f t="shared" si="16"/>
        <v>431009.44855241675</v>
      </c>
      <c r="BD93" s="31">
        <f t="shared" si="16"/>
        <v>446694.65195541631</v>
      </c>
      <c r="BE93" s="31">
        <f t="shared" si="16"/>
        <v>434570.29493165674</v>
      </c>
      <c r="BF93" s="31">
        <f t="shared" si="16"/>
        <v>450386.38426407304</v>
      </c>
      <c r="BG93" s="31">
        <f t="shared" si="16"/>
        <v>452244.18491503951</v>
      </c>
      <c r="BH93" s="31">
        <f t="shared" si="16"/>
        <v>439967.50143157772</v>
      </c>
      <c r="BI93" s="31">
        <f t="shared" si="16"/>
        <v>455981.9721251048</v>
      </c>
      <c r="BJ93" s="31">
        <f t="shared" si="16"/>
        <v>443602.6755780747</v>
      </c>
      <c r="BK93" s="31">
        <f t="shared" si="16"/>
        <v>459750.78061037161</v>
      </c>
      <c r="BL93" s="31">
        <f t="shared" si="16"/>
        <v>461647.36523656716</v>
      </c>
      <c r="BM93" s="31">
        <f t="shared" si="16"/>
        <v>434481.42546286294</v>
      </c>
      <c r="BN93" s="31">
        <f t="shared" si="16"/>
        <v>33350143.179987036</v>
      </c>
    </row>
    <row r="94" spans="2:66" s="4" customFormat="1" ht="15" hidden="1" customHeight="1" outlineLevel="1" x14ac:dyDescent="0.2">
      <c r="B94" s="19"/>
      <c r="C94" s="20"/>
      <c r="D94" s="23"/>
      <c r="E94" s="37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</row>
    <row r="95" spans="2:66" s="4" customFormat="1" ht="15" hidden="1" customHeight="1" outlineLevel="1" x14ac:dyDescent="0.2">
      <c r="B95" s="21" t="s">
        <v>17</v>
      </c>
      <c r="C95" s="20"/>
      <c r="D95" s="23">
        <f>SUM(F95:BN95)</f>
        <v>36224440.777880497</v>
      </c>
      <c r="E95" s="37"/>
      <c r="F95" s="31">
        <f>F93-F71</f>
        <v>-16155017.468810759</v>
      </c>
      <c r="G95" s="31">
        <f t="shared" ref="G95:BN95" si="17">G93-G71</f>
        <v>-47034.253763208457</v>
      </c>
      <c r="H95" s="31">
        <f t="shared" si="17"/>
        <v>-48887.886770459067</v>
      </c>
      <c r="I95" s="31">
        <f t="shared" si="17"/>
        <v>4175543.4752594237</v>
      </c>
      <c r="J95" s="31">
        <f t="shared" si="17"/>
        <v>-2035538.7197068264</v>
      </c>
      <c r="K95" s="31">
        <f t="shared" si="17"/>
        <v>-2038709.847925303</v>
      </c>
      <c r="L95" s="31">
        <f t="shared" si="17"/>
        <v>9088737.4182240255</v>
      </c>
      <c r="M95" s="31">
        <f t="shared" si="17"/>
        <v>-1152405.7613330462</v>
      </c>
      <c r="N95" s="31">
        <f t="shared" si="17"/>
        <v>-1155612.7662138634</v>
      </c>
      <c r="O95" s="31">
        <f t="shared" si="17"/>
        <v>-1158831.8199545958</v>
      </c>
      <c r="P95" s="31">
        <f t="shared" si="17"/>
        <v>-880423.78324114368</v>
      </c>
      <c r="Q95" s="31">
        <f t="shared" si="17"/>
        <v>-882608.93973839679</v>
      </c>
      <c r="R95" s="31">
        <f t="shared" si="17"/>
        <v>-2210107.5824274928</v>
      </c>
      <c r="S95" s="31">
        <f t="shared" si="17"/>
        <v>-3162618.9521523472</v>
      </c>
      <c r="T95" s="31">
        <f t="shared" si="17"/>
        <v>4867468.4455373343</v>
      </c>
      <c r="U95" s="31">
        <f t="shared" si="17"/>
        <v>-3170737.719461692</v>
      </c>
      <c r="V95" s="31">
        <f t="shared" si="17"/>
        <v>-3174819.9943417399</v>
      </c>
      <c r="W95" s="31">
        <f t="shared" si="17"/>
        <v>-3178917.6065100036</v>
      </c>
      <c r="X95" s="31">
        <f t="shared" si="17"/>
        <v>-4560613.5816544788</v>
      </c>
      <c r="Y95" s="31">
        <f t="shared" si="17"/>
        <v>-4079044.1948214825</v>
      </c>
      <c r="Z95" s="31">
        <f t="shared" si="17"/>
        <v>-4092727.5668496159</v>
      </c>
      <c r="AA95" s="31">
        <f t="shared" si="17"/>
        <v>-4108104.126274223</v>
      </c>
      <c r="AB95" s="31">
        <f t="shared" si="17"/>
        <v>-1690359.5790550488</v>
      </c>
      <c r="AC95" s="31">
        <f t="shared" si="17"/>
        <v>-1696710.3351441722</v>
      </c>
      <c r="AD95" s="31">
        <f t="shared" si="17"/>
        <v>40148706.765083417</v>
      </c>
      <c r="AE95" s="31">
        <f t="shared" si="17"/>
        <v>105474.77288270887</v>
      </c>
      <c r="AF95" s="31">
        <f t="shared" si="17"/>
        <v>111430.20750175964</v>
      </c>
      <c r="AG95" s="31">
        <f t="shared" si="17"/>
        <v>110907.16579852221</v>
      </c>
      <c r="AH95" s="31">
        <f t="shared" si="17"/>
        <v>117074.78195260491</v>
      </c>
      <c r="AI95" s="31">
        <f t="shared" si="17"/>
        <v>120005.13688440976</v>
      </c>
      <c r="AJ95" s="31">
        <f t="shared" si="17"/>
        <v>119333.9670696657</v>
      </c>
      <c r="AK95" s="31">
        <f t="shared" si="17"/>
        <v>125927.44939567085</v>
      </c>
      <c r="AL95" s="31">
        <f t="shared" si="17"/>
        <v>125121.91802481812</v>
      </c>
      <c r="AM95" s="31">
        <f t="shared" si="17"/>
        <v>131945.31964468292</v>
      </c>
      <c r="AN95" s="31">
        <f t="shared" si="17"/>
        <v>135064.88352973261</v>
      </c>
      <c r="AO95" s="31">
        <f t="shared" si="17"/>
        <v>125819.09003037764</v>
      </c>
      <c r="AP95" s="31">
        <f t="shared" si="17"/>
        <v>141788.55520228183</v>
      </c>
      <c r="AQ95" s="31">
        <f t="shared" si="17"/>
        <v>141103.32616363978</v>
      </c>
      <c r="AR95" s="31">
        <f t="shared" si="17"/>
        <v>149117.98648764953</v>
      </c>
      <c r="AS95" s="31">
        <f t="shared" si="17"/>
        <v>148365.6068722191</v>
      </c>
      <c r="AT95" s="31">
        <f t="shared" si="17"/>
        <v>156755.5313469462</v>
      </c>
      <c r="AU95" s="31">
        <f t="shared" si="17"/>
        <v>160702.72207584255</v>
      </c>
      <c r="AV95" s="31">
        <f t="shared" si="17"/>
        <v>159713.00515950198</v>
      </c>
      <c r="AW95" s="31">
        <f t="shared" si="17"/>
        <v>168655.56768331688</v>
      </c>
      <c r="AX95" s="31">
        <f t="shared" si="17"/>
        <v>167597.18372539777</v>
      </c>
      <c r="AY95" s="31">
        <f t="shared" si="17"/>
        <v>176944.82869903755</v>
      </c>
      <c r="AZ95" s="31">
        <f t="shared" si="17"/>
        <v>181227.20180227849</v>
      </c>
      <c r="BA95" s="31">
        <f t="shared" si="17"/>
        <v>168636.90064873183</v>
      </c>
      <c r="BB95" s="31">
        <f t="shared" si="17"/>
        <v>189550.9474957998</v>
      </c>
      <c r="BC95" s="31">
        <f t="shared" si="17"/>
        <v>184602.50082890465</v>
      </c>
      <c r="BD95" s="31">
        <f t="shared" si="17"/>
        <v>191095.54078314183</v>
      </c>
      <c r="BE95" s="31">
        <f t="shared" si="17"/>
        <v>186105.67807871738</v>
      </c>
      <c r="BF95" s="31">
        <f t="shared" si="17"/>
        <v>192652.84301412731</v>
      </c>
      <c r="BG95" s="31">
        <f t="shared" si="17"/>
        <v>193436.75390988571</v>
      </c>
      <c r="BH95" s="31">
        <f t="shared" si="17"/>
        <v>188384.11802909125</v>
      </c>
      <c r="BI95" s="31">
        <f t="shared" si="17"/>
        <v>195013.31934367528</v>
      </c>
      <c r="BJ95" s="31">
        <f t="shared" si="17"/>
        <v>189918.39621349459</v>
      </c>
      <c r="BK95" s="31">
        <f t="shared" si="17"/>
        <v>196602.85834998608</v>
      </c>
      <c r="BL95" s="31">
        <f t="shared" si="17"/>
        <v>197402.99330009671</v>
      </c>
      <c r="BM95" s="31">
        <f t="shared" si="17"/>
        <v>186203.86841416598</v>
      </c>
      <c r="BN95" s="31">
        <f t="shared" si="17"/>
        <v>33084134.233583309</v>
      </c>
    </row>
    <row r="96" spans="2:66" s="4" customFormat="1" ht="15" hidden="1" customHeight="1" outlineLevel="1" x14ac:dyDescent="0.2">
      <c r="B96" s="19"/>
      <c r="C96" s="20"/>
      <c r="D96" s="23"/>
      <c r="E96" s="37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</row>
    <row r="97" spans="2:66" s="4" customFormat="1" ht="15" hidden="1" customHeight="1" outlineLevel="1" x14ac:dyDescent="0.2">
      <c r="B97" s="19" t="s">
        <v>18</v>
      </c>
      <c r="C97" s="20"/>
      <c r="D97" s="23"/>
      <c r="E97" s="37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</row>
    <row r="98" spans="2:66" s="4" customFormat="1" ht="15" hidden="1" customHeight="1" outlineLevel="1" x14ac:dyDescent="0.2">
      <c r="B98" s="19" t="s">
        <v>140</v>
      </c>
      <c r="C98" s="22"/>
      <c r="D98" s="23">
        <f>SUM(F98:BN98)</f>
        <v>0</v>
      </c>
      <c r="E98" s="24"/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</row>
    <row r="99" spans="2:66" s="4" customFormat="1" ht="15" hidden="1" customHeight="1" outlineLevel="1" x14ac:dyDescent="0.2">
      <c r="B99" s="19" t="s">
        <v>141</v>
      </c>
      <c r="C99" s="22"/>
      <c r="D99" s="23">
        <f>SUM(F99:BN99)</f>
        <v>0</v>
      </c>
      <c r="E99" s="24"/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</row>
    <row r="100" spans="2:66" s="4" customFormat="1" ht="15" hidden="1" customHeight="1" outlineLevel="1" x14ac:dyDescent="0.2">
      <c r="B100" s="19" t="s">
        <v>142</v>
      </c>
      <c r="C100" s="22"/>
      <c r="D100" s="23"/>
      <c r="E100" s="24"/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</row>
    <row r="101" spans="2:66" s="4" customFormat="1" ht="15" hidden="1" customHeight="1" outlineLevel="1" x14ac:dyDescent="0.2">
      <c r="B101" s="19" t="s">
        <v>143</v>
      </c>
      <c r="C101" s="22"/>
      <c r="D101" s="23">
        <f>SUM(F101:BN101)</f>
        <v>0</v>
      </c>
      <c r="E101" s="24"/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</row>
    <row r="102" spans="2:66" s="4" customFormat="1" ht="15" hidden="1" customHeight="1" outlineLevel="1" x14ac:dyDescent="0.2">
      <c r="B102" s="19" t="s">
        <v>144</v>
      </c>
      <c r="C102" s="22"/>
      <c r="D102" s="23">
        <f>SUM(F102:BN102)</f>
        <v>37082222.317129105</v>
      </c>
      <c r="E102" s="24"/>
      <c r="F102" s="25">
        <v>5542286.2330295146</v>
      </c>
      <c r="G102" s="25">
        <v>493375.3187632084</v>
      </c>
      <c r="H102" s="25">
        <v>495228.95177045901</v>
      </c>
      <c r="I102" s="25">
        <v>497089.54895932734</v>
      </c>
      <c r="J102" s="25">
        <v>844048.62748460402</v>
      </c>
      <c r="K102" s="25">
        <v>847219.75570308068</v>
      </c>
      <c r="L102" s="25">
        <v>850402.79799125716</v>
      </c>
      <c r="M102" s="25">
        <v>853597.79911082424</v>
      </c>
      <c r="N102" s="25">
        <v>856804.80399164045</v>
      </c>
      <c r="O102" s="25">
        <v>860023.85773237376</v>
      </c>
      <c r="P102" s="25">
        <v>581615.82101892168</v>
      </c>
      <c r="Q102" s="25">
        <v>583800.97751617478</v>
      </c>
      <c r="R102" s="25">
        <v>1074410.123330262</v>
      </c>
      <c r="S102" s="25">
        <v>1078446.7299301233</v>
      </c>
      <c r="T102" s="25">
        <v>1082498.5022404431</v>
      </c>
      <c r="U102" s="25">
        <v>1086565.4972394682</v>
      </c>
      <c r="V102" s="25">
        <v>1090647.772119516</v>
      </c>
      <c r="W102" s="25">
        <v>1094745.3842877797</v>
      </c>
      <c r="X102" s="25">
        <v>2476441.3594322558</v>
      </c>
      <c r="Y102" s="25">
        <v>3205070.8481548242</v>
      </c>
      <c r="Z102" s="25">
        <v>4092727.5668496159</v>
      </c>
      <c r="AA102" s="25">
        <v>4108104.126274223</v>
      </c>
      <c r="AB102" s="25">
        <v>1690359.5790550485</v>
      </c>
      <c r="AC102" s="25">
        <v>1696710.335144172</v>
      </c>
      <c r="AD102" s="25">
        <v>5.8207660913467407E-11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</row>
    <row r="103" spans="2:66" s="4" customFormat="1" ht="15" hidden="1" customHeight="1" outlineLevel="1" x14ac:dyDescent="0.2">
      <c r="B103" s="19" t="s">
        <v>145</v>
      </c>
      <c r="C103" s="22"/>
      <c r="D103" s="23">
        <f>SUM(F103:BN103)</f>
        <v>37082222.31712909</v>
      </c>
      <c r="E103" s="24"/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37082222.31712909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</row>
    <row r="104" spans="2:66" s="4" customFormat="1" ht="15" hidden="1" customHeight="1" outlineLevel="1" x14ac:dyDescent="0.2">
      <c r="B104" s="43"/>
      <c r="C104" s="44"/>
      <c r="D104" s="26"/>
      <c r="E104" s="45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</row>
    <row r="105" spans="2:66" s="4" customFormat="1" ht="15" hidden="1" customHeight="1" outlineLevel="1" x14ac:dyDescent="0.2">
      <c r="B105" s="19" t="s">
        <v>19</v>
      </c>
      <c r="C105" s="20"/>
      <c r="D105" s="23">
        <f>SUM(F105:BN105)</f>
        <v>1.4901161193847656E-8</v>
      </c>
      <c r="E105" s="37"/>
      <c r="F105" s="31">
        <f>F98-F99+F100-F101+F102-F103</f>
        <v>5542286.2330295146</v>
      </c>
      <c r="G105" s="31">
        <f t="shared" ref="G105:BN105" si="18">G98-G99+G100-G101+G102-G103</f>
        <v>493375.3187632084</v>
      </c>
      <c r="H105" s="31">
        <f t="shared" si="18"/>
        <v>495228.95177045901</v>
      </c>
      <c r="I105" s="31">
        <f t="shared" si="18"/>
        <v>497089.54895932734</v>
      </c>
      <c r="J105" s="31">
        <f t="shared" si="18"/>
        <v>844048.62748460402</v>
      </c>
      <c r="K105" s="31">
        <f t="shared" si="18"/>
        <v>847219.75570308068</v>
      </c>
      <c r="L105" s="31">
        <f t="shared" si="18"/>
        <v>850402.79799125716</v>
      </c>
      <c r="M105" s="31">
        <f t="shared" si="18"/>
        <v>853597.79911082424</v>
      </c>
      <c r="N105" s="31">
        <f t="shared" si="18"/>
        <v>856804.80399164045</v>
      </c>
      <c r="O105" s="31">
        <f t="shared" si="18"/>
        <v>860023.85773237376</v>
      </c>
      <c r="P105" s="31">
        <f t="shared" si="18"/>
        <v>581615.82101892168</v>
      </c>
      <c r="Q105" s="31">
        <f t="shared" si="18"/>
        <v>583800.97751617478</v>
      </c>
      <c r="R105" s="31">
        <f t="shared" si="18"/>
        <v>1074410.123330262</v>
      </c>
      <c r="S105" s="31">
        <f t="shared" si="18"/>
        <v>1078446.7299301233</v>
      </c>
      <c r="T105" s="31">
        <f t="shared" si="18"/>
        <v>1082498.5022404431</v>
      </c>
      <c r="U105" s="31">
        <f t="shared" si="18"/>
        <v>1086565.4972394682</v>
      </c>
      <c r="V105" s="31">
        <f t="shared" si="18"/>
        <v>1090647.772119516</v>
      </c>
      <c r="W105" s="31">
        <f t="shared" si="18"/>
        <v>1094745.3842877797</v>
      </c>
      <c r="X105" s="31">
        <f t="shared" si="18"/>
        <v>2476441.3594322558</v>
      </c>
      <c r="Y105" s="31">
        <f t="shared" si="18"/>
        <v>3205070.8481548242</v>
      </c>
      <c r="Z105" s="31">
        <f t="shared" si="18"/>
        <v>4092727.5668496159</v>
      </c>
      <c r="AA105" s="31">
        <f t="shared" si="18"/>
        <v>4108104.126274223</v>
      </c>
      <c r="AB105" s="31">
        <f t="shared" si="18"/>
        <v>1690359.5790550485</v>
      </c>
      <c r="AC105" s="31">
        <f t="shared" si="18"/>
        <v>1696710.335144172</v>
      </c>
      <c r="AD105" s="31">
        <f t="shared" si="18"/>
        <v>-37082222.31712909</v>
      </c>
      <c r="AE105" s="31">
        <f t="shared" si="18"/>
        <v>0</v>
      </c>
      <c r="AF105" s="31">
        <f t="shared" si="18"/>
        <v>0</v>
      </c>
      <c r="AG105" s="31">
        <f t="shared" si="18"/>
        <v>0</v>
      </c>
      <c r="AH105" s="31">
        <f t="shared" si="18"/>
        <v>0</v>
      </c>
      <c r="AI105" s="31">
        <f t="shared" si="18"/>
        <v>0</v>
      </c>
      <c r="AJ105" s="31">
        <f t="shared" si="18"/>
        <v>0</v>
      </c>
      <c r="AK105" s="31">
        <f t="shared" si="18"/>
        <v>0</v>
      </c>
      <c r="AL105" s="31">
        <f t="shared" si="18"/>
        <v>0</v>
      </c>
      <c r="AM105" s="31">
        <f t="shared" si="18"/>
        <v>0</v>
      </c>
      <c r="AN105" s="31">
        <f t="shared" si="18"/>
        <v>0</v>
      </c>
      <c r="AO105" s="31">
        <f t="shared" si="18"/>
        <v>0</v>
      </c>
      <c r="AP105" s="31">
        <f t="shared" si="18"/>
        <v>0</v>
      </c>
      <c r="AQ105" s="31">
        <f t="shared" si="18"/>
        <v>0</v>
      </c>
      <c r="AR105" s="31">
        <f t="shared" si="18"/>
        <v>0</v>
      </c>
      <c r="AS105" s="31">
        <f t="shared" si="18"/>
        <v>0</v>
      </c>
      <c r="AT105" s="31">
        <f t="shared" si="18"/>
        <v>0</v>
      </c>
      <c r="AU105" s="31">
        <f t="shared" si="18"/>
        <v>0</v>
      </c>
      <c r="AV105" s="31">
        <f t="shared" si="18"/>
        <v>0</v>
      </c>
      <c r="AW105" s="31">
        <f t="shared" si="18"/>
        <v>0</v>
      </c>
      <c r="AX105" s="31">
        <f t="shared" si="18"/>
        <v>0</v>
      </c>
      <c r="AY105" s="31">
        <f t="shared" si="18"/>
        <v>0</v>
      </c>
      <c r="AZ105" s="31">
        <f t="shared" si="18"/>
        <v>0</v>
      </c>
      <c r="BA105" s="31">
        <f t="shared" si="18"/>
        <v>0</v>
      </c>
      <c r="BB105" s="31">
        <f t="shared" si="18"/>
        <v>0</v>
      </c>
      <c r="BC105" s="31">
        <f t="shared" si="18"/>
        <v>0</v>
      </c>
      <c r="BD105" s="31">
        <f t="shared" si="18"/>
        <v>0</v>
      </c>
      <c r="BE105" s="31">
        <f t="shared" si="18"/>
        <v>0</v>
      </c>
      <c r="BF105" s="31">
        <f t="shared" si="18"/>
        <v>0</v>
      </c>
      <c r="BG105" s="31">
        <f t="shared" si="18"/>
        <v>0</v>
      </c>
      <c r="BH105" s="31">
        <f t="shared" si="18"/>
        <v>0</v>
      </c>
      <c r="BI105" s="31">
        <f t="shared" si="18"/>
        <v>0</v>
      </c>
      <c r="BJ105" s="31">
        <f t="shared" si="18"/>
        <v>0</v>
      </c>
      <c r="BK105" s="31">
        <f t="shared" si="18"/>
        <v>0</v>
      </c>
      <c r="BL105" s="31">
        <f t="shared" si="18"/>
        <v>0</v>
      </c>
      <c r="BM105" s="31">
        <f t="shared" si="18"/>
        <v>0</v>
      </c>
      <c r="BN105" s="31">
        <f t="shared" si="18"/>
        <v>0</v>
      </c>
    </row>
    <row r="106" spans="2:66" s="4" customFormat="1" ht="15" hidden="1" customHeight="1" outlineLevel="1" x14ac:dyDescent="0.2">
      <c r="B106" s="19"/>
      <c r="C106" s="20"/>
      <c r="D106" s="23"/>
      <c r="E106" s="37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</row>
    <row r="107" spans="2:66" s="4" customFormat="1" ht="15" hidden="1" customHeight="1" outlineLevel="1" x14ac:dyDescent="0.2">
      <c r="B107" s="19"/>
      <c r="C107" s="20"/>
      <c r="D107" s="23"/>
      <c r="E107" s="37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</row>
    <row r="108" spans="2:66" s="4" customFormat="1" ht="15" hidden="1" customHeight="1" outlineLevel="1" x14ac:dyDescent="0.2">
      <c r="B108" s="19" t="s">
        <v>146</v>
      </c>
      <c r="C108" s="22"/>
      <c r="D108" s="23">
        <f>SUM(F108:BN108)</f>
        <v>13500000</v>
      </c>
      <c r="E108" s="24"/>
      <c r="F108" s="25">
        <v>13500000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>
        <v>0</v>
      </c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</row>
    <row r="109" spans="2:66" s="4" customFormat="1" ht="15" hidden="1" customHeight="1" outlineLevel="1" x14ac:dyDescent="0.2">
      <c r="B109" s="19" t="s">
        <v>147</v>
      </c>
      <c r="C109" s="22"/>
      <c r="D109" s="23">
        <f>SUM(F109:BN109)</f>
        <v>43880184.43762213</v>
      </c>
      <c r="E109" s="24"/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10994750.202692963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32885434.23492917</v>
      </c>
    </row>
    <row r="110" spans="2:66" s="4" customFormat="1" ht="15" hidden="1" customHeight="1" outlineLevel="1" x14ac:dyDescent="0.2">
      <c r="B110" s="43"/>
      <c r="C110" s="35"/>
      <c r="D110" s="26"/>
      <c r="E110" s="3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</row>
    <row r="111" spans="2:66" s="4" customFormat="1" ht="15" hidden="1" customHeight="1" outlineLevel="1" x14ac:dyDescent="0.2">
      <c r="B111" s="19" t="s">
        <v>20</v>
      </c>
      <c r="C111" s="20"/>
      <c r="D111" s="23">
        <f>SUM(F111:BN111)</f>
        <v>36224440.777880512</v>
      </c>
      <c r="E111" s="37"/>
      <c r="F111" s="31">
        <f>-F108+F109+F90</f>
        <v>-13500000</v>
      </c>
      <c r="G111" s="31">
        <f t="shared" ref="G111:BN111" si="19">-G108+G109+G90</f>
        <v>0</v>
      </c>
      <c r="H111" s="31">
        <f t="shared" si="19"/>
        <v>0</v>
      </c>
      <c r="I111" s="31">
        <f t="shared" si="19"/>
        <v>0</v>
      </c>
      <c r="J111" s="31">
        <f t="shared" si="19"/>
        <v>0</v>
      </c>
      <c r="K111" s="31">
        <f t="shared" si="19"/>
        <v>0</v>
      </c>
      <c r="L111" s="31">
        <f t="shared" si="19"/>
        <v>0</v>
      </c>
      <c r="M111" s="31">
        <f t="shared" si="19"/>
        <v>0</v>
      </c>
      <c r="N111" s="31">
        <f t="shared" si="19"/>
        <v>0</v>
      </c>
      <c r="O111" s="31">
        <f t="shared" si="19"/>
        <v>0</v>
      </c>
      <c r="P111" s="31">
        <f t="shared" si="19"/>
        <v>0</v>
      </c>
      <c r="Q111" s="31">
        <f t="shared" si="19"/>
        <v>0</v>
      </c>
      <c r="R111" s="31">
        <f t="shared" si="19"/>
        <v>0</v>
      </c>
      <c r="S111" s="31">
        <f t="shared" si="19"/>
        <v>0</v>
      </c>
      <c r="T111" s="31">
        <f t="shared" si="19"/>
        <v>0</v>
      </c>
      <c r="U111" s="31">
        <f t="shared" si="19"/>
        <v>0</v>
      </c>
      <c r="V111" s="31">
        <f t="shared" si="19"/>
        <v>0</v>
      </c>
      <c r="W111" s="31">
        <f t="shared" si="19"/>
        <v>0</v>
      </c>
      <c r="X111" s="31">
        <f t="shared" si="19"/>
        <v>0</v>
      </c>
      <c r="Y111" s="31">
        <f t="shared" si="19"/>
        <v>0</v>
      </c>
      <c r="Z111" s="31">
        <f t="shared" si="19"/>
        <v>0</v>
      </c>
      <c r="AA111" s="31">
        <f t="shared" si="19"/>
        <v>0</v>
      </c>
      <c r="AB111" s="31">
        <f t="shared" si="19"/>
        <v>0</v>
      </c>
      <c r="AC111" s="31">
        <f t="shared" si="19"/>
        <v>0</v>
      </c>
      <c r="AD111" s="31">
        <f t="shared" si="19"/>
        <v>11100623.617954325</v>
      </c>
      <c r="AE111" s="31">
        <f t="shared" si="19"/>
        <v>105474.77288270886</v>
      </c>
      <c r="AF111" s="31">
        <f t="shared" si="19"/>
        <v>111430.20750175964</v>
      </c>
      <c r="AG111" s="31">
        <f t="shared" si="19"/>
        <v>110907.1657985222</v>
      </c>
      <c r="AH111" s="31">
        <f t="shared" si="19"/>
        <v>117074.7819526049</v>
      </c>
      <c r="AI111" s="31">
        <f t="shared" si="19"/>
        <v>120005.13688440977</v>
      </c>
      <c r="AJ111" s="31">
        <f t="shared" si="19"/>
        <v>119333.96706966567</v>
      </c>
      <c r="AK111" s="31">
        <f t="shared" si="19"/>
        <v>125927.44939567085</v>
      </c>
      <c r="AL111" s="31">
        <f t="shared" si="19"/>
        <v>125121.91802481811</v>
      </c>
      <c r="AM111" s="31">
        <f t="shared" si="19"/>
        <v>131945.31964468292</v>
      </c>
      <c r="AN111" s="31">
        <f t="shared" si="19"/>
        <v>135064.88352973261</v>
      </c>
      <c r="AO111" s="31">
        <f t="shared" si="19"/>
        <v>125819.09003037764</v>
      </c>
      <c r="AP111" s="31">
        <f t="shared" si="19"/>
        <v>141788.55520228186</v>
      </c>
      <c r="AQ111" s="31">
        <f t="shared" si="19"/>
        <v>141103.32616363978</v>
      </c>
      <c r="AR111" s="31">
        <f t="shared" si="19"/>
        <v>149117.9864876495</v>
      </c>
      <c r="AS111" s="31">
        <f t="shared" si="19"/>
        <v>148365.6068722191</v>
      </c>
      <c r="AT111" s="31">
        <f t="shared" si="19"/>
        <v>156755.53134694623</v>
      </c>
      <c r="AU111" s="31">
        <f t="shared" si="19"/>
        <v>160702.72207584258</v>
      </c>
      <c r="AV111" s="31">
        <f t="shared" si="19"/>
        <v>159713.00515950195</v>
      </c>
      <c r="AW111" s="31">
        <f t="shared" si="19"/>
        <v>168655.56768331688</v>
      </c>
      <c r="AX111" s="31">
        <f t="shared" si="19"/>
        <v>167597.18372539777</v>
      </c>
      <c r="AY111" s="31">
        <f t="shared" si="19"/>
        <v>176944.82869903755</v>
      </c>
      <c r="AZ111" s="31">
        <f t="shared" si="19"/>
        <v>181227.20180227852</v>
      </c>
      <c r="BA111" s="31">
        <f t="shared" si="19"/>
        <v>168636.9006487318</v>
      </c>
      <c r="BB111" s="31">
        <f t="shared" si="19"/>
        <v>189550.9474957998</v>
      </c>
      <c r="BC111" s="31">
        <f t="shared" si="19"/>
        <v>184602.50082890468</v>
      </c>
      <c r="BD111" s="31">
        <f t="shared" si="19"/>
        <v>191095.54078314183</v>
      </c>
      <c r="BE111" s="31">
        <f t="shared" si="19"/>
        <v>186105.67807871738</v>
      </c>
      <c r="BF111" s="31">
        <f t="shared" si="19"/>
        <v>192652.84301412731</v>
      </c>
      <c r="BG111" s="31">
        <f t="shared" si="19"/>
        <v>193436.75390988571</v>
      </c>
      <c r="BH111" s="31">
        <f t="shared" si="19"/>
        <v>188384.11802909127</v>
      </c>
      <c r="BI111" s="31">
        <f t="shared" si="19"/>
        <v>195013.31934367528</v>
      </c>
      <c r="BJ111" s="31">
        <f t="shared" si="19"/>
        <v>189918.39621349462</v>
      </c>
      <c r="BK111" s="31">
        <f t="shared" si="19"/>
        <v>196602.85834998608</v>
      </c>
      <c r="BL111" s="31">
        <f t="shared" si="19"/>
        <v>197402.99330009668</v>
      </c>
      <c r="BM111" s="31">
        <f t="shared" si="19"/>
        <v>186203.86841416598</v>
      </c>
      <c r="BN111" s="31">
        <f t="shared" si="19"/>
        <v>33084134.233583305</v>
      </c>
    </row>
    <row r="112" spans="2:66" s="4" customFormat="1" ht="15" hidden="1" customHeight="1" outlineLevel="1" x14ac:dyDescent="0.2">
      <c r="B112" s="20"/>
      <c r="C112" s="20"/>
      <c r="D112" s="20"/>
      <c r="E112" s="20"/>
      <c r="F112" s="8"/>
      <c r="G112" s="8"/>
      <c r="H112" s="9"/>
    </row>
    <row r="113" spans="2:68" s="4" customFormat="1" ht="15" hidden="1" customHeight="1" outlineLevel="1" x14ac:dyDescent="0.2">
      <c r="B113" s="20"/>
      <c r="C113" s="20"/>
      <c r="D113" s="20"/>
      <c r="E113" s="20"/>
      <c r="F113" s="8"/>
      <c r="G113" s="8"/>
      <c r="H113" s="9"/>
    </row>
    <row r="114" spans="2:68" s="4" customFormat="1" ht="15" customHeight="1" collapsed="1" x14ac:dyDescent="0.2">
      <c r="B114" s="20"/>
      <c r="C114" s="20"/>
      <c r="D114" s="20"/>
      <c r="E114" s="20"/>
      <c r="F114" s="8"/>
      <c r="G114" s="8"/>
      <c r="H114" s="9"/>
    </row>
    <row r="115" spans="2:68" s="4" customFormat="1" ht="15" customHeight="1" x14ac:dyDescent="0.2">
      <c r="B115" s="5" t="s">
        <v>21</v>
      </c>
      <c r="C115" s="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P115" s="7"/>
    </row>
    <row r="116" spans="2:68" s="4" customFormat="1" ht="15" customHeight="1" outlineLevel="1" x14ac:dyDescent="0.2">
      <c r="B116" s="20"/>
      <c r="C116" s="20"/>
      <c r="D116" s="20"/>
      <c r="E116" s="20"/>
      <c r="F116" s="8"/>
      <c r="G116" s="8"/>
      <c r="H116" s="9"/>
    </row>
    <row r="117" spans="2:68" s="4" customFormat="1" ht="15" customHeight="1" outlineLevel="1" x14ac:dyDescent="0.2">
      <c r="B117" s="1" t="s">
        <v>22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P117" s="1"/>
    </row>
    <row r="118" spans="2:68" s="4" customFormat="1" ht="15" customHeight="1" outlineLevel="1" x14ac:dyDescent="0.2">
      <c r="D118" s="47"/>
      <c r="F118" s="47"/>
      <c r="G118" s="47"/>
    </row>
    <row r="119" spans="2:68" s="4" customFormat="1" ht="15" customHeight="1" outlineLevel="1" x14ac:dyDescent="0.2">
      <c r="B119" s="48" t="s">
        <v>24</v>
      </c>
      <c r="C119" s="49"/>
      <c r="E119" s="48" t="s">
        <v>23</v>
      </c>
      <c r="F119" s="49"/>
    </row>
    <row r="120" spans="2:68" s="4" customFormat="1" ht="15" customHeight="1" outlineLevel="1" x14ac:dyDescent="0.2">
      <c r="B120" s="4" t="s">
        <v>26</v>
      </c>
      <c r="C120" s="23">
        <f>D15</f>
        <v>14985250</v>
      </c>
      <c r="E120" s="4" t="s">
        <v>25</v>
      </c>
      <c r="F120" s="23">
        <f>D102</f>
        <v>37082222.317129105</v>
      </c>
    </row>
    <row r="121" spans="2:68" s="4" customFormat="1" ht="15" customHeight="1" outlineLevel="1" x14ac:dyDescent="0.2">
      <c r="B121" s="4" t="s">
        <v>28</v>
      </c>
      <c r="C121" s="23">
        <f>D57</f>
        <v>16940000.000000004</v>
      </c>
      <c r="E121" s="4" t="s">
        <v>27</v>
      </c>
      <c r="F121" s="23">
        <f>C124-SUM(F120,F122)</f>
        <v>32264419.180177987</v>
      </c>
    </row>
    <row r="122" spans="2:68" s="4" customFormat="1" ht="15" customHeight="1" outlineLevel="1" x14ac:dyDescent="0.2">
      <c r="B122" s="4" t="s">
        <v>30</v>
      </c>
      <c r="C122" s="23">
        <f>D35</f>
        <v>48585100.000000007</v>
      </c>
      <c r="E122" s="4" t="s">
        <v>29</v>
      </c>
      <c r="F122" s="23">
        <f>D108</f>
        <v>13500000</v>
      </c>
    </row>
    <row r="123" spans="2:68" s="4" customFormat="1" ht="15" customHeight="1" outlineLevel="1" x14ac:dyDescent="0.2">
      <c r="B123" s="4" t="s">
        <v>31</v>
      </c>
      <c r="C123" s="23">
        <f>D21</f>
        <v>2336291.4973070705</v>
      </c>
    </row>
    <row r="124" spans="2:68" s="4" customFormat="1" ht="15" customHeight="1" outlineLevel="1" x14ac:dyDescent="0.2">
      <c r="B124" s="53" t="s">
        <v>32</v>
      </c>
      <c r="C124" s="54">
        <f>SUM(C120,C121,C122,C123)</f>
        <v>82846641.497307092</v>
      </c>
      <c r="E124" s="53" t="s">
        <v>32</v>
      </c>
      <c r="F124" s="54">
        <f>SUM(F120,F121,F122,F123)</f>
        <v>82846641.497307092</v>
      </c>
    </row>
    <row r="125" spans="2:68" s="4" customFormat="1" ht="15" customHeight="1" outlineLevel="1" x14ac:dyDescent="0.2"/>
    <row r="126" spans="2:68" s="4" customFormat="1" ht="15" customHeight="1" outlineLevel="1" x14ac:dyDescent="0.2">
      <c r="D126" s="55"/>
    </row>
    <row r="127" spans="2:68" s="4" customFormat="1" ht="15" customHeight="1" outlineLevel="1" x14ac:dyDescent="0.2">
      <c r="B127" s="1" t="s">
        <v>33</v>
      </c>
      <c r="C127" s="1"/>
      <c r="D127" s="56"/>
      <c r="E127" s="56"/>
      <c r="F127" s="57"/>
      <c r="G127" s="57"/>
      <c r="H127" s="57"/>
      <c r="I127" s="57"/>
      <c r="J127" s="1"/>
      <c r="K127" s="56"/>
      <c r="L127" s="56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P127" s="57"/>
    </row>
    <row r="128" spans="2:68" s="4" customFormat="1" ht="15" customHeight="1" outlineLevel="1" x14ac:dyDescent="0.2">
      <c r="D128" s="55"/>
    </row>
    <row r="129" spans="2:68" s="4" customFormat="1" ht="15" customHeight="1" outlineLevel="1" x14ac:dyDescent="0.2">
      <c r="B129" s="58" t="s">
        <v>34</v>
      </c>
      <c r="C129" s="58"/>
      <c r="D129" s="55"/>
    </row>
    <row r="130" spans="2:68" s="4" customFormat="1" ht="15" customHeight="1" outlineLevel="1" x14ac:dyDescent="0.2">
      <c r="B130" s="59" t="s">
        <v>35</v>
      </c>
      <c r="C130" s="59"/>
      <c r="D130" s="60"/>
      <c r="E130" s="23"/>
      <c r="F130" s="52">
        <f>$F$108</f>
        <v>13500000</v>
      </c>
      <c r="G130" s="52">
        <f t="shared" ref="G130:AL130" si="20">G108</f>
        <v>0</v>
      </c>
      <c r="H130" s="52">
        <f t="shared" si="20"/>
        <v>0</v>
      </c>
      <c r="I130" s="52">
        <f t="shared" si="20"/>
        <v>0</v>
      </c>
      <c r="J130" s="52">
        <f t="shared" si="20"/>
        <v>0</v>
      </c>
      <c r="K130" s="52">
        <f t="shared" si="20"/>
        <v>0</v>
      </c>
      <c r="L130" s="52">
        <f t="shared" si="20"/>
        <v>0</v>
      </c>
      <c r="M130" s="52">
        <f t="shared" si="20"/>
        <v>0</v>
      </c>
      <c r="N130" s="52">
        <f t="shared" si="20"/>
        <v>0</v>
      </c>
      <c r="O130" s="52">
        <f t="shared" si="20"/>
        <v>0</v>
      </c>
      <c r="P130" s="52">
        <f t="shared" si="20"/>
        <v>0</v>
      </c>
      <c r="Q130" s="52">
        <f t="shared" si="20"/>
        <v>0</v>
      </c>
      <c r="R130" s="52">
        <f t="shared" si="20"/>
        <v>0</v>
      </c>
      <c r="S130" s="52">
        <f t="shared" si="20"/>
        <v>0</v>
      </c>
      <c r="T130" s="52">
        <f t="shared" si="20"/>
        <v>0</v>
      </c>
      <c r="U130" s="52">
        <f t="shared" si="20"/>
        <v>0</v>
      </c>
      <c r="V130" s="52">
        <f t="shared" si="20"/>
        <v>0</v>
      </c>
      <c r="W130" s="52">
        <f t="shared" si="20"/>
        <v>0</v>
      </c>
      <c r="X130" s="52">
        <f t="shared" si="20"/>
        <v>0</v>
      </c>
      <c r="Y130" s="52">
        <f t="shared" si="20"/>
        <v>0</v>
      </c>
      <c r="Z130" s="52">
        <f t="shared" si="20"/>
        <v>0</v>
      </c>
      <c r="AA130" s="52">
        <f t="shared" si="20"/>
        <v>0</v>
      </c>
      <c r="AB130" s="52">
        <f t="shared" si="20"/>
        <v>0</v>
      </c>
      <c r="AC130" s="52">
        <f t="shared" si="20"/>
        <v>0</v>
      </c>
      <c r="AD130" s="52">
        <f t="shared" si="20"/>
        <v>0</v>
      </c>
      <c r="AE130" s="52">
        <f t="shared" si="20"/>
        <v>0</v>
      </c>
      <c r="AF130" s="52">
        <f t="shared" si="20"/>
        <v>0</v>
      </c>
      <c r="AG130" s="52">
        <f t="shared" si="20"/>
        <v>0</v>
      </c>
      <c r="AH130" s="52">
        <f t="shared" si="20"/>
        <v>0</v>
      </c>
      <c r="AI130" s="52">
        <f t="shared" si="20"/>
        <v>0</v>
      </c>
      <c r="AJ130" s="52">
        <f t="shared" si="20"/>
        <v>0</v>
      </c>
      <c r="AK130" s="52">
        <f t="shared" si="20"/>
        <v>0</v>
      </c>
      <c r="AL130" s="52">
        <f t="shared" si="20"/>
        <v>0</v>
      </c>
      <c r="AM130" s="52">
        <f t="shared" ref="AM130:BN130" si="21">AM108</f>
        <v>0</v>
      </c>
      <c r="AN130" s="52">
        <f t="shared" si="21"/>
        <v>0</v>
      </c>
      <c r="AO130" s="52">
        <f t="shared" si="21"/>
        <v>0</v>
      </c>
      <c r="AP130" s="52">
        <f t="shared" si="21"/>
        <v>0</v>
      </c>
      <c r="AQ130" s="52">
        <f t="shared" si="21"/>
        <v>0</v>
      </c>
      <c r="AR130" s="52">
        <f t="shared" si="21"/>
        <v>0</v>
      </c>
      <c r="AS130" s="52">
        <f t="shared" si="21"/>
        <v>0</v>
      </c>
      <c r="AT130" s="52">
        <f t="shared" si="21"/>
        <v>0</v>
      </c>
      <c r="AU130" s="52">
        <f t="shared" si="21"/>
        <v>0</v>
      </c>
      <c r="AV130" s="52">
        <f t="shared" si="21"/>
        <v>0</v>
      </c>
      <c r="AW130" s="52">
        <f t="shared" si="21"/>
        <v>0</v>
      </c>
      <c r="AX130" s="52">
        <f t="shared" si="21"/>
        <v>0</v>
      </c>
      <c r="AY130" s="52">
        <f t="shared" si="21"/>
        <v>0</v>
      </c>
      <c r="AZ130" s="52">
        <f t="shared" si="21"/>
        <v>0</v>
      </c>
      <c r="BA130" s="52">
        <f t="shared" si="21"/>
        <v>0</v>
      </c>
      <c r="BB130" s="52">
        <f t="shared" si="21"/>
        <v>0</v>
      </c>
      <c r="BC130" s="52">
        <f t="shared" si="21"/>
        <v>0</v>
      </c>
      <c r="BD130" s="52">
        <f t="shared" si="21"/>
        <v>0</v>
      </c>
      <c r="BE130" s="52">
        <f t="shared" si="21"/>
        <v>0</v>
      </c>
      <c r="BF130" s="52">
        <f t="shared" si="21"/>
        <v>0</v>
      </c>
      <c r="BG130" s="52">
        <f t="shared" si="21"/>
        <v>0</v>
      </c>
      <c r="BH130" s="52">
        <f t="shared" si="21"/>
        <v>0</v>
      </c>
      <c r="BI130" s="52">
        <f t="shared" si="21"/>
        <v>0</v>
      </c>
      <c r="BJ130" s="52">
        <f t="shared" si="21"/>
        <v>0</v>
      </c>
      <c r="BK130" s="52">
        <f t="shared" si="21"/>
        <v>0</v>
      </c>
      <c r="BL130" s="52">
        <f t="shared" si="21"/>
        <v>0</v>
      </c>
      <c r="BM130" s="52">
        <f t="shared" si="21"/>
        <v>0</v>
      </c>
      <c r="BN130" s="52">
        <f t="shared" si="21"/>
        <v>0</v>
      </c>
      <c r="BP130" s="61"/>
    </row>
    <row r="131" spans="2:68" s="4" customFormat="1" ht="15" customHeight="1" outlineLevel="1" x14ac:dyDescent="0.2">
      <c r="B131" s="59" t="s">
        <v>36</v>
      </c>
      <c r="C131" s="59"/>
      <c r="D131" s="60"/>
      <c r="E131" s="23"/>
      <c r="F131" s="62">
        <v>0</v>
      </c>
      <c r="G131" s="62">
        <v>0</v>
      </c>
      <c r="H131" s="62">
        <v>0</v>
      </c>
      <c r="I131" s="62">
        <v>0</v>
      </c>
      <c r="J131" s="62"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v>0</v>
      </c>
      <c r="P131" s="62">
        <v>0</v>
      </c>
      <c r="Q131" s="62">
        <v>0</v>
      </c>
      <c r="R131" s="62">
        <v>0</v>
      </c>
      <c r="S131" s="62">
        <v>0</v>
      </c>
      <c r="T131" s="62">
        <v>0</v>
      </c>
      <c r="U131" s="62">
        <v>0</v>
      </c>
      <c r="V131" s="62">
        <v>0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62">
        <v>0</v>
      </c>
      <c r="AD131" s="62">
        <v>10609.429289086343</v>
      </c>
      <c r="AE131" s="62">
        <v>10635.218448540703</v>
      </c>
      <c r="AF131" s="62">
        <v>10661.933105335171</v>
      </c>
      <c r="AG131" s="62">
        <v>10687.849889872117</v>
      </c>
      <c r="AH131" s="62">
        <v>10714.69675183929</v>
      </c>
      <c r="AI131" s="62">
        <v>10741.611050569229</v>
      </c>
      <c r="AJ131" s="62">
        <v>10767.721514443549</v>
      </c>
      <c r="AK131" s="62">
        <v>10794.769006331808</v>
      </c>
      <c r="AL131" s="62">
        <v>10821.008685356168</v>
      </c>
      <c r="AM131" s="62">
        <v>10848.190029547448</v>
      </c>
      <c r="AN131" s="62">
        <v>10875.439650689013</v>
      </c>
      <c r="AO131" s="62">
        <v>10900.111039863834</v>
      </c>
      <c r="AP131" s="62">
        <v>10927.491081642995</v>
      </c>
      <c r="AQ131" s="62">
        <v>10954.053378469882</v>
      </c>
      <c r="AR131" s="62">
        <v>10981.568918270972</v>
      </c>
      <c r="AS131" s="62">
        <v>11008.262666273387</v>
      </c>
      <c r="AT131" s="62">
        <v>11035.914374647389</v>
      </c>
      <c r="AU131" s="62">
        <v>11063.635541481746</v>
      </c>
      <c r="AV131" s="62">
        <v>11090.528775165645</v>
      </c>
      <c r="AW131" s="62">
        <v>11118.387128177506</v>
      </c>
      <c r="AX131" s="62">
        <v>11145.413450773278</v>
      </c>
      <c r="AY131" s="62">
        <v>11173.409668867953</v>
      </c>
      <c r="AZ131" s="62">
        <v>11201.476210798623</v>
      </c>
      <c r="BA131" s="62">
        <v>11226.887227530398</v>
      </c>
      <c r="BB131" s="62">
        <v>11255.088099999999</v>
      </c>
      <c r="BC131" s="62">
        <v>11282.446712209457</v>
      </c>
      <c r="BD131" s="62">
        <v>11310.787144818052</v>
      </c>
      <c r="BE131" s="62">
        <v>11338.281148999042</v>
      </c>
      <c r="BF131" s="62">
        <v>11366.761832400165</v>
      </c>
      <c r="BG131" s="62">
        <v>11395.314056568037</v>
      </c>
      <c r="BH131" s="62">
        <v>11423.013526843939</v>
      </c>
      <c r="BI131" s="62">
        <v>11451.707049915867</v>
      </c>
      <c r="BJ131" s="62">
        <v>11479.543598997609</v>
      </c>
      <c r="BK131" s="62">
        <v>11508.379120231912</v>
      </c>
      <c r="BL131" s="62">
        <v>11537.287073551834</v>
      </c>
      <c r="BM131" s="62">
        <v>11564.395732062476</v>
      </c>
      <c r="BN131" s="62">
        <v>11593.444393781298</v>
      </c>
      <c r="BP131" s="61"/>
    </row>
    <row r="132" spans="2:68" s="4" customFormat="1" ht="15" customHeight="1" outlineLevel="1" x14ac:dyDescent="0.2">
      <c r="B132" s="59" t="s">
        <v>37</v>
      </c>
      <c r="C132" s="59"/>
      <c r="D132" s="60"/>
      <c r="E132" s="23"/>
      <c r="F132" s="62">
        <v>0</v>
      </c>
      <c r="G132" s="62">
        <v>0</v>
      </c>
      <c r="H132" s="62">
        <v>0</v>
      </c>
      <c r="I132" s="62">
        <v>0</v>
      </c>
      <c r="J132" s="62">
        <v>0</v>
      </c>
      <c r="K132" s="62">
        <v>0</v>
      </c>
      <c r="L132" s="62">
        <v>0</v>
      </c>
      <c r="M132" s="62">
        <v>0</v>
      </c>
      <c r="N132" s="62">
        <v>0</v>
      </c>
      <c r="O132" s="62">
        <v>0</v>
      </c>
      <c r="P132" s="62">
        <v>0</v>
      </c>
      <c r="Q132" s="62">
        <v>0</v>
      </c>
      <c r="R132" s="62">
        <v>0</v>
      </c>
      <c r="S132" s="62">
        <v>0</v>
      </c>
      <c r="T132" s="62">
        <v>0</v>
      </c>
      <c r="U132" s="62">
        <v>0</v>
      </c>
      <c r="V132" s="62">
        <v>0</v>
      </c>
      <c r="W132" s="62">
        <v>0</v>
      </c>
      <c r="X132" s="62">
        <v>0</v>
      </c>
      <c r="Y132" s="62">
        <v>0</v>
      </c>
      <c r="Z132" s="62">
        <v>0</v>
      </c>
      <c r="AA132" s="62">
        <v>0</v>
      </c>
      <c r="AB132" s="62">
        <v>0</v>
      </c>
      <c r="AC132" s="62">
        <v>0</v>
      </c>
      <c r="AD132" s="62">
        <v>95263.98597227475</v>
      </c>
      <c r="AE132" s="62">
        <v>94839.554434168167</v>
      </c>
      <c r="AF132" s="62">
        <v>100768.27439642441</v>
      </c>
      <c r="AG132" s="62">
        <v>100219.31590865008</v>
      </c>
      <c r="AH132" s="62">
        <v>106360.08520076555</v>
      </c>
      <c r="AI132" s="62">
        <v>109263.52583384048</v>
      </c>
      <c r="AJ132" s="62">
        <v>108566.24555522214</v>
      </c>
      <c r="AK132" s="62">
        <v>115132.68038933905</v>
      </c>
      <c r="AL132" s="62">
        <v>114300.90933946194</v>
      </c>
      <c r="AM132" s="62">
        <v>121097.12961513551</v>
      </c>
      <c r="AN132" s="62">
        <v>124189.44387904364</v>
      </c>
      <c r="AO132" s="62">
        <v>114918.97899051382</v>
      </c>
      <c r="AP132" s="62">
        <v>130861.06412063888</v>
      </c>
      <c r="AQ132" s="62">
        <v>130149.27278516993</v>
      </c>
      <c r="AR132" s="62">
        <v>138136.41756937854</v>
      </c>
      <c r="AS132" s="62">
        <v>137357.34420594573</v>
      </c>
      <c r="AT132" s="62">
        <v>145719.61697229886</v>
      </c>
      <c r="AU132" s="62">
        <v>149639.08653436086</v>
      </c>
      <c r="AV132" s="62">
        <v>148622.4763843363</v>
      </c>
      <c r="AW132" s="62">
        <v>157537.18055513932</v>
      </c>
      <c r="AX132" s="62">
        <v>156451.77027462449</v>
      </c>
      <c r="AY132" s="62">
        <v>165771.41903016961</v>
      </c>
      <c r="AZ132" s="62">
        <v>170025.72559147992</v>
      </c>
      <c r="BA132" s="62">
        <v>157410.01342120141</v>
      </c>
      <c r="BB132" s="62">
        <v>178295.85939579984</v>
      </c>
      <c r="BC132" s="62">
        <v>173320.05411669519</v>
      </c>
      <c r="BD132" s="62">
        <v>179784.75363832383</v>
      </c>
      <c r="BE132" s="62">
        <v>174767.39692971835</v>
      </c>
      <c r="BF132" s="62">
        <v>181286.08118172715</v>
      </c>
      <c r="BG132" s="62">
        <v>182041.43985331766</v>
      </c>
      <c r="BH132" s="62">
        <v>176961.10450224736</v>
      </c>
      <c r="BI132" s="62">
        <v>183561.61229375942</v>
      </c>
      <c r="BJ132" s="62">
        <v>178438.85261449701</v>
      </c>
      <c r="BK132" s="62">
        <v>185094.47922975416</v>
      </c>
      <c r="BL132" s="62">
        <v>185865.7062265448</v>
      </c>
      <c r="BM132" s="62">
        <v>174639.47268210363</v>
      </c>
      <c r="BN132" s="62">
        <v>187106.55426035417</v>
      </c>
      <c r="BP132" s="61"/>
    </row>
    <row r="133" spans="2:68" s="4" customFormat="1" ht="15" customHeight="1" outlineLevel="1" x14ac:dyDescent="0.2">
      <c r="B133" s="63" t="s">
        <v>38</v>
      </c>
      <c r="C133" s="63"/>
      <c r="D133" s="64"/>
      <c r="E133" s="26"/>
      <c r="F133" s="65">
        <f t="shared" ref="F133:AK133" si="22">F109</f>
        <v>0</v>
      </c>
      <c r="G133" s="65">
        <f t="shared" si="22"/>
        <v>0</v>
      </c>
      <c r="H133" s="65">
        <f t="shared" si="22"/>
        <v>0</v>
      </c>
      <c r="I133" s="65">
        <f t="shared" si="22"/>
        <v>0</v>
      </c>
      <c r="J133" s="65">
        <f t="shared" si="22"/>
        <v>0</v>
      </c>
      <c r="K133" s="65">
        <f t="shared" si="22"/>
        <v>0</v>
      </c>
      <c r="L133" s="65">
        <f t="shared" si="22"/>
        <v>0</v>
      </c>
      <c r="M133" s="65">
        <f t="shared" si="22"/>
        <v>0</v>
      </c>
      <c r="N133" s="65">
        <f t="shared" si="22"/>
        <v>0</v>
      </c>
      <c r="O133" s="65">
        <f t="shared" si="22"/>
        <v>0</v>
      </c>
      <c r="P133" s="65">
        <f t="shared" si="22"/>
        <v>0</v>
      </c>
      <c r="Q133" s="65">
        <f t="shared" si="22"/>
        <v>0</v>
      </c>
      <c r="R133" s="65">
        <f t="shared" si="22"/>
        <v>0</v>
      </c>
      <c r="S133" s="65">
        <f t="shared" si="22"/>
        <v>0</v>
      </c>
      <c r="T133" s="65">
        <f t="shared" si="22"/>
        <v>0</v>
      </c>
      <c r="U133" s="65">
        <f t="shared" si="22"/>
        <v>0</v>
      </c>
      <c r="V133" s="65">
        <f t="shared" si="22"/>
        <v>0</v>
      </c>
      <c r="W133" s="65">
        <f t="shared" si="22"/>
        <v>0</v>
      </c>
      <c r="X133" s="65">
        <f t="shared" si="22"/>
        <v>0</v>
      </c>
      <c r="Y133" s="65">
        <f t="shared" si="22"/>
        <v>0</v>
      </c>
      <c r="Z133" s="65">
        <f t="shared" si="22"/>
        <v>0</v>
      </c>
      <c r="AA133" s="65">
        <f t="shared" si="22"/>
        <v>0</v>
      </c>
      <c r="AB133" s="65">
        <f t="shared" si="22"/>
        <v>0</v>
      </c>
      <c r="AC133" s="65">
        <f t="shared" si="22"/>
        <v>0</v>
      </c>
      <c r="AD133" s="65">
        <f t="shared" si="22"/>
        <v>10994750.202692963</v>
      </c>
      <c r="AE133" s="65">
        <f t="shared" si="22"/>
        <v>0</v>
      </c>
      <c r="AF133" s="65">
        <f t="shared" si="22"/>
        <v>0</v>
      </c>
      <c r="AG133" s="65">
        <f t="shared" si="22"/>
        <v>0</v>
      </c>
      <c r="AH133" s="65">
        <f t="shared" si="22"/>
        <v>0</v>
      </c>
      <c r="AI133" s="65">
        <f t="shared" si="22"/>
        <v>0</v>
      </c>
      <c r="AJ133" s="65">
        <f t="shared" si="22"/>
        <v>0</v>
      </c>
      <c r="AK133" s="65">
        <f t="shared" si="22"/>
        <v>0</v>
      </c>
      <c r="AL133" s="65">
        <f t="shared" ref="AL133:BN133" si="23">AL109</f>
        <v>0</v>
      </c>
      <c r="AM133" s="65">
        <f t="shared" si="23"/>
        <v>0</v>
      </c>
      <c r="AN133" s="65">
        <f t="shared" si="23"/>
        <v>0</v>
      </c>
      <c r="AO133" s="65">
        <f t="shared" si="23"/>
        <v>0</v>
      </c>
      <c r="AP133" s="65">
        <f t="shared" si="23"/>
        <v>0</v>
      </c>
      <c r="AQ133" s="65">
        <f t="shared" si="23"/>
        <v>0</v>
      </c>
      <c r="AR133" s="65">
        <f t="shared" si="23"/>
        <v>0</v>
      </c>
      <c r="AS133" s="65">
        <f t="shared" si="23"/>
        <v>0</v>
      </c>
      <c r="AT133" s="65">
        <f t="shared" si="23"/>
        <v>0</v>
      </c>
      <c r="AU133" s="65">
        <f t="shared" si="23"/>
        <v>0</v>
      </c>
      <c r="AV133" s="65">
        <f t="shared" si="23"/>
        <v>0</v>
      </c>
      <c r="AW133" s="65">
        <f t="shared" si="23"/>
        <v>0</v>
      </c>
      <c r="AX133" s="65">
        <f t="shared" si="23"/>
        <v>0</v>
      </c>
      <c r="AY133" s="65">
        <f t="shared" si="23"/>
        <v>0</v>
      </c>
      <c r="AZ133" s="65">
        <f t="shared" si="23"/>
        <v>0</v>
      </c>
      <c r="BA133" s="65">
        <f t="shared" si="23"/>
        <v>0</v>
      </c>
      <c r="BB133" s="65">
        <f t="shared" si="23"/>
        <v>0</v>
      </c>
      <c r="BC133" s="65">
        <f t="shared" si="23"/>
        <v>0</v>
      </c>
      <c r="BD133" s="65">
        <f t="shared" si="23"/>
        <v>0</v>
      </c>
      <c r="BE133" s="65">
        <f t="shared" si="23"/>
        <v>0</v>
      </c>
      <c r="BF133" s="65">
        <f t="shared" si="23"/>
        <v>0</v>
      </c>
      <c r="BG133" s="65">
        <f t="shared" si="23"/>
        <v>0</v>
      </c>
      <c r="BH133" s="65">
        <f t="shared" si="23"/>
        <v>0</v>
      </c>
      <c r="BI133" s="65">
        <f t="shared" si="23"/>
        <v>0</v>
      </c>
      <c r="BJ133" s="65">
        <f t="shared" si="23"/>
        <v>0</v>
      </c>
      <c r="BK133" s="65">
        <f t="shared" si="23"/>
        <v>0</v>
      </c>
      <c r="BL133" s="65">
        <f t="shared" si="23"/>
        <v>0</v>
      </c>
      <c r="BM133" s="65">
        <f t="shared" si="23"/>
        <v>0</v>
      </c>
      <c r="BN133" s="65">
        <f t="shared" si="23"/>
        <v>32885434.23492917</v>
      </c>
      <c r="BP133" s="66"/>
    </row>
    <row r="134" spans="2:68" s="4" customFormat="1" ht="15" customHeight="1" outlineLevel="1" x14ac:dyDescent="0.2">
      <c r="B134" s="4" t="s">
        <v>33</v>
      </c>
      <c r="D134" s="52">
        <f>SUM(F134:BN134)</f>
        <v>36224440.777880512</v>
      </c>
      <c r="E134" s="23"/>
      <c r="F134" s="52">
        <f>F131+F132+F133-F130</f>
        <v>-13500000</v>
      </c>
      <c r="G134" s="52">
        <f t="shared" ref="G134:BN134" si="24">G131+G132+G133-G130</f>
        <v>0</v>
      </c>
      <c r="H134" s="52">
        <f t="shared" si="24"/>
        <v>0</v>
      </c>
      <c r="I134" s="52">
        <f t="shared" si="24"/>
        <v>0</v>
      </c>
      <c r="J134" s="52">
        <f t="shared" si="24"/>
        <v>0</v>
      </c>
      <c r="K134" s="52">
        <f t="shared" si="24"/>
        <v>0</v>
      </c>
      <c r="L134" s="52">
        <f t="shared" si="24"/>
        <v>0</v>
      </c>
      <c r="M134" s="52">
        <f t="shared" si="24"/>
        <v>0</v>
      </c>
      <c r="N134" s="52">
        <f t="shared" si="24"/>
        <v>0</v>
      </c>
      <c r="O134" s="52">
        <f t="shared" si="24"/>
        <v>0</v>
      </c>
      <c r="P134" s="52">
        <f t="shared" si="24"/>
        <v>0</v>
      </c>
      <c r="Q134" s="52">
        <f t="shared" si="24"/>
        <v>0</v>
      </c>
      <c r="R134" s="52">
        <f t="shared" si="24"/>
        <v>0</v>
      </c>
      <c r="S134" s="52">
        <f t="shared" si="24"/>
        <v>0</v>
      </c>
      <c r="T134" s="52">
        <f t="shared" si="24"/>
        <v>0</v>
      </c>
      <c r="U134" s="52">
        <f t="shared" si="24"/>
        <v>0</v>
      </c>
      <c r="V134" s="52">
        <f t="shared" si="24"/>
        <v>0</v>
      </c>
      <c r="W134" s="52">
        <f t="shared" si="24"/>
        <v>0</v>
      </c>
      <c r="X134" s="52">
        <f t="shared" si="24"/>
        <v>0</v>
      </c>
      <c r="Y134" s="52">
        <f t="shared" si="24"/>
        <v>0</v>
      </c>
      <c r="Z134" s="52">
        <f t="shared" si="24"/>
        <v>0</v>
      </c>
      <c r="AA134" s="52">
        <f t="shared" si="24"/>
        <v>0</v>
      </c>
      <c r="AB134" s="52">
        <f t="shared" si="24"/>
        <v>0</v>
      </c>
      <c r="AC134" s="52">
        <f t="shared" si="24"/>
        <v>0</v>
      </c>
      <c r="AD134" s="52">
        <f t="shared" si="24"/>
        <v>11100623.617954325</v>
      </c>
      <c r="AE134" s="52">
        <f t="shared" si="24"/>
        <v>105474.77288270887</v>
      </c>
      <c r="AF134" s="52">
        <f t="shared" si="24"/>
        <v>111430.20750175958</v>
      </c>
      <c r="AG134" s="52">
        <f t="shared" si="24"/>
        <v>110907.1657985222</v>
      </c>
      <c r="AH134" s="52">
        <f t="shared" si="24"/>
        <v>117074.78195260484</v>
      </c>
      <c r="AI134" s="52">
        <f t="shared" si="24"/>
        <v>120005.13688440972</v>
      </c>
      <c r="AJ134" s="52">
        <f t="shared" si="24"/>
        <v>119333.96706966568</v>
      </c>
      <c r="AK134" s="52">
        <f t="shared" si="24"/>
        <v>125927.44939567085</v>
      </c>
      <c r="AL134" s="52">
        <f t="shared" si="24"/>
        <v>125121.91802481811</v>
      </c>
      <c r="AM134" s="52">
        <f t="shared" si="24"/>
        <v>131945.31964468295</v>
      </c>
      <c r="AN134" s="52">
        <f t="shared" si="24"/>
        <v>135064.88352973264</v>
      </c>
      <c r="AO134" s="52">
        <f t="shared" si="24"/>
        <v>125819.09003037764</v>
      </c>
      <c r="AP134" s="52">
        <f t="shared" si="24"/>
        <v>141788.55520228189</v>
      </c>
      <c r="AQ134" s="52">
        <f t="shared" si="24"/>
        <v>141103.32616363981</v>
      </c>
      <c r="AR134" s="52">
        <f t="shared" si="24"/>
        <v>149117.9864876495</v>
      </c>
      <c r="AS134" s="52">
        <f t="shared" si="24"/>
        <v>148365.60687221913</v>
      </c>
      <c r="AT134" s="52">
        <f t="shared" si="24"/>
        <v>156755.53134694626</v>
      </c>
      <c r="AU134" s="52">
        <f t="shared" si="24"/>
        <v>160702.72207584261</v>
      </c>
      <c r="AV134" s="52">
        <f t="shared" si="24"/>
        <v>159713.00515950195</v>
      </c>
      <c r="AW134" s="52">
        <f t="shared" si="24"/>
        <v>168655.56768331683</v>
      </c>
      <c r="AX134" s="52">
        <f t="shared" si="24"/>
        <v>167597.18372539777</v>
      </c>
      <c r="AY134" s="52">
        <f t="shared" si="24"/>
        <v>176944.82869903755</v>
      </c>
      <c r="AZ134" s="52">
        <f t="shared" si="24"/>
        <v>181227.20180227855</v>
      </c>
      <c r="BA134" s="52">
        <f t="shared" si="24"/>
        <v>168636.9006487318</v>
      </c>
      <c r="BB134" s="52">
        <f t="shared" si="24"/>
        <v>189550.94749579983</v>
      </c>
      <c r="BC134" s="52">
        <f t="shared" si="24"/>
        <v>184602.50082890465</v>
      </c>
      <c r="BD134" s="52">
        <f t="shared" si="24"/>
        <v>191095.54078314189</v>
      </c>
      <c r="BE134" s="52">
        <f t="shared" si="24"/>
        <v>186105.67807871738</v>
      </c>
      <c r="BF134" s="52">
        <f t="shared" si="24"/>
        <v>192652.84301412731</v>
      </c>
      <c r="BG134" s="52">
        <f t="shared" si="24"/>
        <v>193436.75390988571</v>
      </c>
      <c r="BH134" s="52">
        <f t="shared" si="24"/>
        <v>188384.1180290913</v>
      </c>
      <c r="BI134" s="52">
        <f t="shared" si="24"/>
        <v>195013.31934367528</v>
      </c>
      <c r="BJ134" s="52">
        <f t="shared" si="24"/>
        <v>189918.39621349462</v>
      </c>
      <c r="BK134" s="52">
        <f t="shared" si="24"/>
        <v>196602.85834998608</v>
      </c>
      <c r="BL134" s="52">
        <f t="shared" si="24"/>
        <v>197402.99330009663</v>
      </c>
      <c r="BM134" s="52">
        <f t="shared" si="24"/>
        <v>186203.86841416609</v>
      </c>
      <c r="BN134" s="52">
        <f t="shared" si="24"/>
        <v>33084134.233583305</v>
      </c>
    </row>
    <row r="135" spans="2:68" s="4" customFormat="1" ht="15" customHeight="1" outlineLevel="1" x14ac:dyDescent="0.2">
      <c r="D135" s="55"/>
    </row>
    <row r="136" spans="2:68" s="4" customFormat="1" ht="15" customHeight="1" outlineLevel="1" x14ac:dyDescent="0.2">
      <c r="B136" s="67" t="s">
        <v>39</v>
      </c>
      <c r="C136" s="67"/>
      <c r="D136" s="55"/>
    </row>
    <row r="137" spans="2:68" s="4" customFormat="1" ht="15" customHeight="1" outlineLevel="1" x14ac:dyDescent="0.2">
      <c r="B137" s="67" t="s">
        <v>40</v>
      </c>
      <c r="C137" s="67"/>
      <c r="D137" s="68">
        <f>XIRR(F134:BN134,F6:BN6,0.2)</f>
        <v>0.39939075112342837</v>
      </c>
    </row>
    <row r="138" spans="2:68" s="4" customFormat="1" ht="15" customHeight="1" outlineLevel="1" x14ac:dyDescent="0.2">
      <c r="B138" s="67" t="s">
        <v>41</v>
      </c>
      <c r="C138" s="67"/>
      <c r="D138" s="69">
        <f>(SUMIF(F134:BN134,"&gt;"&amp;0))/-F134</f>
        <v>3.6832919094726306</v>
      </c>
      <c r="G138" s="70">
        <f>G134/-$F$134</f>
        <v>0</v>
      </c>
      <c r="H138" s="70">
        <f t="shared" ref="H138:BN138" si="25">H134/-$F$134</f>
        <v>0</v>
      </c>
      <c r="I138" s="70">
        <f t="shared" si="25"/>
        <v>0</v>
      </c>
      <c r="J138" s="70">
        <f t="shared" si="25"/>
        <v>0</v>
      </c>
      <c r="K138" s="70">
        <f t="shared" si="25"/>
        <v>0</v>
      </c>
      <c r="L138" s="70">
        <f t="shared" si="25"/>
        <v>0</v>
      </c>
      <c r="M138" s="70">
        <f t="shared" si="25"/>
        <v>0</v>
      </c>
      <c r="N138" s="70">
        <f t="shared" si="25"/>
        <v>0</v>
      </c>
      <c r="O138" s="70">
        <f t="shared" si="25"/>
        <v>0</v>
      </c>
      <c r="P138" s="70">
        <f t="shared" si="25"/>
        <v>0</v>
      </c>
      <c r="Q138" s="70">
        <f t="shared" si="25"/>
        <v>0</v>
      </c>
      <c r="R138" s="70">
        <f t="shared" si="25"/>
        <v>0</v>
      </c>
      <c r="S138" s="70">
        <f t="shared" si="25"/>
        <v>0</v>
      </c>
      <c r="T138" s="70">
        <f t="shared" si="25"/>
        <v>0</v>
      </c>
      <c r="U138" s="70">
        <f t="shared" si="25"/>
        <v>0</v>
      </c>
      <c r="V138" s="70">
        <f t="shared" si="25"/>
        <v>0</v>
      </c>
      <c r="W138" s="70">
        <f t="shared" si="25"/>
        <v>0</v>
      </c>
      <c r="X138" s="70">
        <f t="shared" si="25"/>
        <v>0</v>
      </c>
      <c r="Y138" s="70">
        <f t="shared" si="25"/>
        <v>0</v>
      </c>
      <c r="Z138" s="70">
        <f t="shared" si="25"/>
        <v>0</v>
      </c>
      <c r="AA138" s="70">
        <f t="shared" si="25"/>
        <v>0</v>
      </c>
      <c r="AB138" s="70">
        <f t="shared" si="25"/>
        <v>0</v>
      </c>
      <c r="AC138" s="70">
        <f t="shared" si="25"/>
        <v>0</v>
      </c>
      <c r="AD138" s="70">
        <f t="shared" si="25"/>
        <v>0.82226841614476476</v>
      </c>
      <c r="AE138" s="70">
        <f t="shared" si="25"/>
        <v>7.812946139459917E-3</v>
      </c>
      <c r="AF138" s="70">
        <f t="shared" si="25"/>
        <v>8.2540894445747841E-3</v>
      </c>
      <c r="AG138" s="70">
        <f t="shared" si="25"/>
        <v>8.215345614705348E-3</v>
      </c>
      <c r="AH138" s="70">
        <f t="shared" si="25"/>
        <v>8.6722060705633208E-3</v>
      </c>
      <c r="AI138" s="70">
        <f t="shared" si="25"/>
        <v>8.8892693988451635E-3</v>
      </c>
      <c r="AJ138" s="70">
        <f t="shared" si="25"/>
        <v>8.8395531162715323E-3</v>
      </c>
      <c r="AK138" s="70">
        <f t="shared" si="25"/>
        <v>9.3279592144941362E-3</v>
      </c>
      <c r="AL138" s="70">
        <f t="shared" si="25"/>
        <v>9.2682902240606001E-3</v>
      </c>
      <c r="AM138" s="70">
        <f t="shared" si="25"/>
        <v>9.7737273810876261E-3</v>
      </c>
      <c r="AN138" s="70">
        <f t="shared" si="25"/>
        <v>1.0004806187387603E-2</v>
      </c>
      <c r="AO138" s="70">
        <f t="shared" si="25"/>
        <v>9.3199325948427891E-3</v>
      </c>
      <c r="AP138" s="70">
        <f t="shared" si="25"/>
        <v>1.0502855940909769E-2</v>
      </c>
      <c r="AQ138" s="70">
        <f t="shared" si="25"/>
        <v>1.045209823434369E-2</v>
      </c>
      <c r="AR138" s="70">
        <f t="shared" si="25"/>
        <v>1.1045776776862925E-2</v>
      </c>
      <c r="AS138" s="70">
        <f t="shared" si="25"/>
        <v>1.0990044953497712E-2</v>
      </c>
      <c r="AT138" s="70">
        <f t="shared" si="25"/>
        <v>1.1611520840514538E-2</v>
      </c>
      <c r="AU138" s="70">
        <f t="shared" si="25"/>
        <v>1.1903905338951304E-2</v>
      </c>
      <c r="AV138" s="70">
        <f t="shared" si="25"/>
        <v>1.1830592974777922E-2</v>
      </c>
      <c r="AW138" s="70">
        <f t="shared" si="25"/>
        <v>1.2493005013579025E-2</v>
      </c>
      <c r="AX138" s="70">
        <f t="shared" si="25"/>
        <v>1.2414606201881317E-2</v>
      </c>
      <c r="AY138" s="70">
        <f t="shared" si="25"/>
        <v>1.3107024348076856E-2</v>
      </c>
      <c r="AZ138" s="70">
        <f t="shared" si="25"/>
        <v>1.3424237170539153E-2</v>
      </c>
      <c r="BA138" s="70">
        <f t="shared" si="25"/>
        <v>1.2491622270276429E-2</v>
      </c>
      <c r="BB138" s="70">
        <f t="shared" si="25"/>
        <v>1.4040810925614803E-2</v>
      </c>
      <c r="BC138" s="70">
        <f t="shared" si="25"/>
        <v>1.3674259320659604E-2</v>
      </c>
      <c r="BD138" s="70">
        <f t="shared" si="25"/>
        <v>1.4155225243195695E-2</v>
      </c>
      <c r="BE138" s="70">
        <f t="shared" si="25"/>
        <v>1.3785605783608695E-2</v>
      </c>
      <c r="BF138" s="70">
        <f t="shared" si="25"/>
        <v>1.4270580964009431E-2</v>
      </c>
      <c r="BG138" s="70">
        <f t="shared" si="25"/>
        <v>1.4328648437769312E-2</v>
      </c>
      <c r="BH138" s="70">
        <f t="shared" si="25"/>
        <v>1.3954379113266023E-2</v>
      </c>
      <c r="BI138" s="70">
        <f t="shared" si="25"/>
        <v>1.4445431062494464E-2</v>
      </c>
      <c r="BJ138" s="70">
        <f t="shared" si="25"/>
        <v>1.406802934914775E-2</v>
      </c>
      <c r="BK138" s="70">
        <f t="shared" si="25"/>
        <v>1.4563174692591562E-2</v>
      </c>
      <c r="BL138" s="70">
        <f t="shared" si="25"/>
        <v>1.4622443948155305E-2</v>
      </c>
      <c r="BM138" s="70">
        <f t="shared" si="25"/>
        <v>1.3792879141790081E-2</v>
      </c>
      <c r="BN138" s="70">
        <f t="shared" si="25"/>
        <v>2.4506766098950594</v>
      </c>
    </row>
    <row r="139" spans="2:68" s="4" customFormat="1" ht="15" customHeight="1" outlineLevel="1" x14ac:dyDescent="0.2">
      <c r="B139" s="67" t="s">
        <v>42</v>
      </c>
      <c r="C139" s="67"/>
      <c r="D139" s="71">
        <f>SUMIF(F134:BN134,"&gt;"&amp;0)</f>
        <v>49724440.777880512</v>
      </c>
      <c r="E139" s="8"/>
    </row>
    <row r="140" spans="2:68" s="4" customFormat="1" ht="15" customHeight="1" outlineLevel="1" x14ac:dyDescent="0.2">
      <c r="B140" s="67"/>
      <c r="C140" s="67"/>
      <c r="D140" s="71"/>
      <c r="E140" s="8"/>
    </row>
    <row r="141" spans="2:68" s="4" customFormat="1" ht="15" customHeight="1" outlineLevel="1" x14ac:dyDescent="0.2">
      <c r="B141" s="1" t="s">
        <v>43</v>
      </c>
      <c r="C141" s="1"/>
      <c r="D141" s="56"/>
      <c r="E141" s="56"/>
      <c r="F141" s="57"/>
      <c r="G141" s="57"/>
      <c r="H141" s="57"/>
      <c r="I141" s="57"/>
      <c r="J141" s="1"/>
      <c r="K141" s="56"/>
      <c r="L141" s="56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P141" s="57"/>
    </row>
    <row r="142" spans="2:68" s="4" customFormat="1" ht="15" customHeight="1" outlineLevel="1" x14ac:dyDescent="0.2">
      <c r="B142" s="72"/>
      <c r="C142" s="72"/>
      <c r="D142" s="71"/>
    </row>
    <row r="143" spans="2:68" s="4" customFormat="1" ht="15" customHeight="1" outlineLevel="1" x14ac:dyDescent="0.2">
      <c r="B143" s="59" t="s">
        <v>44</v>
      </c>
      <c r="C143" s="59"/>
      <c r="D143" s="68">
        <f>D144/$D$108</f>
        <v>0.2814814814814815</v>
      </c>
    </row>
    <row r="144" spans="2:68" s="4" customFormat="1" ht="15" customHeight="1" outlineLevel="1" x14ac:dyDescent="0.2">
      <c r="B144" s="59" t="s">
        <v>45</v>
      </c>
      <c r="C144" s="59"/>
      <c r="D144" s="101">
        <f>D156+D168</f>
        <v>3800000</v>
      </c>
    </row>
    <row r="145" spans="2:68" s="4" customFormat="1" ht="15" customHeight="1" outlineLevel="1" x14ac:dyDescent="0.2">
      <c r="B145" s="73"/>
      <c r="C145" s="73"/>
      <c r="D145" s="74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P145" s="73"/>
    </row>
    <row r="146" spans="2:68" s="4" customFormat="1" ht="15" customHeight="1" outlineLevel="1" x14ac:dyDescent="0.2">
      <c r="B146" s="4" t="s">
        <v>46</v>
      </c>
      <c r="D146" s="71">
        <f>SUM(F146:BN146)</f>
        <v>10196509.255995996</v>
      </c>
      <c r="E146" s="23"/>
      <c r="F146" s="52">
        <f>-D144</f>
        <v>-3800000</v>
      </c>
      <c r="G146" s="52">
        <f>$D$143*G134</f>
        <v>0</v>
      </c>
      <c r="H146" s="52">
        <f t="shared" ref="H146:BN146" si="26">$D$143*H134</f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  <c r="R146" s="52">
        <f t="shared" si="26"/>
        <v>0</v>
      </c>
      <c r="S146" s="52">
        <f t="shared" si="26"/>
        <v>0</v>
      </c>
      <c r="T146" s="52">
        <f t="shared" si="26"/>
        <v>0</v>
      </c>
      <c r="U146" s="52">
        <f t="shared" si="26"/>
        <v>0</v>
      </c>
      <c r="V146" s="52">
        <f t="shared" si="26"/>
        <v>0</v>
      </c>
      <c r="W146" s="52">
        <f t="shared" si="26"/>
        <v>0</v>
      </c>
      <c r="X146" s="52">
        <f t="shared" si="26"/>
        <v>0</v>
      </c>
      <c r="Y146" s="52">
        <f t="shared" si="26"/>
        <v>0</v>
      </c>
      <c r="Z146" s="52">
        <f t="shared" si="26"/>
        <v>0</v>
      </c>
      <c r="AA146" s="52">
        <f t="shared" si="26"/>
        <v>0</v>
      </c>
      <c r="AB146" s="52">
        <f t="shared" si="26"/>
        <v>0</v>
      </c>
      <c r="AC146" s="52">
        <f t="shared" si="26"/>
        <v>0</v>
      </c>
      <c r="AD146" s="52">
        <f t="shared" si="26"/>
        <v>3124619.9813501067</v>
      </c>
      <c r="AE146" s="52">
        <f t="shared" si="26"/>
        <v>29689.195329947685</v>
      </c>
      <c r="AF146" s="52">
        <f t="shared" si="26"/>
        <v>31365.539889384181</v>
      </c>
      <c r="AG146" s="52">
        <f t="shared" si="26"/>
        <v>31218.313335880324</v>
      </c>
      <c r="AH146" s="52">
        <f t="shared" si="26"/>
        <v>32954.383068140625</v>
      </c>
      <c r="AI146" s="52">
        <f t="shared" si="26"/>
        <v>33779.223715611624</v>
      </c>
      <c r="AJ146" s="52">
        <f t="shared" si="26"/>
        <v>33590.301841831824</v>
      </c>
      <c r="AK146" s="52">
        <f t="shared" si="26"/>
        <v>35446.245015077722</v>
      </c>
      <c r="AL146" s="52">
        <f t="shared" si="26"/>
        <v>35219.502851430283</v>
      </c>
      <c r="AM146" s="52">
        <f t="shared" si="26"/>
        <v>37140.164048132981</v>
      </c>
      <c r="AN146" s="52">
        <f t="shared" si="26"/>
        <v>38018.263512072896</v>
      </c>
      <c r="AO146" s="52">
        <f t="shared" si="26"/>
        <v>35415.743860402596</v>
      </c>
      <c r="AP146" s="52">
        <f t="shared" si="26"/>
        <v>39910.852575457124</v>
      </c>
      <c r="AQ146" s="52">
        <f t="shared" si="26"/>
        <v>39717.973290506023</v>
      </c>
      <c r="AR146" s="52">
        <f t="shared" si="26"/>
        <v>41973.95175207912</v>
      </c>
      <c r="AS146" s="52">
        <f t="shared" si="26"/>
        <v>41762.170823291315</v>
      </c>
      <c r="AT146" s="52">
        <f t="shared" si="26"/>
        <v>44123.779193955248</v>
      </c>
      <c r="AU146" s="52">
        <f t="shared" si="26"/>
        <v>45234.840288014959</v>
      </c>
      <c r="AV146" s="52">
        <f t="shared" si="26"/>
        <v>44956.253304156104</v>
      </c>
      <c r="AW146" s="52">
        <f t="shared" si="26"/>
        <v>47473.419051600293</v>
      </c>
      <c r="AX146" s="52">
        <f t="shared" si="26"/>
        <v>47175.503567149004</v>
      </c>
      <c r="AY146" s="52">
        <f t="shared" si="26"/>
        <v>49806.692522692058</v>
      </c>
      <c r="AZ146" s="52">
        <f t="shared" si="26"/>
        <v>51012.101248048777</v>
      </c>
      <c r="BA146" s="52">
        <f t="shared" si="26"/>
        <v>47468.164627050435</v>
      </c>
      <c r="BB146" s="52">
        <f t="shared" si="26"/>
        <v>53355.08151733625</v>
      </c>
      <c r="BC146" s="52">
        <f t="shared" si="26"/>
        <v>51962.185418506495</v>
      </c>
      <c r="BD146" s="52">
        <f t="shared" si="26"/>
        <v>53789.855924143645</v>
      </c>
      <c r="BE146" s="52">
        <f t="shared" si="26"/>
        <v>52385.301977713039</v>
      </c>
      <c r="BF146" s="52">
        <f t="shared" si="26"/>
        <v>54228.207663235837</v>
      </c>
      <c r="BG146" s="52">
        <f t="shared" si="26"/>
        <v>54448.86406352339</v>
      </c>
      <c r="BH146" s="52">
        <f t="shared" si="26"/>
        <v>53026.64063041089</v>
      </c>
      <c r="BI146" s="52">
        <f t="shared" si="26"/>
        <v>54892.638037478973</v>
      </c>
      <c r="BJ146" s="52">
        <f t="shared" si="26"/>
        <v>53458.511526761453</v>
      </c>
      <c r="BK146" s="52">
        <f t="shared" si="26"/>
        <v>55340.06383184794</v>
      </c>
      <c r="BL146" s="52">
        <f t="shared" si="26"/>
        <v>55565.287002990168</v>
      </c>
      <c r="BM146" s="52">
        <f t="shared" si="26"/>
        <v>52412.94073880231</v>
      </c>
      <c r="BN146" s="52">
        <f t="shared" si="26"/>
        <v>9312571.117601227</v>
      </c>
      <c r="BP146" s="47">
        <f>SUM(F146:BN146)</f>
        <v>10196509.255995996</v>
      </c>
    </row>
    <row r="147" spans="2:68" s="4" customFormat="1" ht="15" customHeight="1" outlineLevel="1" x14ac:dyDescent="0.2">
      <c r="D147" s="71"/>
    </row>
    <row r="148" spans="2:68" s="4" customFormat="1" ht="15" customHeight="1" outlineLevel="1" x14ac:dyDescent="0.2">
      <c r="B148" s="4" t="s">
        <v>47</v>
      </c>
      <c r="D148" s="71"/>
    </row>
    <row r="149" spans="2:68" s="4" customFormat="1" ht="15" customHeight="1" outlineLevel="1" x14ac:dyDescent="0.2">
      <c r="B149" s="67" t="s">
        <v>40</v>
      </c>
      <c r="C149" s="67"/>
      <c r="D149" s="68">
        <f>XIRR(F146:BN146,F6:BN6,0.2)</f>
        <v>0.39939075112342837</v>
      </c>
    </row>
    <row r="150" spans="2:68" s="4" customFormat="1" ht="15" customHeight="1" outlineLevel="1" x14ac:dyDescent="0.2">
      <c r="B150" s="67" t="s">
        <v>48</v>
      </c>
      <c r="C150" s="67"/>
      <c r="D150" s="69">
        <f>(SUMIF(F146:BN146,"&gt;"&amp;0))/-F146</f>
        <v>3.6832919094726311</v>
      </c>
      <c r="G150" s="70">
        <f>G146/-$F$146</f>
        <v>0</v>
      </c>
      <c r="H150" s="70">
        <f t="shared" ref="H150:BN150" si="27">H146/-$F$146</f>
        <v>0</v>
      </c>
      <c r="I150" s="70">
        <f t="shared" si="27"/>
        <v>0</v>
      </c>
      <c r="J150" s="70">
        <f t="shared" si="27"/>
        <v>0</v>
      </c>
      <c r="K150" s="70">
        <f t="shared" si="27"/>
        <v>0</v>
      </c>
      <c r="L150" s="70">
        <f t="shared" si="27"/>
        <v>0</v>
      </c>
      <c r="M150" s="70">
        <f t="shared" si="27"/>
        <v>0</v>
      </c>
      <c r="N150" s="70">
        <f t="shared" si="27"/>
        <v>0</v>
      </c>
      <c r="O150" s="70">
        <f t="shared" si="27"/>
        <v>0</v>
      </c>
      <c r="P150" s="70">
        <f t="shared" si="27"/>
        <v>0</v>
      </c>
      <c r="Q150" s="70">
        <f t="shared" si="27"/>
        <v>0</v>
      </c>
      <c r="R150" s="70">
        <f t="shared" si="27"/>
        <v>0</v>
      </c>
      <c r="S150" s="70">
        <f t="shared" si="27"/>
        <v>0</v>
      </c>
      <c r="T150" s="70">
        <f t="shared" si="27"/>
        <v>0</v>
      </c>
      <c r="U150" s="70">
        <f t="shared" si="27"/>
        <v>0</v>
      </c>
      <c r="V150" s="70">
        <f t="shared" si="27"/>
        <v>0</v>
      </c>
      <c r="W150" s="70">
        <f t="shared" si="27"/>
        <v>0</v>
      </c>
      <c r="X150" s="70">
        <f t="shared" si="27"/>
        <v>0</v>
      </c>
      <c r="Y150" s="70">
        <f t="shared" si="27"/>
        <v>0</v>
      </c>
      <c r="Z150" s="70">
        <f t="shared" si="27"/>
        <v>0</v>
      </c>
      <c r="AA150" s="70">
        <f t="shared" si="27"/>
        <v>0</v>
      </c>
      <c r="AB150" s="70">
        <f t="shared" si="27"/>
        <v>0</v>
      </c>
      <c r="AC150" s="70">
        <f t="shared" si="27"/>
        <v>0</v>
      </c>
      <c r="AD150" s="70">
        <f t="shared" si="27"/>
        <v>0.82226841614476487</v>
      </c>
      <c r="AE150" s="70">
        <f t="shared" si="27"/>
        <v>7.812946139459917E-3</v>
      </c>
      <c r="AF150" s="70">
        <f t="shared" si="27"/>
        <v>8.2540894445747841E-3</v>
      </c>
      <c r="AG150" s="70">
        <f t="shared" si="27"/>
        <v>8.215345614705348E-3</v>
      </c>
      <c r="AH150" s="70">
        <f t="shared" si="27"/>
        <v>8.6722060705633226E-3</v>
      </c>
      <c r="AI150" s="70">
        <f t="shared" si="27"/>
        <v>8.8892693988451635E-3</v>
      </c>
      <c r="AJ150" s="70">
        <f t="shared" si="27"/>
        <v>8.8395531162715323E-3</v>
      </c>
      <c r="AK150" s="70">
        <f t="shared" si="27"/>
        <v>9.327959214494138E-3</v>
      </c>
      <c r="AL150" s="70">
        <f t="shared" si="27"/>
        <v>9.2682902240606001E-3</v>
      </c>
      <c r="AM150" s="70">
        <f t="shared" si="27"/>
        <v>9.7737273810876261E-3</v>
      </c>
      <c r="AN150" s="70">
        <f t="shared" si="27"/>
        <v>1.0004806187387603E-2</v>
      </c>
      <c r="AO150" s="70">
        <f t="shared" si="27"/>
        <v>9.3199325948427891E-3</v>
      </c>
      <c r="AP150" s="70">
        <f t="shared" si="27"/>
        <v>1.0502855940909769E-2</v>
      </c>
      <c r="AQ150" s="70">
        <f t="shared" si="27"/>
        <v>1.045209823434369E-2</v>
      </c>
      <c r="AR150" s="70">
        <f t="shared" si="27"/>
        <v>1.1045776776862927E-2</v>
      </c>
      <c r="AS150" s="70">
        <f t="shared" si="27"/>
        <v>1.0990044953497714E-2</v>
      </c>
      <c r="AT150" s="70">
        <f t="shared" si="27"/>
        <v>1.1611520840514538E-2</v>
      </c>
      <c r="AU150" s="70">
        <f t="shared" si="27"/>
        <v>1.1903905338951306E-2</v>
      </c>
      <c r="AV150" s="70">
        <f t="shared" si="27"/>
        <v>1.1830592974777922E-2</v>
      </c>
      <c r="AW150" s="70">
        <f t="shared" si="27"/>
        <v>1.2493005013579025E-2</v>
      </c>
      <c r="AX150" s="70">
        <f t="shared" si="27"/>
        <v>1.2414606201881317E-2</v>
      </c>
      <c r="AY150" s="70">
        <f t="shared" si="27"/>
        <v>1.3107024348076857E-2</v>
      </c>
      <c r="AZ150" s="70">
        <f t="shared" si="27"/>
        <v>1.3424237170539153E-2</v>
      </c>
      <c r="BA150" s="70">
        <f t="shared" si="27"/>
        <v>1.2491622270276431E-2</v>
      </c>
      <c r="BB150" s="70">
        <f t="shared" si="27"/>
        <v>1.4040810925614803E-2</v>
      </c>
      <c r="BC150" s="70">
        <f t="shared" si="27"/>
        <v>1.3674259320659604E-2</v>
      </c>
      <c r="BD150" s="70">
        <f t="shared" si="27"/>
        <v>1.4155225243195697E-2</v>
      </c>
      <c r="BE150" s="70">
        <f t="shared" si="27"/>
        <v>1.3785605783608695E-2</v>
      </c>
      <c r="BF150" s="70">
        <f t="shared" si="27"/>
        <v>1.4270580964009431E-2</v>
      </c>
      <c r="BG150" s="70">
        <f t="shared" si="27"/>
        <v>1.4328648437769313E-2</v>
      </c>
      <c r="BH150" s="70">
        <f t="shared" si="27"/>
        <v>1.3954379113266024E-2</v>
      </c>
      <c r="BI150" s="70">
        <f t="shared" si="27"/>
        <v>1.4445431062494466E-2</v>
      </c>
      <c r="BJ150" s="70">
        <f t="shared" si="27"/>
        <v>1.406802934914775E-2</v>
      </c>
      <c r="BK150" s="70">
        <f t="shared" si="27"/>
        <v>1.4563174692591564E-2</v>
      </c>
      <c r="BL150" s="70">
        <f t="shared" si="27"/>
        <v>1.4622443948155307E-2</v>
      </c>
      <c r="BM150" s="70">
        <f t="shared" si="27"/>
        <v>1.3792879141790082E-2</v>
      </c>
      <c r="BN150" s="70">
        <f t="shared" si="27"/>
        <v>2.4506766098950599</v>
      </c>
    </row>
    <row r="151" spans="2:68" s="4" customFormat="1" ht="15" customHeight="1" outlineLevel="1" x14ac:dyDescent="0.2">
      <c r="B151" s="67" t="s">
        <v>42</v>
      </c>
      <c r="C151" s="67"/>
      <c r="D151" s="71">
        <f>SUMIF(F146:BN146,"&gt;"&amp;0)</f>
        <v>13996509.255995998</v>
      </c>
    </row>
    <row r="152" spans="2:68" s="4" customFormat="1" ht="15" customHeight="1" outlineLevel="1" x14ac:dyDescent="0.2">
      <c r="D152" s="55"/>
    </row>
    <row r="153" spans="2:68" s="4" customFormat="1" ht="15" customHeight="1" outlineLevel="1" x14ac:dyDescent="0.2">
      <c r="B153" s="1" t="s">
        <v>49</v>
      </c>
      <c r="C153" s="1"/>
      <c r="D153" s="56"/>
      <c r="E153" s="56"/>
      <c r="F153" s="57"/>
      <c r="G153" s="57"/>
      <c r="H153" s="57"/>
      <c r="I153" s="57"/>
      <c r="J153" s="1"/>
      <c r="K153" s="56"/>
      <c r="L153" s="56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P153" s="57"/>
    </row>
    <row r="154" spans="2:68" s="4" customFormat="1" ht="15" customHeight="1" outlineLevel="1" x14ac:dyDescent="0.2">
      <c r="B154" s="72"/>
      <c r="C154" s="72"/>
      <c r="D154" s="55"/>
    </row>
    <row r="155" spans="2:68" s="4" customFormat="1" ht="15" customHeight="1" outlineLevel="1" x14ac:dyDescent="0.2">
      <c r="B155" s="59" t="s">
        <v>44</v>
      </c>
      <c r="C155" s="59"/>
      <c r="D155" s="68">
        <f>D156/$D$108</f>
        <v>0.25925925925925924</v>
      </c>
    </row>
    <row r="156" spans="2:68" s="4" customFormat="1" ht="15" customHeight="1" outlineLevel="1" x14ac:dyDescent="0.2">
      <c r="B156" s="59" t="s">
        <v>45</v>
      </c>
      <c r="C156" s="59"/>
      <c r="D156" s="101">
        <f>F183</f>
        <v>3500000</v>
      </c>
    </row>
    <row r="157" spans="2:68" s="4" customFormat="1" ht="15" customHeight="1" outlineLevel="1" x14ac:dyDescent="0.2">
      <c r="B157" s="73"/>
      <c r="C157" s="73"/>
      <c r="D157" s="75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P157" s="73"/>
    </row>
    <row r="158" spans="2:68" s="4" customFormat="1" ht="15" customHeight="1" outlineLevel="1" x14ac:dyDescent="0.2">
      <c r="B158" s="4" t="s">
        <v>46</v>
      </c>
      <c r="D158" s="52">
        <f>SUM(G158:BN158)</f>
        <v>12891521.683154205</v>
      </c>
      <c r="E158" s="23"/>
      <c r="F158" s="100">
        <f>-D156</f>
        <v>-3500000</v>
      </c>
      <c r="G158" s="52">
        <f>$D$155*G134</f>
        <v>0</v>
      </c>
      <c r="H158" s="52">
        <f t="shared" ref="H158:BN158" si="28">$D$155*H134</f>
        <v>0</v>
      </c>
      <c r="I158" s="52">
        <f t="shared" si="28"/>
        <v>0</v>
      </c>
      <c r="J158" s="52">
        <f t="shared" si="28"/>
        <v>0</v>
      </c>
      <c r="K158" s="52">
        <f t="shared" si="28"/>
        <v>0</v>
      </c>
      <c r="L158" s="52">
        <f t="shared" si="28"/>
        <v>0</v>
      </c>
      <c r="M158" s="52">
        <f t="shared" si="28"/>
        <v>0</v>
      </c>
      <c r="N158" s="52">
        <f t="shared" si="28"/>
        <v>0</v>
      </c>
      <c r="O158" s="52">
        <f t="shared" si="28"/>
        <v>0</v>
      </c>
      <c r="P158" s="52">
        <f t="shared" si="28"/>
        <v>0</v>
      </c>
      <c r="Q158" s="52">
        <f t="shared" si="28"/>
        <v>0</v>
      </c>
      <c r="R158" s="52">
        <f t="shared" si="28"/>
        <v>0</v>
      </c>
      <c r="S158" s="52">
        <f t="shared" si="28"/>
        <v>0</v>
      </c>
      <c r="T158" s="52">
        <f t="shared" si="28"/>
        <v>0</v>
      </c>
      <c r="U158" s="52">
        <f t="shared" si="28"/>
        <v>0</v>
      </c>
      <c r="V158" s="52">
        <f t="shared" si="28"/>
        <v>0</v>
      </c>
      <c r="W158" s="52">
        <f t="shared" si="28"/>
        <v>0</v>
      </c>
      <c r="X158" s="52">
        <f t="shared" si="28"/>
        <v>0</v>
      </c>
      <c r="Y158" s="52">
        <f t="shared" si="28"/>
        <v>0</v>
      </c>
      <c r="Z158" s="52">
        <f t="shared" si="28"/>
        <v>0</v>
      </c>
      <c r="AA158" s="52">
        <f t="shared" si="28"/>
        <v>0</v>
      </c>
      <c r="AB158" s="52">
        <f t="shared" si="28"/>
        <v>0</v>
      </c>
      <c r="AC158" s="52">
        <f t="shared" si="28"/>
        <v>0</v>
      </c>
      <c r="AD158" s="52">
        <f t="shared" si="28"/>
        <v>2877939.4565066765</v>
      </c>
      <c r="AE158" s="52">
        <f t="shared" si="28"/>
        <v>27345.311488109706</v>
      </c>
      <c r="AF158" s="52">
        <f t="shared" si="28"/>
        <v>28889.313056011742</v>
      </c>
      <c r="AG158" s="52">
        <f t="shared" si="28"/>
        <v>28753.709651468715</v>
      </c>
      <c r="AH158" s="52">
        <f t="shared" si="28"/>
        <v>30352.721246971625</v>
      </c>
      <c r="AI158" s="52">
        <f t="shared" si="28"/>
        <v>31112.442895958073</v>
      </c>
      <c r="AJ158" s="52">
        <f t="shared" si="28"/>
        <v>30938.435906950359</v>
      </c>
      <c r="AK158" s="52">
        <f t="shared" si="28"/>
        <v>32647.857250729478</v>
      </c>
      <c r="AL158" s="52">
        <f t="shared" si="28"/>
        <v>32439.015784212101</v>
      </c>
      <c r="AM158" s="52">
        <f t="shared" si="28"/>
        <v>34208.045833806689</v>
      </c>
      <c r="AN158" s="52">
        <f t="shared" si="28"/>
        <v>35016.821655856613</v>
      </c>
      <c r="AO158" s="52">
        <f t="shared" si="28"/>
        <v>32619.764081949757</v>
      </c>
      <c r="AP158" s="52">
        <f t="shared" si="28"/>
        <v>36759.995793184193</v>
      </c>
      <c r="AQ158" s="52">
        <f t="shared" si="28"/>
        <v>36582.343820202914</v>
      </c>
      <c r="AR158" s="52">
        <f t="shared" si="28"/>
        <v>38660.218719020238</v>
      </c>
      <c r="AS158" s="52">
        <f t="shared" si="28"/>
        <v>38465.157337241995</v>
      </c>
      <c r="AT158" s="52">
        <f t="shared" si="28"/>
        <v>40640.322941800878</v>
      </c>
      <c r="AU158" s="52">
        <f t="shared" si="28"/>
        <v>41663.668686329562</v>
      </c>
      <c r="AV158" s="52">
        <f t="shared" si="28"/>
        <v>41407.075411722726</v>
      </c>
      <c r="AW158" s="52">
        <f t="shared" si="28"/>
        <v>43725.517547526579</v>
      </c>
      <c r="AX158" s="52">
        <f t="shared" si="28"/>
        <v>43451.121706584607</v>
      </c>
      <c r="AY158" s="52">
        <f t="shared" si="28"/>
        <v>45874.585218268992</v>
      </c>
      <c r="AZ158" s="52">
        <f t="shared" si="28"/>
        <v>46984.830096887032</v>
      </c>
      <c r="BA158" s="52">
        <f t="shared" si="28"/>
        <v>43720.677945967502</v>
      </c>
      <c r="BB158" s="52">
        <f t="shared" si="28"/>
        <v>49142.838239651806</v>
      </c>
      <c r="BC158" s="52">
        <f t="shared" si="28"/>
        <v>47859.907622308609</v>
      </c>
      <c r="BD158" s="52">
        <f t="shared" si="28"/>
        <v>49543.288351184929</v>
      </c>
      <c r="BE158" s="52">
        <f t="shared" si="28"/>
        <v>48249.62024263043</v>
      </c>
      <c r="BF158" s="52">
        <f t="shared" si="28"/>
        <v>49947.033374033002</v>
      </c>
      <c r="BG158" s="52">
        <f t="shared" si="28"/>
        <v>50150.269532192586</v>
      </c>
      <c r="BH158" s="52">
        <f t="shared" si="28"/>
        <v>48840.326896431077</v>
      </c>
      <c r="BI158" s="52">
        <f t="shared" si="28"/>
        <v>50559.008718730627</v>
      </c>
      <c r="BJ158" s="52">
        <f t="shared" si="28"/>
        <v>49238.102722017124</v>
      </c>
      <c r="BK158" s="52">
        <f t="shared" si="28"/>
        <v>50971.111424070463</v>
      </c>
      <c r="BL158" s="52">
        <f t="shared" si="28"/>
        <v>51178.553818543565</v>
      </c>
      <c r="BM158" s="52">
        <f t="shared" si="28"/>
        <v>48275.076996265278</v>
      </c>
      <c r="BN158" s="52">
        <f t="shared" si="28"/>
        <v>8577368.1346327085</v>
      </c>
    </row>
    <row r="159" spans="2:68" s="4" customFormat="1" ht="15" customHeight="1" outlineLevel="1" x14ac:dyDescent="0.2">
      <c r="D159" s="55"/>
    </row>
    <row r="160" spans="2:68" s="4" customFormat="1" ht="15" customHeight="1" outlineLevel="1" x14ac:dyDescent="0.2">
      <c r="B160" s="67" t="s">
        <v>50</v>
      </c>
      <c r="C160" s="67"/>
      <c r="D160" s="55"/>
    </row>
    <row r="161" spans="2:68" s="4" customFormat="1" ht="15" customHeight="1" outlineLevel="1" x14ac:dyDescent="0.2">
      <c r="B161" s="67" t="s">
        <v>40</v>
      </c>
      <c r="C161" s="67"/>
      <c r="D161" s="68">
        <f>XIRR(F158:BN158,F6:BN6,0.2)</f>
        <v>0.39939075112342837</v>
      </c>
    </row>
    <row r="162" spans="2:68" s="4" customFormat="1" ht="15" customHeight="1" outlineLevel="1" x14ac:dyDescent="0.2">
      <c r="B162" s="67" t="s">
        <v>51</v>
      </c>
      <c r="C162" s="67"/>
      <c r="D162" s="69">
        <f>(SUMIF(F158:BN158,"&gt;"&amp;0))/-F158</f>
        <v>3.6832919094726297</v>
      </c>
      <c r="G162" s="70">
        <f>G158/-$F$158</f>
        <v>0</v>
      </c>
      <c r="H162" s="70">
        <f t="shared" ref="H162:BN162" si="29">H158/-$F$158</f>
        <v>0</v>
      </c>
      <c r="I162" s="70">
        <f t="shared" si="29"/>
        <v>0</v>
      </c>
      <c r="J162" s="70">
        <f t="shared" si="29"/>
        <v>0</v>
      </c>
      <c r="K162" s="70">
        <f t="shared" si="29"/>
        <v>0</v>
      </c>
      <c r="L162" s="70">
        <f t="shared" si="29"/>
        <v>0</v>
      </c>
      <c r="M162" s="70">
        <f t="shared" si="29"/>
        <v>0</v>
      </c>
      <c r="N162" s="70">
        <f t="shared" si="29"/>
        <v>0</v>
      </c>
      <c r="O162" s="70">
        <f t="shared" si="29"/>
        <v>0</v>
      </c>
      <c r="P162" s="70">
        <f t="shared" si="29"/>
        <v>0</v>
      </c>
      <c r="Q162" s="70">
        <f t="shared" si="29"/>
        <v>0</v>
      </c>
      <c r="R162" s="70">
        <f t="shared" si="29"/>
        <v>0</v>
      </c>
      <c r="S162" s="70">
        <f t="shared" si="29"/>
        <v>0</v>
      </c>
      <c r="T162" s="70">
        <f t="shared" si="29"/>
        <v>0</v>
      </c>
      <c r="U162" s="70">
        <f t="shared" si="29"/>
        <v>0</v>
      </c>
      <c r="V162" s="70">
        <f t="shared" si="29"/>
        <v>0</v>
      </c>
      <c r="W162" s="70">
        <f t="shared" si="29"/>
        <v>0</v>
      </c>
      <c r="X162" s="70">
        <f t="shared" si="29"/>
        <v>0</v>
      </c>
      <c r="Y162" s="70">
        <f t="shared" si="29"/>
        <v>0</v>
      </c>
      <c r="Z162" s="70">
        <f t="shared" si="29"/>
        <v>0</v>
      </c>
      <c r="AA162" s="70">
        <f t="shared" si="29"/>
        <v>0</v>
      </c>
      <c r="AB162" s="70">
        <f t="shared" si="29"/>
        <v>0</v>
      </c>
      <c r="AC162" s="70">
        <f t="shared" si="29"/>
        <v>0</v>
      </c>
      <c r="AD162" s="70">
        <f t="shared" si="29"/>
        <v>0.82226841614476476</v>
      </c>
      <c r="AE162" s="70">
        <f t="shared" si="29"/>
        <v>7.8129461394599153E-3</v>
      </c>
      <c r="AF162" s="70">
        <f t="shared" si="29"/>
        <v>8.2540894445747841E-3</v>
      </c>
      <c r="AG162" s="70">
        <f t="shared" si="29"/>
        <v>8.2153456147053463E-3</v>
      </c>
      <c r="AH162" s="70">
        <f t="shared" si="29"/>
        <v>8.6722060705633208E-3</v>
      </c>
      <c r="AI162" s="70">
        <f t="shared" si="29"/>
        <v>8.8892693988451635E-3</v>
      </c>
      <c r="AJ162" s="70">
        <f t="shared" si="29"/>
        <v>8.8395531162715306E-3</v>
      </c>
      <c r="AK162" s="70">
        <f t="shared" si="29"/>
        <v>9.3279592144941362E-3</v>
      </c>
      <c r="AL162" s="70">
        <f t="shared" si="29"/>
        <v>9.2682902240606001E-3</v>
      </c>
      <c r="AM162" s="70">
        <f t="shared" si="29"/>
        <v>9.7737273810876261E-3</v>
      </c>
      <c r="AN162" s="70">
        <f t="shared" si="29"/>
        <v>1.0004806187387603E-2</v>
      </c>
      <c r="AO162" s="70">
        <f t="shared" si="29"/>
        <v>9.3199325948427874E-3</v>
      </c>
      <c r="AP162" s="70">
        <f t="shared" si="29"/>
        <v>1.0502855940909769E-2</v>
      </c>
      <c r="AQ162" s="70">
        <f t="shared" si="29"/>
        <v>1.045209823434369E-2</v>
      </c>
      <c r="AR162" s="70">
        <f t="shared" si="29"/>
        <v>1.1045776776862925E-2</v>
      </c>
      <c r="AS162" s="70">
        <f t="shared" si="29"/>
        <v>1.0990044953497712E-2</v>
      </c>
      <c r="AT162" s="70">
        <f t="shared" si="29"/>
        <v>1.1611520840514537E-2</v>
      </c>
      <c r="AU162" s="70">
        <f t="shared" si="29"/>
        <v>1.1903905338951304E-2</v>
      </c>
      <c r="AV162" s="70">
        <f t="shared" si="29"/>
        <v>1.1830592974777922E-2</v>
      </c>
      <c r="AW162" s="70">
        <f t="shared" si="29"/>
        <v>1.2493005013579023E-2</v>
      </c>
      <c r="AX162" s="70">
        <f t="shared" si="29"/>
        <v>1.2414606201881315E-2</v>
      </c>
      <c r="AY162" s="70">
        <f t="shared" si="29"/>
        <v>1.3107024348076856E-2</v>
      </c>
      <c r="AZ162" s="70">
        <f t="shared" si="29"/>
        <v>1.3424237170539153E-2</v>
      </c>
      <c r="BA162" s="70">
        <f t="shared" si="29"/>
        <v>1.2491622270276429E-2</v>
      </c>
      <c r="BB162" s="70">
        <f t="shared" si="29"/>
        <v>1.4040810925614803E-2</v>
      </c>
      <c r="BC162" s="70">
        <f t="shared" si="29"/>
        <v>1.3674259320659602E-2</v>
      </c>
      <c r="BD162" s="70">
        <f t="shared" si="29"/>
        <v>1.4155225243195693E-2</v>
      </c>
      <c r="BE162" s="70">
        <f t="shared" si="29"/>
        <v>1.3785605783608695E-2</v>
      </c>
      <c r="BF162" s="70">
        <f t="shared" si="29"/>
        <v>1.4270580964009429E-2</v>
      </c>
      <c r="BG162" s="70">
        <f t="shared" si="29"/>
        <v>1.432864843776931E-2</v>
      </c>
      <c r="BH162" s="70">
        <f t="shared" si="29"/>
        <v>1.3954379113266023E-2</v>
      </c>
      <c r="BI162" s="70">
        <f t="shared" si="29"/>
        <v>1.4445431062494464E-2</v>
      </c>
      <c r="BJ162" s="70">
        <f t="shared" si="29"/>
        <v>1.406802934914775E-2</v>
      </c>
      <c r="BK162" s="70">
        <f t="shared" si="29"/>
        <v>1.456317469259156E-2</v>
      </c>
      <c r="BL162" s="70">
        <f t="shared" si="29"/>
        <v>1.4622443948155305E-2</v>
      </c>
      <c r="BM162" s="70">
        <f t="shared" si="29"/>
        <v>1.3792879141790079E-2</v>
      </c>
      <c r="BN162" s="70">
        <f t="shared" si="29"/>
        <v>2.4506766098950594</v>
      </c>
    </row>
    <row r="163" spans="2:68" s="4" customFormat="1" ht="15" customHeight="1" outlineLevel="1" x14ac:dyDescent="0.2">
      <c r="B163" s="67" t="s">
        <v>42</v>
      </c>
      <c r="C163" s="67"/>
      <c r="D163" s="71">
        <f>SUMIF(F158:BN158,"&gt;"&amp;0)</f>
        <v>12891521.683154205</v>
      </c>
    </row>
    <row r="164" spans="2:68" s="4" customFormat="1" ht="15" customHeight="1" outlineLevel="1" x14ac:dyDescent="0.2">
      <c r="D164" s="76"/>
    </row>
    <row r="165" spans="2:68" s="4" customFormat="1" ht="15" customHeight="1" outlineLevel="1" x14ac:dyDescent="0.2">
      <c r="B165" s="1" t="s">
        <v>52</v>
      </c>
      <c r="C165" s="1"/>
      <c r="D165" s="56"/>
      <c r="E165" s="56"/>
      <c r="F165" s="57"/>
      <c r="G165" s="57"/>
      <c r="H165" s="57"/>
      <c r="I165" s="57"/>
      <c r="J165" s="1"/>
      <c r="K165" s="56"/>
      <c r="L165" s="56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P165" s="57"/>
    </row>
    <row r="166" spans="2:68" s="4" customFormat="1" ht="15" customHeight="1" outlineLevel="1" x14ac:dyDescent="0.2">
      <c r="B166" s="72"/>
      <c r="C166" s="72"/>
      <c r="D166" s="76"/>
    </row>
    <row r="167" spans="2:68" s="4" customFormat="1" ht="15" customHeight="1" outlineLevel="1" x14ac:dyDescent="0.2">
      <c r="B167" s="59" t="s">
        <v>44</v>
      </c>
      <c r="C167" s="59"/>
      <c r="D167" s="68">
        <f>D168/$D$108</f>
        <v>2.2222222222222223E-2</v>
      </c>
    </row>
    <row r="168" spans="2:68" s="4" customFormat="1" ht="15" customHeight="1" outlineLevel="1" x14ac:dyDescent="0.2">
      <c r="B168" s="59" t="s">
        <v>45</v>
      </c>
      <c r="C168" s="59"/>
      <c r="D168" s="101">
        <f>F184</f>
        <v>300000</v>
      </c>
    </row>
    <row r="169" spans="2:68" s="4" customFormat="1" ht="15" customHeight="1" outlineLevel="1" x14ac:dyDescent="0.2">
      <c r="B169" s="73"/>
      <c r="C169" s="73"/>
      <c r="D169" s="77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P169" s="73"/>
    </row>
    <row r="170" spans="2:68" s="4" customFormat="1" ht="15" customHeight="1" outlineLevel="1" x14ac:dyDescent="0.2">
      <c r="B170" s="4" t="s">
        <v>46</v>
      </c>
      <c r="D170" s="52">
        <f>SUM(F170:BN170)</f>
        <v>804987.57284178922</v>
      </c>
      <c r="E170" s="23"/>
      <c r="F170" s="100">
        <f>-D168</f>
        <v>-300000</v>
      </c>
      <c r="G170" s="52">
        <f>$D$167*G134</f>
        <v>0</v>
      </c>
      <c r="H170" s="52">
        <f t="shared" ref="H170:BN170" si="30">$D$167*H134</f>
        <v>0</v>
      </c>
      <c r="I170" s="52">
        <f t="shared" si="30"/>
        <v>0</v>
      </c>
      <c r="J170" s="52">
        <f t="shared" si="30"/>
        <v>0</v>
      </c>
      <c r="K170" s="52">
        <f t="shared" si="30"/>
        <v>0</v>
      </c>
      <c r="L170" s="52">
        <f t="shared" si="30"/>
        <v>0</v>
      </c>
      <c r="M170" s="52">
        <f t="shared" si="30"/>
        <v>0</v>
      </c>
      <c r="N170" s="52">
        <f t="shared" si="30"/>
        <v>0</v>
      </c>
      <c r="O170" s="52">
        <f t="shared" si="30"/>
        <v>0</v>
      </c>
      <c r="P170" s="52">
        <f t="shared" si="30"/>
        <v>0</v>
      </c>
      <c r="Q170" s="52">
        <f t="shared" si="30"/>
        <v>0</v>
      </c>
      <c r="R170" s="52">
        <f t="shared" si="30"/>
        <v>0</v>
      </c>
      <c r="S170" s="52">
        <f t="shared" si="30"/>
        <v>0</v>
      </c>
      <c r="T170" s="52">
        <f t="shared" si="30"/>
        <v>0</v>
      </c>
      <c r="U170" s="52">
        <f t="shared" si="30"/>
        <v>0</v>
      </c>
      <c r="V170" s="52">
        <f t="shared" si="30"/>
        <v>0</v>
      </c>
      <c r="W170" s="52">
        <f t="shared" si="30"/>
        <v>0</v>
      </c>
      <c r="X170" s="52">
        <f t="shared" si="30"/>
        <v>0</v>
      </c>
      <c r="Y170" s="52">
        <f t="shared" si="30"/>
        <v>0</v>
      </c>
      <c r="Z170" s="52">
        <f t="shared" si="30"/>
        <v>0</v>
      </c>
      <c r="AA170" s="52">
        <f t="shared" si="30"/>
        <v>0</v>
      </c>
      <c r="AB170" s="52">
        <f t="shared" si="30"/>
        <v>0</v>
      </c>
      <c r="AC170" s="52">
        <f t="shared" si="30"/>
        <v>0</v>
      </c>
      <c r="AD170" s="52">
        <f t="shared" si="30"/>
        <v>246680.52484342945</v>
      </c>
      <c r="AE170" s="52">
        <f t="shared" si="30"/>
        <v>2343.8838418379751</v>
      </c>
      <c r="AF170" s="52">
        <f t="shared" si="30"/>
        <v>2476.2268333724351</v>
      </c>
      <c r="AG170" s="52">
        <f t="shared" si="30"/>
        <v>2464.6036844116043</v>
      </c>
      <c r="AH170" s="52">
        <f t="shared" si="30"/>
        <v>2601.6618211689965</v>
      </c>
      <c r="AI170" s="52">
        <f t="shared" si="30"/>
        <v>2666.7808196535493</v>
      </c>
      <c r="AJ170" s="52">
        <f t="shared" si="30"/>
        <v>2651.8659348814599</v>
      </c>
      <c r="AK170" s="52">
        <f t="shared" si="30"/>
        <v>2798.387764348241</v>
      </c>
      <c r="AL170" s="52">
        <f t="shared" si="30"/>
        <v>2780.4870672181801</v>
      </c>
      <c r="AM170" s="52">
        <f t="shared" si="30"/>
        <v>2932.1182143262881</v>
      </c>
      <c r="AN170" s="52">
        <f t="shared" si="30"/>
        <v>3001.4418562162809</v>
      </c>
      <c r="AO170" s="52">
        <f t="shared" si="30"/>
        <v>2795.9797784528369</v>
      </c>
      <c r="AP170" s="52">
        <f t="shared" si="30"/>
        <v>3150.856782272931</v>
      </c>
      <c r="AQ170" s="52">
        <f t="shared" si="30"/>
        <v>3135.6294703031072</v>
      </c>
      <c r="AR170" s="52">
        <f t="shared" si="30"/>
        <v>3313.7330330588779</v>
      </c>
      <c r="AS170" s="52">
        <f t="shared" si="30"/>
        <v>3297.013486049314</v>
      </c>
      <c r="AT170" s="52">
        <f t="shared" si="30"/>
        <v>3483.4562521543612</v>
      </c>
      <c r="AU170" s="52">
        <f t="shared" si="30"/>
        <v>3571.1716016853916</v>
      </c>
      <c r="AV170" s="52">
        <f t="shared" si="30"/>
        <v>3549.1778924333767</v>
      </c>
      <c r="AW170" s="52">
        <f t="shared" si="30"/>
        <v>3747.9015040737072</v>
      </c>
      <c r="AX170" s="52">
        <f t="shared" si="30"/>
        <v>3724.3818605643951</v>
      </c>
      <c r="AY170" s="52">
        <f t="shared" si="30"/>
        <v>3932.1073044230566</v>
      </c>
      <c r="AZ170" s="52">
        <f t="shared" si="30"/>
        <v>4027.2711511617458</v>
      </c>
      <c r="BA170" s="52">
        <f t="shared" si="30"/>
        <v>3747.486681082929</v>
      </c>
      <c r="BB170" s="52">
        <f t="shared" si="30"/>
        <v>4212.2432776844407</v>
      </c>
      <c r="BC170" s="52">
        <f t="shared" si="30"/>
        <v>4102.2777961978809</v>
      </c>
      <c r="BD170" s="52">
        <f t="shared" si="30"/>
        <v>4246.5675729587083</v>
      </c>
      <c r="BE170" s="52">
        <f t="shared" si="30"/>
        <v>4135.6817350826086</v>
      </c>
      <c r="BF170" s="52">
        <f t="shared" si="30"/>
        <v>4281.1742892028296</v>
      </c>
      <c r="BG170" s="52">
        <f t="shared" si="30"/>
        <v>4298.5945313307939</v>
      </c>
      <c r="BH170" s="52">
        <f t="shared" si="30"/>
        <v>4186.3137339798068</v>
      </c>
      <c r="BI170" s="52">
        <f t="shared" si="30"/>
        <v>4333.6293187483398</v>
      </c>
      <c r="BJ170" s="52">
        <f t="shared" si="30"/>
        <v>4220.4088047443247</v>
      </c>
      <c r="BK170" s="52">
        <f t="shared" si="30"/>
        <v>4368.9524077774686</v>
      </c>
      <c r="BL170" s="52">
        <f t="shared" si="30"/>
        <v>4386.7331844465916</v>
      </c>
      <c r="BM170" s="52">
        <f t="shared" si="30"/>
        <v>4137.8637425370243</v>
      </c>
      <c r="BN170" s="52">
        <f t="shared" si="30"/>
        <v>735202.98296851793</v>
      </c>
    </row>
    <row r="171" spans="2:68" s="4" customFormat="1" ht="15" customHeight="1" outlineLevel="1" x14ac:dyDescent="0.2">
      <c r="D171" s="76"/>
    </row>
    <row r="172" spans="2:68" s="4" customFormat="1" ht="15" customHeight="1" outlineLevel="1" x14ac:dyDescent="0.2">
      <c r="B172" s="4" t="s">
        <v>53</v>
      </c>
    </row>
    <row r="173" spans="2:68" s="4" customFormat="1" ht="15" customHeight="1" outlineLevel="1" x14ac:dyDescent="0.2">
      <c r="B173" s="67" t="s">
        <v>40</v>
      </c>
      <c r="C173" s="67"/>
      <c r="D173" s="68">
        <f>XIRR(F170:BN170,F6:BN6,0.2)</f>
        <v>0.39939075112342837</v>
      </c>
    </row>
    <row r="174" spans="2:68" s="4" customFormat="1" ht="15" customHeight="1" outlineLevel="1" x14ac:dyDescent="0.2">
      <c r="B174" s="67" t="s">
        <v>54</v>
      </c>
      <c r="C174" s="67"/>
      <c r="D174" s="69">
        <f>(SUMIF(F170:BN170,"&gt;"&amp;0))/-F170</f>
        <v>3.6832919094726311</v>
      </c>
      <c r="G174" s="70">
        <f>G170/-$F$170</f>
        <v>0</v>
      </c>
      <c r="H174" s="70">
        <f t="shared" ref="H174:BN174" si="31">H170/-$F$170</f>
        <v>0</v>
      </c>
      <c r="I174" s="70">
        <f t="shared" si="31"/>
        <v>0</v>
      </c>
      <c r="J174" s="70">
        <f t="shared" si="31"/>
        <v>0</v>
      </c>
      <c r="K174" s="70">
        <f t="shared" si="31"/>
        <v>0</v>
      </c>
      <c r="L174" s="70">
        <f t="shared" si="31"/>
        <v>0</v>
      </c>
      <c r="M174" s="70">
        <f t="shared" si="31"/>
        <v>0</v>
      </c>
      <c r="N174" s="70">
        <f t="shared" si="31"/>
        <v>0</v>
      </c>
      <c r="O174" s="70">
        <f t="shared" si="31"/>
        <v>0</v>
      </c>
      <c r="P174" s="70">
        <f t="shared" si="31"/>
        <v>0</v>
      </c>
      <c r="Q174" s="70">
        <f t="shared" si="31"/>
        <v>0</v>
      </c>
      <c r="R174" s="70">
        <f t="shared" si="31"/>
        <v>0</v>
      </c>
      <c r="S174" s="70">
        <f t="shared" si="31"/>
        <v>0</v>
      </c>
      <c r="T174" s="70">
        <f t="shared" si="31"/>
        <v>0</v>
      </c>
      <c r="U174" s="70">
        <f t="shared" si="31"/>
        <v>0</v>
      </c>
      <c r="V174" s="70">
        <f t="shared" si="31"/>
        <v>0</v>
      </c>
      <c r="W174" s="70">
        <f t="shared" si="31"/>
        <v>0</v>
      </c>
      <c r="X174" s="70">
        <f t="shared" si="31"/>
        <v>0</v>
      </c>
      <c r="Y174" s="70">
        <f t="shared" si="31"/>
        <v>0</v>
      </c>
      <c r="Z174" s="70">
        <f t="shared" si="31"/>
        <v>0</v>
      </c>
      <c r="AA174" s="70">
        <f t="shared" si="31"/>
        <v>0</v>
      </c>
      <c r="AB174" s="70">
        <f t="shared" si="31"/>
        <v>0</v>
      </c>
      <c r="AC174" s="70">
        <f t="shared" si="31"/>
        <v>0</v>
      </c>
      <c r="AD174" s="70">
        <f t="shared" si="31"/>
        <v>0.82226841614476487</v>
      </c>
      <c r="AE174" s="70">
        <f t="shared" si="31"/>
        <v>7.812946139459917E-3</v>
      </c>
      <c r="AF174" s="70">
        <f t="shared" si="31"/>
        <v>8.2540894445747841E-3</v>
      </c>
      <c r="AG174" s="70">
        <f t="shared" si="31"/>
        <v>8.215345614705348E-3</v>
      </c>
      <c r="AH174" s="70">
        <f t="shared" si="31"/>
        <v>8.6722060705633226E-3</v>
      </c>
      <c r="AI174" s="70">
        <f t="shared" si="31"/>
        <v>8.8892693988451652E-3</v>
      </c>
      <c r="AJ174" s="70">
        <f t="shared" si="31"/>
        <v>8.8395531162715323E-3</v>
      </c>
      <c r="AK174" s="70">
        <f t="shared" si="31"/>
        <v>9.3279592144941362E-3</v>
      </c>
      <c r="AL174" s="70">
        <f t="shared" si="31"/>
        <v>9.2682902240606001E-3</v>
      </c>
      <c r="AM174" s="70">
        <f t="shared" si="31"/>
        <v>9.7737273810876279E-3</v>
      </c>
      <c r="AN174" s="70">
        <f t="shared" si="31"/>
        <v>1.0004806187387603E-2</v>
      </c>
      <c r="AO174" s="70">
        <f t="shared" si="31"/>
        <v>9.3199325948427891E-3</v>
      </c>
      <c r="AP174" s="70">
        <f t="shared" si="31"/>
        <v>1.050285594090977E-2</v>
      </c>
      <c r="AQ174" s="70">
        <f t="shared" si="31"/>
        <v>1.045209823434369E-2</v>
      </c>
      <c r="AR174" s="70">
        <f t="shared" si="31"/>
        <v>1.1045776776862927E-2</v>
      </c>
      <c r="AS174" s="70">
        <f t="shared" si="31"/>
        <v>1.0990044953497714E-2</v>
      </c>
      <c r="AT174" s="70">
        <f t="shared" si="31"/>
        <v>1.1611520840514537E-2</v>
      </c>
      <c r="AU174" s="70">
        <f t="shared" si="31"/>
        <v>1.1903905338951306E-2</v>
      </c>
      <c r="AV174" s="70">
        <f t="shared" si="31"/>
        <v>1.1830592974777922E-2</v>
      </c>
      <c r="AW174" s="70">
        <f t="shared" si="31"/>
        <v>1.2493005013579025E-2</v>
      </c>
      <c r="AX174" s="70">
        <f t="shared" si="31"/>
        <v>1.2414606201881317E-2</v>
      </c>
      <c r="AY174" s="70">
        <f t="shared" si="31"/>
        <v>1.3107024348076856E-2</v>
      </c>
      <c r="AZ174" s="70">
        <f t="shared" si="31"/>
        <v>1.3424237170539153E-2</v>
      </c>
      <c r="BA174" s="70">
        <f t="shared" si="31"/>
        <v>1.2491622270276431E-2</v>
      </c>
      <c r="BB174" s="70">
        <f t="shared" si="31"/>
        <v>1.4040810925614803E-2</v>
      </c>
      <c r="BC174" s="70">
        <f t="shared" si="31"/>
        <v>1.3674259320659602E-2</v>
      </c>
      <c r="BD174" s="70">
        <f t="shared" si="31"/>
        <v>1.4155225243195695E-2</v>
      </c>
      <c r="BE174" s="70">
        <f t="shared" si="31"/>
        <v>1.3785605783608695E-2</v>
      </c>
      <c r="BF174" s="70">
        <f t="shared" si="31"/>
        <v>1.4270580964009433E-2</v>
      </c>
      <c r="BG174" s="70">
        <f t="shared" si="31"/>
        <v>1.4328648437769313E-2</v>
      </c>
      <c r="BH174" s="70">
        <f t="shared" si="31"/>
        <v>1.3954379113266023E-2</v>
      </c>
      <c r="BI174" s="70">
        <f t="shared" si="31"/>
        <v>1.4445431062494466E-2</v>
      </c>
      <c r="BJ174" s="70">
        <f t="shared" si="31"/>
        <v>1.4068029349147748E-2</v>
      </c>
      <c r="BK174" s="70">
        <f t="shared" si="31"/>
        <v>1.4563174692591562E-2</v>
      </c>
      <c r="BL174" s="70">
        <f t="shared" si="31"/>
        <v>1.4622443948155305E-2</v>
      </c>
      <c r="BM174" s="70">
        <f t="shared" si="31"/>
        <v>1.3792879141790081E-2</v>
      </c>
      <c r="BN174" s="70">
        <f t="shared" si="31"/>
        <v>2.4506766098950599</v>
      </c>
    </row>
    <row r="175" spans="2:68" s="4" customFormat="1" ht="15" customHeight="1" outlineLevel="1" x14ac:dyDescent="0.2">
      <c r="B175" s="67" t="s">
        <v>42</v>
      </c>
      <c r="C175" s="67"/>
      <c r="D175" s="71">
        <f>SUMIF(F170:BN170,"&gt;"&amp;0)</f>
        <v>1104987.5728417893</v>
      </c>
    </row>
    <row r="176" spans="2:68" s="4" customFormat="1" ht="15" customHeight="1" outlineLevel="1" x14ac:dyDescent="0.2">
      <c r="B176" s="67"/>
      <c r="C176" s="67"/>
      <c r="D176" s="71"/>
    </row>
    <row r="177" spans="2:68" s="4" customFormat="1" ht="15" customHeight="1" outlineLevel="1" x14ac:dyDescent="0.2">
      <c r="D177" s="76"/>
    </row>
    <row r="178" spans="2:68" s="4" customFormat="1" ht="15" customHeight="1" outlineLevel="1" x14ac:dyDescent="0.2">
      <c r="B178" s="1" t="s">
        <v>55</v>
      </c>
      <c r="C178" s="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P178" s="56"/>
    </row>
    <row r="179" spans="2:68" s="4" customFormat="1" ht="15" customHeight="1" outlineLevel="1" x14ac:dyDescent="0.2">
      <c r="D179" s="76"/>
    </row>
    <row r="180" spans="2:68" s="4" customFormat="1" ht="15" customHeight="1" outlineLevel="1" x14ac:dyDescent="0.2">
      <c r="B180" s="78"/>
      <c r="C180" s="78"/>
      <c r="D180" s="78"/>
      <c r="E180" s="79" t="s">
        <v>56</v>
      </c>
      <c r="F180" s="80"/>
      <c r="G180" s="79" t="s">
        <v>57</v>
      </c>
      <c r="H180" s="79"/>
      <c r="I180" s="78"/>
    </row>
    <row r="181" spans="2:68" s="4" customFormat="1" ht="15" customHeight="1" outlineLevel="1" x14ac:dyDescent="0.2">
      <c r="B181" s="78"/>
      <c r="C181" s="78"/>
      <c r="D181" s="78"/>
      <c r="E181" s="81" t="s">
        <v>58</v>
      </c>
      <c r="F181" s="82"/>
      <c r="G181" s="83" t="s">
        <v>59</v>
      </c>
      <c r="H181" s="83" t="s">
        <v>60</v>
      </c>
    </row>
    <row r="182" spans="2:68" s="4" customFormat="1" ht="15" customHeight="1" outlineLevel="1" x14ac:dyDescent="0.2">
      <c r="B182" s="84"/>
      <c r="C182" s="84"/>
      <c r="D182" s="84"/>
      <c r="E182" s="85" t="s">
        <v>1</v>
      </c>
      <c r="F182" s="86" t="s">
        <v>61</v>
      </c>
      <c r="G182" s="87" t="s">
        <v>62</v>
      </c>
      <c r="H182" s="87" t="s">
        <v>63</v>
      </c>
    </row>
    <row r="183" spans="2:68" s="4" customFormat="1" ht="15" customHeight="1" outlineLevel="1" x14ac:dyDescent="0.2">
      <c r="B183" s="50" t="s">
        <v>64</v>
      </c>
      <c r="C183" s="41"/>
      <c r="D183" s="78"/>
      <c r="E183" s="102">
        <f t="shared" ref="E183:E184" si="32">$F183/$D$108</f>
        <v>0.25925925925925924</v>
      </c>
      <c r="F183" s="51">
        <v>3500000</v>
      </c>
      <c r="G183" s="88">
        <v>0.05</v>
      </c>
      <c r="H183" s="89">
        <v>0.8</v>
      </c>
    </row>
    <row r="184" spans="2:68" s="4" customFormat="1" ht="15" customHeight="1" outlineLevel="1" x14ac:dyDescent="0.2">
      <c r="B184" s="50" t="s">
        <v>65</v>
      </c>
      <c r="C184" s="41"/>
      <c r="D184" s="78"/>
      <c r="E184" s="102">
        <f t="shared" si="32"/>
        <v>2.2222222222222223E-2</v>
      </c>
      <c r="F184" s="51">
        <v>300000</v>
      </c>
      <c r="G184" s="88">
        <v>0.05</v>
      </c>
      <c r="H184" s="89">
        <v>0.2</v>
      </c>
    </row>
    <row r="185" spans="2:68" s="4" customFormat="1" ht="15" customHeight="1" outlineLevel="1" x14ac:dyDescent="0.2">
      <c r="B185" s="90" t="s">
        <v>66</v>
      </c>
      <c r="C185" s="90"/>
      <c r="D185" s="90"/>
      <c r="E185" s="103">
        <f>$F185/$D$108</f>
        <v>0.2814814814814815</v>
      </c>
      <c r="F185" s="91">
        <f>SUM(F183:F184)</f>
        <v>3800000</v>
      </c>
      <c r="G185" s="92">
        <f>SUM(G183:G184)</f>
        <v>0.1</v>
      </c>
      <c r="H185" s="92">
        <f>SUM(H183:H184)</f>
        <v>1</v>
      </c>
    </row>
    <row r="186" spans="2:68" s="4" customFormat="1" ht="15" customHeight="1" outlineLevel="1" x14ac:dyDescent="0.2">
      <c r="D186" s="76"/>
      <c r="E186" s="93"/>
      <c r="AD186" s="94"/>
    </row>
    <row r="187" spans="2:68" s="4" customFormat="1" ht="15" customHeight="1" outlineLevel="1" x14ac:dyDescent="0.2">
      <c r="D187" s="76"/>
    </row>
    <row r="188" spans="2:68" s="4" customFormat="1" ht="15" customHeight="1" outlineLevel="1" x14ac:dyDescent="0.2">
      <c r="B188" s="1" t="s">
        <v>67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P188" s="1"/>
    </row>
    <row r="189" spans="2:68" s="4" customFormat="1" ht="15" customHeight="1" outlineLevel="1" x14ac:dyDescent="0.2">
      <c r="D189" s="55"/>
    </row>
    <row r="190" spans="2:68" s="4" customFormat="1" ht="15" customHeight="1" outlineLevel="1" x14ac:dyDescent="0.2">
      <c r="B190" s="58" t="s">
        <v>68</v>
      </c>
      <c r="C190" s="58"/>
    </row>
    <row r="191" spans="2:68" s="4" customFormat="1" ht="15" customHeight="1" outlineLevel="1" x14ac:dyDescent="0.2">
      <c r="B191" s="59" t="s">
        <v>69</v>
      </c>
      <c r="D191" s="52">
        <f>SUM(F191:BN191)</f>
        <v>103690958.9497706</v>
      </c>
      <c r="E191" s="23"/>
      <c r="F191" s="52">
        <v>0</v>
      </c>
      <c r="G191" s="52">
        <f t="shared" ref="G191:AL191" si="33">F196</f>
        <v>3500000</v>
      </c>
      <c r="H191" s="52">
        <f t="shared" si="33"/>
        <v>3514383.5616438356</v>
      </c>
      <c r="I191" s="52">
        <f t="shared" si="33"/>
        <v>3528826.2338149748</v>
      </c>
      <c r="J191" s="52">
        <f t="shared" si="33"/>
        <v>3543328.2594333924</v>
      </c>
      <c r="K191" s="52">
        <f t="shared" si="33"/>
        <v>3557889.8824173654</v>
      </c>
      <c r="L191" s="52">
        <f t="shared" si="33"/>
        <v>3572511.3476875736</v>
      </c>
      <c r="M191" s="52">
        <f t="shared" si="33"/>
        <v>3587192.9011712214</v>
      </c>
      <c r="N191" s="52">
        <f t="shared" si="33"/>
        <v>3601934.7898061718</v>
      </c>
      <c r="O191" s="52">
        <f t="shared" si="33"/>
        <v>3616737.2615451012</v>
      </c>
      <c r="P191" s="52">
        <f t="shared" si="33"/>
        <v>3631600.5653596702</v>
      </c>
      <c r="Q191" s="52">
        <f t="shared" si="33"/>
        <v>3646524.95124471</v>
      </c>
      <c r="R191" s="52">
        <f t="shared" si="33"/>
        <v>3661510.6702224282</v>
      </c>
      <c r="S191" s="52">
        <f t="shared" si="33"/>
        <v>3676557.9743466298</v>
      </c>
      <c r="T191" s="52">
        <f t="shared" si="33"/>
        <v>3691667.1167069585</v>
      </c>
      <c r="U191" s="52">
        <f t="shared" si="33"/>
        <v>3706838.3514331514</v>
      </c>
      <c r="V191" s="52">
        <f t="shared" si="33"/>
        <v>3722071.9336993149</v>
      </c>
      <c r="W191" s="52">
        <f t="shared" si="33"/>
        <v>3737368.1197282164</v>
      </c>
      <c r="X191" s="52">
        <f t="shared" si="33"/>
        <v>3752727.1667955928</v>
      </c>
      <c r="Y191" s="52">
        <f t="shared" si="33"/>
        <v>3768149.3332344787</v>
      </c>
      <c r="Z191" s="52">
        <f t="shared" si="33"/>
        <v>3783634.8784395522</v>
      </c>
      <c r="AA191" s="52">
        <f t="shared" si="33"/>
        <v>3799184.0628714957</v>
      </c>
      <c r="AB191" s="52">
        <f t="shared" si="33"/>
        <v>3814797.1480613784</v>
      </c>
      <c r="AC191" s="52">
        <f t="shared" si="33"/>
        <v>3830474.3966150554</v>
      </c>
      <c r="AD191" s="52">
        <f t="shared" si="33"/>
        <v>3846216.0722175832</v>
      </c>
      <c r="AE191" s="52">
        <f t="shared" si="33"/>
        <v>984082.98313097842</v>
      </c>
      <c r="AF191" s="52">
        <f t="shared" si="33"/>
        <v>960781.84828587272</v>
      </c>
      <c r="AG191" s="52">
        <f t="shared" si="33"/>
        <v>935840.95378446043</v>
      </c>
      <c r="AH191" s="52">
        <f t="shared" si="33"/>
        <v>910933.16586087306</v>
      </c>
      <c r="AI191" s="52">
        <f t="shared" si="33"/>
        <v>884324.0055694941</v>
      </c>
      <c r="AJ191" s="52">
        <f t="shared" si="33"/>
        <v>856845.77091560245</v>
      </c>
      <c r="AK191" s="52">
        <f t="shared" si="33"/>
        <v>829428.61899871624</v>
      </c>
      <c r="AL191" s="52">
        <f t="shared" si="33"/>
        <v>800189.37251099525</v>
      </c>
      <c r="AM191" s="52">
        <f t="shared" ref="AM191:BN191" si="34">AL196</f>
        <v>771038.80620285566</v>
      </c>
      <c r="AN191" s="52">
        <f t="shared" si="34"/>
        <v>739999.41299727978</v>
      </c>
      <c r="AO191" s="52">
        <f t="shared" si="34"/>
        <v>708023.68481949426</v>
      </c>
      <c r="AP191" s="52">
        <f t="shared" si="34"/>
        <v>678313.60711351503</v>
      </c>
      <c r="AQ191" s="52">
        <f t="shared" si="34"/>
        <v>644341.20148655085</v>
      </c>
      <c r="AR191" s="52">
        <f t="shared" si="34"/>
        <v>610406.83520670363</v>
      </c>
      <c r="AS191" s="52">
        <f t="shared" si="34"/>
        <v>574255.13772825885</v>
      </c>
      <c r="AT191" s="52">
        <f t="shared" si="34"/>
        <v>538149.93301181786</v>
      </c>
      <c r="AU191" s="52">
        <f t="shared" si="34"/>
        <v>499721.18513718882</v>
      </c>
      <c r="AV191" s="52">
        <f t="shared" si="34"/>
        <v>460111.16515690251</v>
      </c>
      <c r="AW191" s="52">
        <f t="shared" si="34"/>
        <v>420594.9575471945</v>
      </c>
      <c r="AX191" s="52">
        <f t="shared" si="34"/>
        <v>378597.91242794407</v>
      </c>
      <c r="AY191" s="52">
        <f t="shared" si="34"/>
        <v>336702.67255325516</v>
      </c>
      <c r="AZ191" s="52">
        <f t="shared" si="34"/>
        <v>292211.79694821872</v>
      </c>
      <c r="BA191" s="52">
        <f t="shared" si="34"/>
        <v>246427.83724974905</v>
      </c>
      <c r="BB191" s="52">
        <f t="shared" si="34"/>
        <v>203719.87644316407</v>
      </c>
      <c r="BC191" s="52">
        <f t="shared" si="34"/>
        <v>155414.24317519649</v>
      </c>
      <c r="BD191" s="52">
        <f t="shared" si="34"/>
        <v>108193.02422347089</v>
      </c>
      <c r="BE191" s="52">
        <f t="shared" si="34"/>
        <v>59094.364738957753</v>
      </c>
      <c r="BF191" s="52">
        <f t="shared" si="34"/>
        <v>11087.59805004907</v>
      </c>
      <c r="BG191" s="52">
        <f t="shared" si="34"/>
        <v>0</v>
      </c>
      <c r="BH191" s="52">
        <f t="shared" si="34"/>
        <v>0</v>
      </c>
      <c r="BI191" s="52">
        <f t="shared" si="34"/>
        <v>0</v>
      </c>
      <c r="BJ191" s="52">
        <f t="shared" si="34"/>
        <v>0</v>
      </c>
      <c r="BK191" s="52">
        <f t="shared" si="34"/>
        <v>0</v>
      </c>
      <c r="BL191" s="52">
        <f t="shared" si="34"/>
        <v>0</v>
      </c>
      <c r="BM191" s="52">
        <f t="shared" si="34"/>
        <v>0</v>
      </c>
      <c r="BN191" s="52">
        <f t="shared" si="34"/>
        <v>0</v>
      </c>
    </row>
    <row r="192" spans="2:68" s="4" customFormat="1" ht="15" customHeight="1" outlineLevel="1" x14ac:dyDescent="0.2">
      <c r="B192" s="59" t="s">
        <v>70</v>
      </c>
      <c r="C192" s="95">
        <f>-F192/F146</f>
        <v>0.92105263157894735</v>
      </c>
      <c r="D192" s="52"/>
      <c r="E192" s="23"/>
      <c r="F192" s="52">
        <f>D156</f>
        <v>3500000</v>
      </c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</row>
    <row r="193" spans="2:68" s="4" customFormat="1" ht="15" customHeight="1" outlineLevel="1" x14ac:dyDescent="0.2">
      <c r="B193" s="59" t="s">
        <v>71</v>
      </c>
      <c r="C193" s="96">
        <f>$G$183</f>
        <v>0.05</v>
      </c>
      <c r="D193" s="52">
        <f>SUM(F193:BN193)</f>
        <v>426127.22856070119</v>
      </c>
      <c r="E193" s="23"/>
      <c r="F193" s="52">
        <f t="shared" ref="F193:AK193" si="35">F191*$C$193/365*30</f>
        <v>0</v>
      </c>
      <c r="G193" s="52">
        <f t="shared" si="35"/>
        <v>14383.561643835617</v>
      </c>
      <c r="H193" s="52">
        <f t="shared" si="35"/>
        <v>14442.672171139051</v>
      </c>
      <c r="I193" s="52">
        <f t="shared" si="35"/>
        <v>14502.025618417705</v>
      </c>
      <c r="J193" s="52">
        <f t="shared" si="35"/>
        <v>14561.622983972846</v>
      </c>
      <c r="K193" s="52">
        <f t="shared" si="35"/>
        <v>14621.465270208351</v>
      </c>
      <c r="L193" s="52">
        <f t="shared" si="35"/>
        <v>14681.553483647564</v>
      </c>
      <c r="M193" s="52">
        <f t="shared" si="35"/>
        <v>14741.888634950226</v>
      </c>
      <c r="N193" s="52">
        <f t="shared" si="35"/>
        <v>14802.471738929473</v>
      </c>
      <c r="O193" s="52">
        <f t="shared" si="35"/>
        <v>14863.30381456891</v>
      </c>
      <c r="P193" s="52">
        <f t="shared" si="35"/>
        <v>14924.385885039741</v>
      </c>
      <c r="Q193" s="52">
        <f t="shared" si="35"/>
        <v>14985.718977717986</v>
      </c>
      <c r="R193" s="52">
        <f t="shared" si="35"/>
        <v>15047.304124201759</v>
      </c>
      <c r="S193" s="52">
        <f t="shared" si="35"/>
        <v>15109.142360328615</v>
      </c>
      <c r="T193" s="52">
        <f t="shared" si="35"/>
        <v>15171.234726192981</v>
      </c>
      <c r="U193" s="52">
        <f t="shared" si="35"/>
        <v>15233.582266163636</v>
      </c>
      <c r="V193" s="52">
        <f t="shared" si="35"/>
        <v>15296.186028901297</v>
      </c>
      <c r="W193" s="52">
        <f t="shared" si="35"/>
        <v>15359.047067376234</v>
      </c>
      <c r="X193" s="52">
        <f t="shared" si="35"/>
        <v>15422.166438885999</v>
      </c>
      <c r="Y193" s="52">
        <f t="shared" si="35"/>
        <v>15485.5452050732</v>
      </c>
      <c r="Z193" s="52">
        <f t="shared" si="35"/>
        <v>15549.184431943366</v>
      </c>
      <c r="AA193" s="52">
        <f t="shared" si="35"/>
        <v>15613.085189882861</v>
      </c>
      <c r="AB193" s="52">
        <f t="shared" si="35"/>
        <v>15677.248553676896</v>
      </c>
      <c r="AC193" s="52">
        <f t="shared" si="35"/>
        <v>15741.675602527628</v>
      </c>
      <c r="AD193" s="52">
        <f t="shared" si="35"/>
        <v>15806.36742007226</v>
      </c>
      <c r="AE193" s="52">
        <f t="shared" si="35"/>
        <v>4044.1766430040211</v>
      </c>
      <c r="AF193" s="52">
        <f t="shared" si="35"/>
        <v>3948.4185545994778</v>
      </c>
      <c r="AG193" s="52">
        <f t="shared" si="35"/>
        <v>3845.9217278813444</v>
      </c>
      <c r="AH193" s="52">
        <f t="shared" si="35"/>
        <v>3743.5609555926294</v>
      </c>
      <c r="AI193" s="52">
        <f t="shared" si="35"/>
        <v>3634.2082420664146</v>
      </c>
      <c r="AJ193" s="52">
        <f t="shared" si="35"/>
        <v>3521.2839900641197</v>
      </c>
      <c r="AK193" s="52">
        <f t="shared" si="35"/>
        <v>3408.610763008423</v>
      </c>
      <c r="AL193" s="52">
        <f t="shared" ref="AL193:BN193" si="36">AL191*$C$193/365*30</f>
        <v>3288.4494760725838</v>
      </c>
      <c r="AM193" s="52">
        <f t="shared" si="36"/>
        <v>3168.6526282309133</v>
      </c>
      <c r="AN193" s="52">
        <f t="shared" si="36"/>
        <v>3041.0934780710131</v>
      </c>
      <c r="AO193" s="52">
        <f t="shared" si="36"/>
        <v>2909.6863759705238</v>
      </c>
      <c r="AP193" s="52">
        <f t="shared" si="36"/>
        <v>2787.5901662199244</v>
      </c>
      <c r="AQ193" s="52">
        <f t="shared" si="36"/>
        <v>2647.9775403556887</v>
      </c>
      <c r="AR193" s="52">
        <f t="shared" si="36"/>
        <v>2508.5212405754946</v>
      </c>
      <c r="AS193" s="52">
        <f t="shared" si="36"/>
        <v>2359.9526208010639</v>
      </c>
      <c r="AT193" s="52">
        <f t="shared" si="36"/>
        <v>2211.5750671718542</v>
      </c>
      <c r="AU193" s="52">
        <f t="shared" si="36"/>
        <v>2053.6487060432419</v>
      </c>
      <c r="AV193" s="52">
        <f t="shared" si="36"/>
        <v>1890.8678020146681</v>
      </c>
      <c r="AW193" s="52">
        <f t="shared" si="36"/>
        <v>1728.4724282761417</v>
      </c>
      <c r="AX193" s="52">
        <f t="shared" si="36"/>
        <v>1555.8818318956608</v>
      </c>
      <c r="AY193" s="52">
        <f t="shared" si="36"/>
        <v>1383.7096132325555</v>
      </c>
      <c r="AZ193" s="52">
        <f t="shared" si="36"/>
        <v>1200.8703984173371</v>
      </c>
      <c r="BA193" s="52">
        <f t="shared" si="36"/>
        <v>1012.7171393825304</v>
      </c>
      <c r="BB193" s="52">
        <f t="shared" si="36"/>
        <v>837.20497168423606</v>
      </c>
      <c r="BC193" s="52">
        <f t="shared" si="36"/>
        <v>638.68867058299929</v>
      </c>
      <c r="BD193" s="52">
        <f t="shared" si="36"/>
        <v>444.62886667179822</v>
      </c>
      <c r="BE193" s="52">
        <f t="shared" si="36"/>
        <v>242.85355372174419</v>
      </c>
      <c r="BF193" s="52">
        <f t="shared" si="36"/>
        <v>45.565471438557822</v>
      </c>
      <c r="BG193" s="52">
        <f t="shared" si="36"/>
        <v>0</v>
      </c>
      <c r="BH193" s="52">
        <f t="shared" si="36"/>
        <v>0</v>
      </c>
      <c r="BI193" s="52">
        <f t="shared" si="36"/>
        <v>0</v>
      </c>
      <c r="BJ193" s="52">
        <f t="shared" si="36"/>
        <v>0</v>
      </c>
      <c r="BK193" s="52">
        <f t="shared" si="36"/>
        <v>0</v>
      </c>
      <c r="BL193" s="52">
        <f t="shared" si="36"/>
        <v>0</v>
      </c>
      <c r="BM193" s="52">
        <f t="shared" si="36"/>
        <v>0</v>
      </c>
      <c r="BN193" s="52">
        <f t="shared" si="36"/>
        <v>0</v>
      </c>
    </row>
    <row r="194" spans="2:68" s="4" customFormat="1" ht="15" customHeight="1" outlineLevel="1" x14ac:dyDescent="0.2">
      <c r="B194" s="59" t="s">
        <v>72</v>
      </c>
      <c r="D194" s="52"/>
      <c r="E194" s="23"/>
      <c r="F194" s="52">
        <f>SUM(F191:F193)</f>
        <v>3500000</v>
      </c>
      <c r="G194" s="52">
        <f t="shared" ref="G194:BN194" si="37">SUM(G191:G193)</f>
        <v>3514383.5616438356</v>
      </c>
      <c r="H194" s="52">
        <f t="shared" si="37"/>
        <v>3528826.2338149748</v>
      </c>
      <c r="I194" s="52">
        <f t="shared" si="37"/>
        <v>3543328.2594333924</v>
      </c>
      <c r="J194" s="52">
        <f t="shared" si="37"/>
        <v>3557889.8824173654</v>
      </c>
      <c r="K194" s="52">
        <f t="shared" si="37"/>
        <v>3572511.3476875736</v>
      </c>
      <c r="L194" s="52">
        <f t="shared" si="37"/>
        <v>3587192.9011712214</v>
      </c>
      <c r="M194" s="52">
        <f t="shared" si="37"/>
        <v>3601934.7898061718</v>
      </c>
      <c r="N194" s="52">
        <f t="shared" si="37"/>
        <v>3616737.2615451012</v>
      </c>
      <c r="O194" s="52">
        <f t="shared" si="37"/>
        <v>3631600.5653596702</v>
      </c>
      <c r="P194" s="52">
        <f t="shared" si="37"/>
        <v>3646524.95124471</v>
      </c>
      <c r="Q194" s="52">
        <f t="shared" si="37"/>
        <v>3661510.6702224282</v>
      </c>
      <c r="R194" s="52">
        <f t="shared" si="37"/>
        <v>3676557.9743466298</v>
      </c>
      <c r="S194" s="52">
        <f t="shared" si="37"/>
        <v>3691667.1167069585</v>
      </c>
      <c r="T194" s="52">
        <f t="shared" si="37"/>
        <v>3706838.3514331514</v>
      </c>
      <c r="U194" s="52">
        <f t="shared" si="37"/>
        <v>3722071.9336993149</v>
      </c>
      <c r="V194" s="52">
        <f t="shared" si="37"/>
        <v>3737368.1197282164</v>
      </c>
      <c r="W194" s="52">
        <f t="shared" si="37"/>
        <v>3752727.1667955928</v>
      </c>
      <c r="X194" s="52">
        <f t="shared" si="37"/>
        <v>3768149.3332344787</v>
      </c>
      <c r="Y194" s="52">
        <f t="shared" si="37"/>
        <v>3783634.8784395522</v>
      </c>
      <c r="Z194" s="52">
        <f t="shared" si="37"/>
        <v>3799184.0628714957</v>
      </c>
      <c r="AA194" s="52">
        <f t="shared" si="37"/>
        <v>3814797.1480613784</v>
      </c>
      <c r="AB194" s="52">
        <f t="shared" si="37"/>
        <v>3830474.3966150554</v>
      </c>
      <c r="AC194" s="52">
        <f t="shared" si="37"/>
        <v>3846216.0722175832</v>
      </c>
      <c r="AD194" s="52">
        <f t="shared" si="37"/>
        <v>3862022.4396376554</v>
      </c>
      <c r="AE194" s="52">
        <f t="shared" si="37"/>
        <v>988127.15977398248</v>
      </c>
      <c r="AF194" s="52">
        <f t="shared" si="37"/>
        <v>964730.26684047224</v>
      </c>
      <c r="AG194" s="52">
        <f t="shared" si="37"/>
        <v>939686.87551234174</v>
      </c>
      <c r="AH194" s="52">
        <f t="shared" si="37"/>
        <v>914676.72681646573</v>
      </c>
      <c r="AI194" s="52">
        <f t="shared" si="37"/>
        <v>887958.21381156053</v>
      </c>
      <c r="AJ194" s="52">
        <f t="shared" si="37"/>
        <v>860367.05490566662</v>
      </c>
      <c r="AK194" s="52">
        <f t="shared" si="37"/>
        <v>832837.22976172471</v>
      </c>
      <c r="AL194" s="52">
        <f t="shared" si="37"/>
        <v>803477.82198706781</v>
      </c>
      <c r="AM194" s="52">
        <f t="shared" si="37"/>
        <v>774207.45883108652</v>
      </c>
      <c r="AN194" s="52">
        <f t="shared" si="37"/>
        <v>743040.50647535082</v>
      </c>
      <c r="AO194" s="52">
        <f t="shared" si="37"/>
        <v>710933.37119546474</v>
      </c>
      <c r="AP194" s="52">
        <f t="shared" si="37"/>
        <v>681101.197279735</v>
      </c>
      <c r="AQ194" s="52">
        <f t="shared" si="37"/>
        <v>646989.17902690649</v>
      </c>
      <c r="AR194" s="52">
        <f t="shared" si="37"/>
        <v>612915.3564472791</v>
      </c>
      <c r="AS194" s="52">
        <f t="shared" si="37"/>
        <v>576615.0903490599</v>
      </c>
      <c r="AT194" s="52">
        <f t="shared" si="37"/>
        <v>540361.50807898969</v>
      </c>
      <c r="AU194" s="52">
        <f t="shared" si="37"/>
        <v>501774.83384323207</v>
      </c>
      <c r="AV194" s="52">
        <f t="shared" si="37"/>
        <v>462002.0329589172</v>
      </c>
      <c r="AW194" s="52">
        <f t="shared" si="37"/>
        <v>422323.42997547064</v>
      </c>
      <c r="AX194" s="52">
        <f t="shared" si="37"/>
        <v>380153.79425983975</v>
      </c>
      <c r="AY194" s="52">
        <f t="shared" si="37"/>
        <v>338086.38216648775</v>
      </c>
      <c r="AZ194" s="52">
        <f t="shared" si="37"/>
        <v>293412.66734663607</v>
      </c>
      <c r="BA194" s="52">
        <f t="shared" si="37"/>
        <v>247440.55438913158</v>
      </c>
      <c r="BB194" s="52">
        <f t="shared" si="37"/>
        <v>204557.0814148483</v>
      </c>
      <c r="BC194" s="52">
        <f t="shared" si="37"/>
        <v>156052.9318457795</v>
      </c>
      <c r="BD194" s="52">
        <f t="shared" si="37"/>
        <v>108637.65309014269</v>
      </c>
      <c r="BE194" s="52">
        <f t="shared" si="37"/>
        <v>59337.218292679499</v>
      </c>
      <c r="BF194" s="52">
        <f t="shared" si="37"/>
        <v>11133.163521487628</v>
      </c>
      <c r="BG194" s="52">
        <f t="shared" si="37"/>
        <v>0</v>
      </c>
      <c r="BH194" s="52">
        <f t="shared" si="37"/>
        <v>0</v>
      </c>
      <c r="BI194" s="52">
        <f t="shared" si="37"/>
        <v>0</v>
      </c>
      <c r="BJ194" s="52">
        <f t="shared" si="37"/>
        <v>0</v>
      </c>
      <c r="BK194" s="52">
        <f t="shared" si="37"/>
        <v>0</v>
      </c>
      <c r="BL194" s="52">
        <f t="shared" si="37"/>
        <v>0</v>
      </c>
      <c r="BM194" s="52">
        <f t="shared" si="37"/>
        <v>0</v>
      </c>
      <c r="BN194" s="52">
        <f t="shared" si="37"/>
        <v>0</v>
      </c>
    </row>
    <row r="195" spans="2:68" s="4" customFormat="1" ht="15" customHeight="1" outlineLevel="1" x14ac:dyDescent="0.2">
      <c r="B195" s="63" t="s">
        <v>73</v>
      </c>
      <c r="C195" s="73"/>
      <c r="D195" s="65">
        <f>SUM(F195:BN195)</f>
        <v>-3926127.2285607015</v>
      </c>
      <c r="E195" s="26"/>
      <c r="F195" s="65">
        <f t="shared" ref="F195:AK195" si="38">-MIN(F194,$C$192*MAX(0,F146))</f>
        <v>0</v>
      </c>
      <c r="G195" s="65">
        <f t="shared" si="38"/>
        <v>0</v>
      </c>
      <c r="H195" s="65">
        <f t="shared" si="38"/>
        <v>0</v>
      </c>
      <c r="I195" s="65">
        <f t="shared" si="38"/>
        <v>0</v>
      </c>
      <c r="J195" s="65">
        <f t="shared" si="38"/>
        <v>0</v>
      </c>
      <c r="K195" s="65">
        <f t="shared" si="38"/>
        <v>0</v>
      </c>
      <c r="L195" s="65">
        <f t="shared" si="38"/>
        <v>0</v>
      </c>
      <c r="M195" s="65">
        <f t="shared" si="38"/>
        <v>0</v>
      </c>
      <c r="N195" s="65">
        <f t="shared" si="38"/>
        <v>0</v>
      </c>
      <c r="O195" s="65">
        <f t="shared" si="38"/>
        <v>0</v>
      </c>
      <c r="P195" s="65">
        <f t="shared" si="38"/>
        <v>0</v>
      </c>
      <c r="Q195" s="65">
        <f t="shared" si="38"/>
        <v>0</v>
      </c>
      <c r="R195" s="65">
        <f t="shared" si="38"/>
        <v>0</v>
      </c>
      <c r="S195" s="65">
        <f t="shared" si="38"/>
        <v>0</v>
      </c>
      <c r="T195" s="65">
        <f t="shared" si="38"/>
        <v>0</v>
      </c>
      <c r="U195" s="65">
        <f t="shared" si="38"/>
        <v>0</v>
      </c>
      <c r="V195" s="65">
        <f t="shared" si="38"/>
        <v>0</v>
      </c>
      <c r="W195" s="65">
        <f t="shared" si="38"/>
        <v>0</v>
      </c>
      <c r="X195" s="65">
        <f t="shared" si="38"/>
        <v>0</v>
      </c>
      <c r="Y195" s="65">
        <f t="shared" si="38"/>
        <v>0</v>
      </c>
      <c r="Z195" s="65">
        <f t="shared" si="38"/>
        <v>0</v>
      </c>
      <c r="AA195" s="65">
        <f t="shared" si="38"/>
        <v>0</v>
      </c>
      <c r="AB195" s="65">
        <f t="shared" si="38"/>
        <v>0</v>
      </c>
      <c r="AC195" s="65">
        <f t="shared" si="38"/>
        <v>0</v>
      </c>
      <c r="AD195" s="65">
        <f t="shared" si="38"/>
        <v>-2877939.456506677</v>
      </c>
      <c r="AE195" s="65">
        <f t="shared" si="38"/>
        <v>-27345.31148810971</v>
      </c>
      <c r="AF195" s="65">
        <f t="shared" si="38"/>
        <v>-28889.313056011746</v>
      </c>
      <c r="AG195" s="65">
        <f t="shared" si="38"/>
        <v>-28753.709651468718</v>
      </c>
      <c r="AH195" s="65">
        <f t="shared" si="38"/>
        <v>-30352.721246971629</v>
      </c>
      <c r="AI195" s="65">
        <f t="shared" si="38"/>
        <v>-31112.442895958073</v>
      </c>
      <c r="AJ195" s="65">
        <f t="shared" si="38"/>
        <v>-30938.435906950363</v>
      </c>
      <c r="AK195" s="65">
        <f t="shared" si="38"/>
        <v>-32647.857250729481</v>
      </c>
      <c r="AL195" s="65">
        <f t="shared" ref="AL195:BQ195" si="39">-MIN(AL194,$C$192*MAX(0,AL146))</f>
        <v>-32439.015784212101</v>
      </c>
      <c r="AM195" s="65">
        <f t="shared" si="39"/>
        <v>-34208.045833806689</v>
      </c>
      <c r="AN195" s="65">
        <f t="shared" si="39"/>
        <v>-35016.821655856613</v>
      </c>
      <c r="AO195" s="65">
        <f t="shared" si="39"/>
        <v>-32619.764081949757</v>
      </c>
      <c r="AP195" s="65">
        <f t="shared" si="39"/>
        <v>-36759.995793184193</v>
      </c>
      <c r="AQ195" s="65">
        <f t="shared" si="39"/>
        <v>-36582.343820202914</v>
      </c>
      <c r="AR195" s="65">
        <f t="shared" si="39"/>
        <v>-38660.218719020238</v>
      </c>
      <c r="AS195" s="65">
        <f t="shared" si="39"/>
        <v>-38465.157337242003</v>
      </c>
      <c r="AT195" s="65">
        <f t="shared" si="39"/>
        <v>-40640.322941800885</v>
      </c>
      <c r="AU195" s="65">
        <f t="shared" si="39"/>
        <v>-41663.668686329569</v>
      </c>
      <c r="AV195" s="65">
        <f t="shared" si="39"/>
        <v>-41407.075411722726</v>
      </c>
      <c r="AW195" s="65">
        <f t="shared" si="39"/>
        <v>-43725.517547526586</v>
      </c>
      <c r="AX195" s="65">
        <f t="shared" si="39"/>
        <v>-43451.121706584607</v>
      </c>
      <c r="AY195" s="65">
        <f t="shared" si="39"/>
        <v>-45874.585218269</v>
      </c>
      <c r="AZ195" s="65">
        <f t="shared" si="39"/>
        <v>-46984.830096887032</v>
      </c>
      <c r="BA195" s="65">
        <f t="shared" si="39"/>
        <v>-43720.677945967502</v>
      </c>
      <c r="BB195" s="65">
        <f t="shared" si="39"/>
        <v>-49142.838239651806</v>
      </c>
      <c r="BC195" s="65">
        <f t="shared" si="39"/>
        <v>-47859.907622308616</v>
      </c>
      <c r="BD195" s="65">
        <f t="shared" si="39"/>
        <v>-49543.288351184936</v>
      </c>
      <c r="BE195" s="65">
        <f t="shared" si="39"/>
        <v>-48249.62024263043</v>
      </c>
      <c r="BF195" s="65">
        <f t="shared" si="39"/>
        <v>-11133.163521487628</v>
      </c>
      <c r="BG195" s="65">
        <f t="shared" si="39"/>
        <v>0</v>
      </c>
      <c r="BH195" s="65">
        <f t="shared" si="39"/>
        <v>0</v>
      </c>
      <c r="BI195" s="65">
        <f t="shared" si="39"/>
        <v>0</v>
      </c>
      <c r="BJ195" s="65">
        <f t="shared" si="39"/>
        <v>0</v>
      </c>
      <c r="BK195" s="65">
        <f t="shared" si="39"/>
        <v>0</v>
      </c>
      <c r="BL195" s="65">
        <f t="shared" si="39"/>
        <v>0</v>
      </c>
      <c r="BM195" s="65">
        <f t="shared" si="39"/>
        <v>0</v>
      </c>
      <c r="BN195" s="65">
        <f t="shared" si="39"/>
        <v>0</v>
      </c>
    </row>
    <row r="196" spans="2:68" s="4" customFormat="1" ht="15" customHeight="1" outlineLevel="1" x14ac:dyDescent="0.2">
      <c r="B196" s="59" t="s">
        <v>74</v>
      </c>
      <c r="D196" s="52">
        <f>SUM(F196:BN196)</f>
        <v>103690958.9497706</v>
      </c>
      <c r="E196" s="23"/>
      <c r="F196" s="52">
        <f>SUM(F194:F195)</f>
        <v>3500000</v>
      </c>
      <c r="G196" s="52">
        <f t="shared" ref="G196:BN196" si="40">SUM(G194:G195)</f>
        <v>3514383.5616438356</v>
      </c>
      <c r="H196" s="52">
        <f t="shared" si="40"/>
        <v>3528826.2338149748</v>
      </c>
      <c r="I196" s="52">
        <f t="shared" si="40"/>
        <v>3543328.2594333924</v>
      </c>
      <c r="J196" s="52">
        <f t="shared" si="40"/>
        <v>3557889.8824173654</v>
      </c>
      <c r="K196" s="52">
        <f t="shared" si="40"/>
        <v>3572511.3476875736</v>
      </c>
      <c r="L196" s="52">
        <f t="shared" si="40"/>
        <v>3587192.9011712214</v>
      </c>
      <c r="M196" s="52">
        <f t="shared" si="40"/>
        <v>3601934.7898061718</v>
      </c>
      <c r="N196" s="52">
        <f t="shared" si="40"/>
        <v>3616737.2615451012</v>
      </c>
      <c r="O196" s="52">
        <f t="shared" si="40"/>
        <v>3631600.5653596702</v>
      </c>
      <c r="P196" s="52">
        <f t="shared" si="40"/>
        <v>3646524.95124471</v>
      </c>
      <c r="Q196" s="52">
        <f t="shared" si="40"/>
        <v>3661510.6702224282</v>
      </c>
      <c r="R196" s="52">
        <f t="shared" si="40"/>
        <v>3676557.9743466298</v>
      </c>
      <c r="S196" s="52">
        <f t="shared" si="40"/>
        <v>3691667.1167069585</v>
      </c>
      <c r="T196" s="52">
        <f t="shared" si="40"/>
        <v>3706838.3514331514</v>
      </c>
      <c r="U196" s="52">
        <f t="shared" si="40"/>
        <v>3722071.9336993149</v>
      </c>
      <c r="V196" s="52">
        <f t="shared" si="40"/>
        <v>3737368.1197282164</v>
      </c>
      <c r="W196" s="52">
        <f t="shared" si="40"/>
        <v>3752727.1667955928</v>
      </c>
      <c r="X196" s="52">
        <f t="shared" si="40"/>
        <v>3768149.3332344787</v>
      </c>
      <c r="Y196" s="52">
        <f t="shared" si="40"/>
        <v>3783634.8784395522</v>
      </c>
      <c r="Z196" s="52">
        <f t="shared" si="40"/>
        <v>3799184.0628714957</v>
      </c>
      <c r="AA196" s="52">
        <f t="shared" si="40"/>
        <v>3814797.1480613784</v>
      </c>
      <c r="AB196" s="52">
        <f t="shared" si="40"/>
        <v>3830474.3966150554</v>
      </c>
      <c r="AC196" s="52">
        <f t="shared" si="40"/>
        <v>3846216.0722175832</v>
      </c>
      <c r="AD196" s="52">
        <f t="shared" si="40"/>
        <v>984082.98313097842</v>
      </c>
      <c r="AE196" s="52">
        <f t="shared" si="40"/>
        <v>960781.84828587272</v>
      </c>
      <c r="AF196" s="52">
        <f t="shared" si="40"/>
        <v>935840.95378446043</v>
      </c>
      <c r="AG196" s="52">
        <f t="shared" si="40"/>
        <v>910933.16586087306</v>
      </c>
      <c r="AH196" s="52">
        <f t="shared" si="40"/>
        <v>884324.0055694941</v>
      </c>
      <c r="AI196" s="52">
        <f t="shared" si="40"/>
        <v>856845.77091560245</v>
      </c>
      <c r="AJ196" s="52">
        <f t="shared" si="40"/>
        <v>829428.61899871624</v>
      </c>
      <c r="AK196" s="52">
        <f t="shared" si="40"/>
        <v>800189.37251099525</v>
      </c>
      <c r="AL196" s="52">
        <f t="shared" si="40"/>
        <v>771038.80620285566</v>
      </c>
      <c r="AM196" s="52">
        <f t="shared" si="40"/>
        <v>739999.41299727978</v>
      </c>
      <c r="AN196" s="52">
        <f t="shared" si="40"/>
        <v>708023.68481949426</v>
      </c>
      <c r="AO196" s="52">
        <f t="shared" si="40"/>
        <v>678313.60711351503</v>
      </c>
      <c r="AP196" s="52">
        <f t="shared" si="40"/>
        <v>644341.20148655085</v>
      </c>
      <c r="AQ196" s="52">
        <f t="shared" si="40"/>
        <v>610406.83520670363</v>
      </c>
      <c r="AR196" s="52">
        <f t="shared" si="40"/>
        <v>574255.13772825885</v>
      </c>
      <c r="AS196" s="52">
        <f t="shared" si="40"/>
        <v>538149.93301181786</v>
      </c>
      <c r="AT196" s="52">
        <f t="shared" si="40"/>
        <v>499721.18513718882</v>
      </c>
      <c r="AU196" s="52">
        <f t="shared" si="40"/>
        <v>460111.16515690251</v>
      </c>
      <c r="AV196" s="52">
        <f t="shared" si="40"/>
        <v>420594.9575471945</v>
      </c>
      <c r="AW196" s="52">
        <f t="shared" si="40"/>
        <v>378597.91242794407</v>
      </c>
      <c r="AX196" s="52">
        <f t="shared" si="40"/>
        <v>336702.67255325516</v>
      </c>
      <c r="AY196" s="52">
        <f t="shared" si="40"/>
        <v>292211.79694821872</v>
      </c>
      <c r="AZ196" s="52">
        <f t="shared" si="40"/>
        <v>246427.83724974905</v>
      </c>
      <c r="BA196" s="52">
        <f t="shared" si="40"/>
        <v>203719.87644316407</v>
      </c>
      <c r="BB196" s="52">
        <f t="shared" si="40"/>
        <v>155414.24317519649</v>
      </c>
      <c r="BC196" s="52">
        <f t="shared" si="40"/>
        <v>108193.02422347089</v>
      </c>
      <c r="BD196" s="52">
        <f t="shared" si="40"/>
        <v>59094.364738957753</v>
      </c>
      <c r="BE196" s="52">
        <f t="shared" si="40"/>
        <v>11087.59805004907</v>
      </c>
      <c r="BF196" s="52">
        <f t="shared" si="40"/>
        <v>0</v>
      </c>
      <c r="BG196" s="52">
        <f t="shared" si="40"/>
        <v>0</v>
      </c>
      <c r="BH196" s="52">
        <f t="shared" si="40"/>
        <v>0</v>
      </c>
      <c r="BI196" s="52">
        <f t="shared" si="40"/>
        <v>0</v>
      </c>
      <c r="BJ196" s="52">
        <f t="shared" si="40"/>
        <v>0</v>
      </c>
      <c r="BK196" s="52">
        <f t="shared" si="40"/>
        <v>0</v>
      </c>
      <c r="BL196" s="52">
        <f t="shared" si="40"/>
        <v>0</v>
      </c>
      <c r="BM196" s="52">
        <f t="shared" si="40"/>
        <v>0</v>
      </c>
      <c r="BN196" s="52">
        <f t="shared" si="40"/>
        <v>0</v>
      </c>
    </row>
    <row r="197" spans="2:68" s="4" customFormat="1" ht="15" customHeight="1" outlineLevel="1" x14ac:dyDescent="0.2">
      <c r="D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</row>
    <row r="198" spans="2:68" s="4" customFormat="1" ht="15" customHeight="1" outlineLevel="1" x14ac:dyDescent="0.2">
      <c r="B198" s="58" t="s">
        <v>75</v>
      </c>
      <c r="D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</row>
    <row r="199" spans="2:68" s="4" customFormat="1" ht="15" customHeight="1" outlineLevel="1" x14ac:dyDescent="0.2">
      <c r="B199" s="59" t="s">
        <v>73</v>
      </c>
      <c r="C199" s="96">
        <f>$H$183</f>
        <v>0.8</v>
      </c>
      <c r="D199" s="52"/>
      <c r="E199" s="23"/>
      <c r="F199" s="52">
        <f t="shared" ref="F199:AK199" si="41">($C$199-$C$211)*F228</f>
        <v>0</v>
      </c>
      <c r="G199" s="52">
        <f t="shared" si="41"/>
        <v>0</v>
      </c>
      <c r="H199" s="52">
        <f t="shared" si="41"/>
        <v>0</v>
      </c>
      <c r="I199" s="52">
        <f t="shared" si="41"/>
        <v>0</v>
      </c>
      <c r="J199" s="52">
        <f t="shared" si="41"/>
        <v>0</v>
      </c>
      <c r="K199" s="52">
        <f t="shared" si="41"/>
        <v>0</v>
      </c>
      <c r="L199" s="52">
        <f t="shared" si="41"/>
        <v>0</v>
      </c>
      <c r="M199" s="52">
        <f t="shared" si="41"/>
        <v>0</v>
      </c>
      <c r="N199" s="52">
        <f t="shared" si="41"/>
        <v>0</v>
      </c>
      <c r="O199" s="52">
        <f t="shared" si="41"/>
        <v>0</v>
      </c>
      <c r="P199" s="52">
        <f t="shared" si="41"/>
        <v>0</v>
      </c>
      <c r="Q199" s="52">
        <f t="shared" si="41"/>
        <v>0</v>
      </c>
      <c r="R199" s="52">
        <f t="shared" si="41"/>
        <v>0</v>
      </c>
      <c r="S199" s="52">
        <f t="shared" si="41"/>
        <v>0</v>
      </c>
      <c r="T199" s="52">
        <f t="shared" si="41"/>
        <v>0</v>
      </c>
      <c r="U199" s="52">
        <f t="shared" si="41"/>
        <v>0</v>
      </c>
      <c r="V199" s="52">
        <f t="shared" si="41"/>
        <v>0</v>
      </c>
      <c r="W199" s="52">
        <f t="shared" si="41"/>
        <v>0</v>
      </c>
      <c r="X199" s="52">
        <f t="shared" si="41"/>
        <v>0</v>
      </c>
      <c r="Y199" s="52">
        <f t="shared" si="41"/>
        <v>0</v>
      </c>
      <c r="Z199" s="52">
        <f t="shared" si="41"/>
        <v>0</v>
      </c>
      <c r="AA199" s="52">
        <f t="shared" si="41"/>
        <v>0</v>
      </c>
      <c r="AB199" s="52">
        <f t="shared" si="41"/>
        <v>0</v>
      </c>
      <c r="AC199" s="52">
        <f t="shared" si="41"/>
        <v>0</v>
      </c>
      <c r="AD199" s="52">
        <f t="shared" si="41"/>
        <v>1.6788314831884284E-10</v>
      </c>
      <c r="AE199" s="52">
        <f t="shared" si="41"/>
        <v>0</v>
      </c>
      <c r="AF199" s="52">
        <f t="shared" si="41"/>
        <v>0</v>
      </c>
      <c r="AG199" s="52">
        <f t="shared" si="41"/>
        <v>0</v>
      </c>
      <c r="AH199" s="52">
        <f t="shared" si="41"/>
        <v>0</v>
      </c>
      <c r="AI199" s="52">
        <f t="shared" si="41"/>
        <v>0</v>
      </c>
      <c r="AJ199" s="52">
        <f t="shared" si="41"/>
        <v>0</v>
      </c>
      <c r="AK199" s="52">
        <f t="shared" si="41"/>
        <v>0</v>
      </c>
      <c r="AL199" s="52">
        <f t="shared" ref="AL199:BN199" si="42">($C$199-$C$211)*AL228</f>
        <v>0</v>
      </c>
      <c r="AM199" s="52">
        <f t="shared" si="42"/>
        <v>3.2789677406023995E-12</v>
      </c>
      <c r="AN199" s="52">
        <f t="shared" si="42"/>
        <v>0</v>
      </c>
      <c r="AO199" s="52">
        <f t="shared" si="42"/>
        <v>0</v>
      </c>
      <c r="AP199" s="52">
        <f t="shared" si="42"/>
        <v>0</v>
      </c>
      <c r="AQ199" s="52">
        <f t="shared" si="42"/>
        <v>0</v>
      </c>
      <c r="AR199" s="52">
        <f t="shared" si="42"/>
        <v>2.6231741924819194E-12</v>
      </c>
      <c r="AS199" s="52">
        <f t="shared" si="42"/>
        <v>0</v>
      </c>
      <c r="AT199" s="52">
        <f t="shared" si="42"/>
        <v>0</v>
      </c>
      <c r="AU199" s="52">
        <f t="shared" si="42"/>
        <v>0</v>
      </c>
      <c r="AV199" s="52">
        <f t="shared" si="42"/>
        <v>0</v>
      </c>
      <c r="AW199" s="52">
        <f t="shared" si="42"/>
        <v>0</v>
      </c>
      <c r="AX199" s="52">
        <f t="shared" si="42"/>
        <v>0</v>
      </c>
      <c r="AY199" s="52">
        <f t="shared" si="42"/>
        <v>0</v>
      </c>
      <c r="AZ199" s="52">
        <f t="shared" si="42"/>
        <v>0</v>
      </c>
      <c r="BA199" s="52">
        <f t="shared" si="42"/>
        <v>3.2789677406023995E-12</v>
      </c>
      <c r="BB199" s="52">
        <f t="shared" si="42"/>
        <v>0</v>
      </c>
      <c r="BC199" s="52">
        <f t="shared" si="42"/>
        <v>0</v>
      </c>
      <c r="BD199" s="52">
        <f t="shared" si="42"/>
        <v>0</v>
      </c>
      <c r="BE199" s="52">
        <f t="shared" si="42"/>
        <v>0</v>
      </c>
      <c r="BF199" s="52">
        <f t="shared" si="42"/>
        <v>30385.715255992698</v>
      </c>
      <c r="BG199" s="52">
        <f t="shared" si="42"/>
        <v>39260.496719487921</v>
      </c>
      <c r="BH199" s="52">
        <f t="shared" si="42"/>
        <v>38234.998770348902</v>
      </c>
      <c r="BI199" s="52">
        <f t="shared" si="42"/>
        <v>39580.48111123484</v>
      </c>
      <c r="BJ199" s="52">
        <f t="shared" si="42"/>
        <v>38546.400416664837</v>
      </c>
      <c r="BK199" s="52">
        <f t="shared" si="42"/>
        <v>39903.098657700881</v>
      </c>
      <c r="BL199" s="52">
        <f t="shared" si="42"/>
        <v>40065.496417945542</v>
      </c>
      <c r="BM199" s="52">
        <f t="shared" si="42"/>
        <v>37792.488848504821</v>
      </c>
      <c r="BN199" s="52">
        <f t="shared" si="42"/>
        <v>6714853.911112464</v>
      </c>
    </row>
    <row r="200" spans="2:68" s="4" customFormat="1" ht="15" customHeight="1" outlineLevel="1" x14ac:dyDescent="0.2">
      <c r="B200" s="73"/>
      <c r="C200" s="73"/>
      <c r="D200" s="66"/>
      <c r="E200" s="73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</row>
    <row r="201" spans="2:68" s="4" customFormat="1" ht="15" customHeight="1" outlineLevel="1" x14ac:dyDescent="0.2">
      <c r="B201" s="58" t="s">
        <v>76</v>
      </c>
      <c r="C201" s="23">
        <f>SUM(F201:BN201)</f>
        <v>7444750.3158710469</v>
      </c>
      <c r="D201" s="52">
        <f>SUM(G201:BN201)</f>
        <v>10944750.315871045</v>
      </c>
      <c r="E201" s="23"/>
      <c r="F201" s="52">
        <f>-F192-F195+F199</f>
        <v>-3500000</v>
      </c>
      <c r="G201" s="52">
        <f t="shared" ref="G201:BN201" si="43">-G192-G195+G199</f>
        <v>0</v>
      </c>
      <c r="H201" s="52">
        <f t="shared" si="43"/>
        <v>0</v>
      </c>
      <c r="I201" s="52">
        <f t="shared" si="43"/>
        <v>0</v>
      </c>
      <c r="J201" s="52">
        <f t="shared" si="43"/>
        <v>0</v>
      </c>
      <c r="K201" s="52">
        <f t="shared" si="43"/>
        <v>0</v>
      </c>
      <c r="L201" s="52">
        <f t="shared" si="43"/>
        <v>0</v>
      </c>
      <c r="M201" s="52">
        <f t="shared" si="43"/>
        <v>0</v>
      </c>
      <c r="N201" s="52">
        <f t="shared" si="43"/>
        <v>0</v>
      </c>
      <c r="O201" s="52">
        <f t="shared" si="43"/>
        <v>0</v>
      </c>
      <c r="P201" s="52">
        <f t="shared" si="43"/>
        <v>0</v>
      </c>
      <c r="Q201" s="52">
        <f t="shared" si="43"/>
        <v>0</v>
      </c>
      <c r="R201" s="52">
        <f t="shared" si="43"/>
        <v>0</v>
      </c>
      <c r="S201" s="52">
        <f t="shared" si="43"/>
        <v>0</v>
      </c>
      <c r="T201" s="52">
        <f t="shared" si="43"/>
        <v>0</v>
      </c>
      <c r="U201" s="52">
        <f t="shared" si="43"/>
        <v>0</v>
      </c>
      <c r="V201" s="52">
        <f t="shared" si="43"/>
        <v>0</v>
      </c>
      <c r="W201" s="52">
        <f t="shared" si="43"/>
        <v>0</v>
      </c>
      <c r="X201" s="52">
        <f t="shared" si="43"/>
        <v>0</v>
      </c>
      <c r="Y201" s="52">
        <f t="shared" si="43"/>
        <v>0</v>
      </c>
      <c r="Z201" s="52">
        <f t="shared" si="43"/>
        <v>0</v>
      </c>
      <c r="AA201" s="52">
        <f t="shared" si="43"/>
        <v>0</v>
      </c>
      <c r="AB201" s="52">
        <f t="shared" si="43"/>
        <v>0</v>
      </c>
      <c r="AC201" s="52">
        <f t="shared" si="43"/>
        <v>0</v>
      </c>
      <c r="AD201" s="52">
        <f t="shared" si="43"/>
        <v>2877939.456506677</v>
      </c>
      <c r="AE201" s="52">
        <f t="shared" si="43"/>
        <v>27345.31148810971</v>
      </c>
      <c r="AF201" s="52">
        <f t="shared" si="43"/>
        <v>28889.313056011746</v>
      </c>
      <c r="AG201" s="52">
        <f t="shared" si="43"/>
        <v>28753.709651468718</v>
      </c>
      <c r="AH201" s="52">
        <f t="shared" si="43"/>
        <v>30352.721246971629</v>
      </c>
      <c r="AI201" s="52">
        <f t="shared" si="43"/>
        <v>31112.442895958073</v>
      </c>
      <c r="AJ201" s="52">
        <f t="shared" si="43"/>
        <v>30938.435906950363</v>
      </c>
      <c r="AK201" s="52">
        <f t="shared" si="43"/>
        <v>32647.857250729481</v>
      </c>
      <c r="AL201" s="52">
        <f t="shared" si="43"/>
        <v>32439.015784212101</v>
      </c>
      <c r="AM201" s="52">
        <f t="shared" si="43"/>
        <v>34208.045833806689</v>
      </c>
      <c r="AN201" s="52">
        <f t="shared" si="43"/>
        <v>35016.821655856613</v>
      </c>
      <c r="AO201" s="52">
        <f t="shared" si="43"/>
        <v>32619.764081949757</v>
      </c>
      <c r="AP201" s="52">
        <f t="shared" si="43"/>
        <v>36759.995793184193</v>
      </c>
      <c r="AQ201" s="52">
        <f t="shared" si="43"/>
        <v>36582.343820202914</v>
      </c>
      <c r="AR201" s="52">
        <f t="shared" si="43"/>
        <v>38660.218719020238</v>
      </c>
      <c r="AS201" s="52">
        <f t="shared" si="43"/>
        <v>38465.157337242003</v>
      </c>
      <c r="AT201" s="52">
        <f t="shared" si="43"/>
        <v>40640.322941800885</v>
      </c>
      <c r="AU201" s="52">
        <f t="shared" si="43"/>
        <v>41663.668686329569</v>
      </c>
      <c r="AV201" s="52">
        <f t="shared" si="43"/>
        <v>41407.075411722726</v>
      </c>
      <c r="AW201" s="52">
        <f t="shared" si="43"/>
        <v>43725.517547526586</v>
      </c>
      <c r="AX201" s="52">
        <f t="shared" si="43"/>
        <v>43451.121706584607</v>
      </c>
      <c r="AY201" s="52">
        <f t="shared" si="43"/>
        <v>45874.585218269</v>
      </c>
      <c r="AZ201" s="52">
        <f t="shared" si="43"/>
        <v>46984.830096887032</v>
      </c>
      <c r="BA201" s="52">
        <f t="shared" si="43"/>
        <v>43720.677945967502</v>
      </c>
      <c r="BB201" s="52">
        <f t="shared" si="43"/>
        <v>49142.838239651806</v>
      </c>
      <c r="BC201" s="52">
        <f t="shared" si="43"/>
        <v>47859.907622308616</v>
      </c>
      <c r="BD201" s="52">
        <f t="shared" si="43"/>
        <v>49543.288351184936</v>
      </c>
      <c r="BE201" s="52">
        <f t="shared" si="43"/>
        <v>48249.62024263043</v>
      </c>
      <c r="BF201" s="52">
        <f t="shared" si="43"/>
        <v>41518.878777480328</v>
      </c>
      <c r="BG201" s="52">
        <f t="shared" si="43"/>
        <v>39260.496719487921</v>
      </c>
      <c r="BH201" s="52">
        <f t="shared" si="43"/>
        <v>38234.998770348902</v>
      </c>
      <c r="BI201" s="52">
        <f t="shared" si="43"/>
        <v>39580.48111123484</v>
      </c>
      <c r="BJ201" s="52">
        <f t="shared" si="43"/>
        <v>38546.400416664837</v>
      </c>
      <c r="BK201" s="52">
        <f t="shared" si="43"/>
        <v>39903.098657700881</v>
      </c>
      <c r="BL201" s="52">
        <f t="shared" si="43"/>
        <v>40065.496417945542</v>
      </c>
      <c r="BM201" s="52">
        <f t="shared" si="43"/>
        <v>37792.488848504821</v>
      </c>
      <c r="BN201" s="52">
        <f t="shared" si="43"/>
        <v>6714853.911112464</v>
      </c>
    </row>
    <row r="202" spans="2:68" s="4" customFormat="1" ht="15" customHeight="1" outlineLevel="1" x14ac:dyDescent="0.2"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</row>
    <row r="203" spans="2:68" s="4" customFormat="1" ht="15" customHeight="1" outlineLevel="1" x14ac:dyDescent="0.2">
      <c r="B203" s="67" t="s">
        <v>40</v>
      </c>
      <c r="C203" s="68">
        <f>+XIRR(F201:BN201,F6:BN6)</f>
        <v>0.35508536696434023</v>
      </c>
      <c r="D203" s="6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</row>
    <row r="204" spans="2:68" s="4" customFormat="1" ht="15" customHeight="1" outlineLevel="1" x14ac:dyDescent="0.2">
      <c r="B204" s="67" t="s">
        <v>77</v>
      </c>
      <c r="C204" s="69">
        <f>+SUM(G201:BN201)/-F201</f>
        <v>3.1270715188202987</v>
      </c>
      <c r="D204" s="67"/>
      <c r="F204" s="8"/>
      <c r="G204" s="70">
        <f>G201/-$F$201</f>
        <v>0</v>
      </c>
      <c r="H204" s="70">
        <f t="shared" ref="H204:BN204" si="44">H201/-$F$201</f>
        <v>0</v>
      </c>
      <c r="I204" s="70">
        <f t="shared" si="44"/>
        <v>0</v>
      </c>
      <c r="J204" s="70">
        <f t="shared" si="44"/>
        <v>0</v>
      </c>
      <c r="K204" s="70">
        <f t="shared" si="44"/>
        <v>0</v>
      </c>
      <c r="L204" s="70">
        <f t="shared" si="44"/>
        <v>0</v>
      </c>
      <c r="M204" s="70">
        <f t="shared" si="44"/>
        <v>0</v>
      </c>
      <c r="N204" s="70">
        <f t="shared" si="44"/>
        <v>0</v>
      </c>
      <c r="O204" s="70">
        <f t="shared" si="44"/>
        <v>0</v>
      </c>
      <c r="P204" s="70">
        <f t="shared" si="44"/>
        <v>0</v>
      </c>
      <c r="Q204" s="70">
        <f t="shared" si="44"/>
        <v>0</v>
      </c>
      <c r="R204" s="70">
        <f t="shared" si="44"/>
        <v>0</v>
      </c>
      <c r="S204" s="70">
        <f t="shared" si="44"/>
        <v>0</v>
      </c>
      <c r="T204" s="70">
        <f t="shared" si="44"/>
        <v>0</v>
      </c>
      <c r="U204" s="70">
        <f t="shared" si="44"/>
        <v>0</v>
      </c>
      <c r="V204" s="70">
        <f t="shared" si="44"/>
        <v>0</v>
      </c>
      <c r="W204" s="70">
        <f t="shared" si="44"/>
        <v>0</v>
      </c>
      <c r="X204" s="70">
        <f t="shared" si="44"/>
        <v>0</v>
      </c>
      <c r="Y204" s="70">
        <f t="shared" si="44"/>
        <v>0</v>
      </c>
      <c r="Z204" s="70">
        <f t="shared" si="44"/>
        <v>0</v>
      </c>
      <c r="AA204" s="70">
        <f t="shared" si="44"/>
        <v>0</v>
      </c>
      <c r="AB204" s="70">
        <f t="shared" si="44"/>
        <v>0</v>
      </c>
      <c r="AC204" s="70">
        <f t="shared" si="44"/>
        <v>0</v>
      </c>
      <c r="AD204" s="70">
        <f t="shared" si="44"/>
        <v>0.82226841614476487</v>
      </c>
      <c r="AE204" s="70">
        <f t="shared" si="44"/>
        <v>7.812946139459917E-3</v>
      </c>
      <c r="AF204" s="70">
        <f t="shared" si="44"/>
        <v>8.2540894445747841E-3</v>
      </c>
      <c r="AG204" s="70">
        <f t="shared" si="44"/>
        <v>8.215345614705348E-3</v>
      </c>
      <c r="AH204" s="70">
        <f t="shared" si="44"/>
        <v>8.6722060705633226E-3</v>
      </c>
      <c r="AI204" s="70">
        <f t="shared" si="44"/>
        <v>8.8892693988451635E-3</v>
      </c>
      <c r="AJ204" s="70">
        <f t="shared" si="44"/>
        <v>8.8395531162715323E-3</v>
      </c>
      <c r="AK204" s="70">
        <f t="shared" si="44"/>
        <v>9.327959214494138E-3</v>
      </c>
      <c r="AL204" s="70">
        <f t="shared" si="44"/>
        <v>9.2682902240606001E-3</v>
      </c>
      <c r="AM204" s="70">
        <f t="shared" si="44"/>
        <v>9.7737273810876261E-3</v>
      </c>
      <c r="AN204" s="70">
        <f t="shared" si="44"/>
        <v>1.0004806187387603E-2</v>
      </c>
      <c r="AO204" s="70">
        <f t="shared" si="44"/>
        <v>9.3199325948427874E-3</v>
      </c>
      <c r="AP204" s="70">
        <f t="shared" si="44"/>
        <v>1.0502855940909769E-2</v>
      </c>
      <c r="AQ204" s="70">
        <f t="shared" si="44"/>
        <v>1.045209823434369E-2</v>
      </c>
      <c r="AR204" s="70">
        <f t="shared" si="44"/>
        <v>1.1045776776862925E-2</v>
      </c>
      <c r="AS204" s="70">
        <f t="shared" si="44"/>
        <v>1.0990044953497716E-2</v>
      </c>
      <c r="AT204" s="70">
        <f t="shared" si="44"/>
        <v>1.1611520840514538E-2</v>
      </c>
      <c r="AU204" s="70">
        <f t="shared" si="44"/>
        <v>1.1903905338951306E-2</v>
      </c>
      <c r="AV204" s="70">
        <f t="shared" si="44"/>
        <v>1.1830592974777922E-2</v>
      </c>
      <c r="AW204" s="70">
        <f t="shared" si="44"/>
        <v>1.2493005013579025E-2</v>
      </c>
      <c r="AX204" s="70">
        <f t="shared" si="44"/>
        <v>1.2414606201881315E-2</v>
      </c>
      <c r="AY204" s="70">
        <f t="shared" si="44"/>
        <v>1.3107024348076857E-2</v>
      </c>
      <c r="AZ204" s="70">
        <f t="shared" si="44"/>
        <v>1.3424237170539153E-2</v>
      </c>
      <c r="BA204" s="70">
        <f t="shared" si="44"/>
        <v>1.2491622270276429E-2</v>
      </c>
      <c r="BB204" s="70">
        <f t="shared" si="44"/>
        <v>1.4040810925614803E-2</v>
      </c>
      <c r="BC204" s="70">
        <f t="shared" si="44"/>
        <v>1.3674259320659604E-2</v>
      </c>
      <c r="BD204" s="70">
        <f t="shared" si="44"/>
        <v>1.4155225243195697E-2</v>
      </c>
      <c r="BE204" s="70">
        <f t="shared" si="44"/>
        <v>1.3785605783608695E-2</v>
      </c>
      <c r="BF204" s="70">
        <f t="shared" si="44"/>
        <v>1.1862536793565808E-2</v>
      </c>
      <c r="BG204" s="70">
        <f t="shared" si="44"/>
        <v>1.121728477699655E-2</v>
      </c>
      <c r="BH204" s="70">
        <f t="shared" si="44"/>
        <v>1.0924285362956828E-2</v>
      </c>
      <c r="BI204" s="70">
        <f t="shared" si="44"/>
        <v>1.130870888892424E-2</v>
      </c>
      <c r="BJ204" s="70">
        <f t="shared" si="44"/>
        <v>1.101325726190424E-2</v>
      </c>
      <c r="BK204" s="70">
        <f t="shared" si="44"/>
        <v>1.140088533077168E-2</v>
      </c>
      <c r="BL204" s="70">
        <f t="shared" si="44"/>
        <v>1.1447284690841584E-2</v>
      </c>
      <c r="BM204" s="70">
        <f t="shared" si="44"/>
        <v>1.0797853956715663E-2</v>
      </c>
      <c r="BN204" s="70">
        <f t="shared" si="44"/>
        <v>1.9185296888892753</v>
      </c>
    </row>
    <row r="205" spans="2:68" s="4" customFormat="1" ht="15" customHeight="1" outlineLevel="1" x14ac:dyDescent="0.2"/>
    <row r="206" spans="2:68" s="4" customFormat="1" ht="15" customHeight="1" outlineLevel="1" x14ac:dyDescent="0.2"/>
    <row r="207" spans="2:68" s="4" customFormat="1" ht="15" customHeight="1" outlineLevel="1" x14ac:dyDescent="0.2">
      <c r="B207" s="1" t="s">
        <v>78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P207" s="1"/>
    </row>
    <row r="208" spans="2:68" s="4" customFormat="1" ht="15" customHeight="1" outlineLevel="1" x14ac:dyDescent="0.2"/>
    <row r="209" spans="2:68" s="4" customFormat="1" ht="15" customHeight="1" outlineLevel="1" x14ac:dyDescent="0.2">
      <c r="B209" s="58" t="s">
        <v>68</v>
      </c>
      <c r="D209" s="58"/>
    </row>
    <row r="210" spans="2:68" s="4" customFormat="1" ht="15" customHeight="1" outlineLevel="1" x14ac:dyDescent="0.2">
      <c r="B210" s="59" t="s">
        <v>69</v>
      </c>
      <c r="D210" s="23">
        <f t="shared" ref="D210:D216" si="45">SUM(F210:BN210)</f>
        <v>8887796.481408909</v>
      </c>
      <c r="E210" s="23"/>
      <c r="F210" s="52">
        <v>0</v>
      </c>
      <c r="G210" s="52">
        <f t="shared" ref="G210:AL210" si="46">F216</f>
        <v>300000</v>
      </c>
      <c r="H210" s="52">
        <f t="shared" si="46"/>
        <v>301232.87671232875</v>
      </c>
      <c r="I210" s="52">
        <f t="shared" si="46"/>
        <v>302470.82004128356</v>
      </c>
      <c r="J210" s="52">
        <f t="shared" si="46"/>
        <v>303713.85080857651</v>
      </c>
      <c r="K210" s="52">
        <f t="shared" si="46"/>
        <v>304961.98992148845</v>
      </c>
      <c r="L210" s="52">
        <f t="shared" si="46"/>
        <v>306215.25837322057</v>
      </c>
      <c r="M210" s="52">
        <f t="shared" si="46"/>
        <v>307473.67724324751</v>
      </c>
      <c r="N210" s="52">
        <f t="shared" si="46"/>
        <v>308737.26769767184</v>
      </c>
      <c r="O210" s="52">
        <f t="shared" si="46"/>
        <v>310006.05098958005</v>
      </c>
      <c r="P210" s="52">
        <f t="shared" si="46"/>
        <v>311280.04845940025</v>
      </c>
      <c r="Q210" s="52">
        <f t="shared" si="46"/>
        <v>312559.28153526079</v>
      </c>
      <c r="R210" s="52">
        <f t="shared" si="46"/>
        <v>313843.77173335088</v>
      </c>
      <c r="S210" s="52">
        <f t="shared" si="46"/>
        <v>315133.54065828247</v>
      </c>
      <c r="T210" s="52">
        <f t="shared" si="46"/>
        <v>316428.6100034535</v>
      </c>
      <c r="U210" s="52">
        <f t="shared" si="46"/>
        <v>317729.00155141292</v>
      </c>
      <c r="V210" s="52">
        <f t="shared" si="46"/>
        <v>319034.73717422696</v>
      </c>
      <c r="W210" s="52">
        <f t="shared" si="46"/>
        <v>320345.83883384708</v>
      </c>
      <c r="X210" s="52">
        <f t="shared" si="46"/>
        <v>321662.32858247933</v>
      </c>
      <c r="Y210" s="52">
        <f t="shared" si="46"/>
        <v>322984.22856295528</v>
      </c>
      <c r="Z210" s="52">
        <f t="shared" si="46"/>
        <v>324311.56100910442</v>
      </c>
      <c r="AA210" s="52">
        <f t="shared" si="46"/>
        <v>325644.34824612812</v>
      </c>
      <c r="AB210" s="52">
        <f t="shared" si="46"/>
        <v>326982.61269097525</v>
      </c>
      <c r="AC210" s="52">
        <f t="shared" si="46"/>
        <v>328326.376852719</v>
      </c>
      <c r="AD210" s="52">
        <f t="shared" si="46"/>
        <v>329675.66333293566</v>
      </c>
      <c r="AE210" s="52">
        <f t="shared" si="46"/>
        <v>84349.969982655253</v>
      </c>
      <c r="AF210" s="52">
        <f t="shared" si="46"/>
        <v>82352.729853074765</v>
      </c>
      <c r="AG210" s="52">
        <f t="shared" si="46"/>
        <v>80214.938895810861</v>
      </c>
      <c r="AH210" s="52">
        <f t="shared" si="46"/>
        <v>78079.985645217661</v>
      </c>
      <c r="AI210" s="52">
        <f t="shared" si="46"/>
        <v>75799.20047738518</v>
      </c>
      <c r="AJ210" s="52">
        <f t="shared" si="46"/>
        <v>73443.923221337318</v>
      </c>
      <c r="AK210" s="52">
        <f t="shared" si="46"/>
        <v>71093.881628461357</v>
      </c>
      <c r="AL210" s="52">
        <f t="shared" si="46"/>
        <v>68587.660500942409</v>
      </c>
      <c r="AM210" s="52">
        <f t="shared" ref="AM210:BN210" si="47">AL216</f>
        <v>66089.040531673309</v>
      </c>
      <c r="AN210" s="52">
        <f t="shared" si="47"/>
        <v>63428.521114052535</v>
      </c>
      <c r="AO210" s="52">
        <f t="shared" si="47"/>
        <v>60687.744413099485</v>
      </c>
      <c r="AP210" s="52">
        <f t="shared" si="47"/>
        <v>58141.166324015554</v>
      </c>
      <c r="AQ210" s="52">
        <f t="shared" si="47"/>
        <v>55229.245841704331</v>
      </c>
      <c r="AR210" s="52">
        <f t="shared" si="47"/>
        <v>52320.585874860284</v>
      </c>
      <c r="AS210" s="52">
        <f t="shared" si="47"/>
        <v>49221.868948136442</v>
      </c>
      <c r="AT210" s="52">
        <f t="shared" si="47"/>
        <v>46127.137115298647</v>
      </c>
      <c r="AU210" s="52">
        <f t="shared" si="47"/>
        <v>42833.24444033044</v>
      </c>
      <c r="AV210" s="52">
        <f t="shared" si="47"/>
        <v>39438.099870591614</v>
      </c>
      <c r="AW210" s="52">
        <f t="shared" si="47"/>
        <v>36050.996361188067</v>
      </c>
      <c r="AX210" s="52">
        <f t="shared" si="47"/>
        <v>32451.249636680885</v>
      </c>
      <c r="AY210" s="52">
        <f t="shared" si="47"/>
        <v>28860.229075993262</v>
      </c>
      <c r="AZ210" s="52">
        <f t="shared" si="47"/>
        <v>25046.725452704424</v>
      </c>
      <c r="BA210" s="52">
        <f t="shared" si="47"/>
        <v>21122.38604997845</v>
      </c>
      <c r="BB210" s="52">
        <f t="shared" si="47"/>
        <v>17461.703695128308</v>
      </c>
      <c r="BC210" s="52">
        <f t="shared" si="47"/>
        <v>13321.220843588231</v>
      </c>
      <c r="BD210" s="52">
        <f t="shared" si="47"/>
        <v>9273.6877905831789</v>
      </c>
      <c r="BE210" s="52">
        <f t="shared" si="47"/>
        <v>5065.2312633391966</v>
      </c>
      <c r="BF210" s="52">
        <f t="shared" si="47"/>
        <v>950.36554714702379</v>
      </c>
      <c r="BG210" s="52">
        <f t="shared" si="47"/>
        <v>0</v>
      </c>
      <c r="BH210" s="52">
        <f t="shared" si="47"/>
        <v>0</v>
      </c>
      <c r="BI210" s="52">
        <f t="shared" si="47"/>
        <v>0</v>
      </c>
      <c r="BJ210" s="52">
        <f t="shared" si="47"/>
        <v>0</v>
      </c>
      <c r="BK210" s="52">
        <f t="shared" si="47"/>
        <v>0</v>
      </c>
      <c r="BL210" s="52">
        <f t="shared" si="47"/>
        <v>0</v>
      </c>
      <c r="BM210" s="52">
        <f t="shared" si="47"/>
        <v>0</v>
      </c>
      <c r="BN210" s="52">
        <f t="shared" si="47"/>
        <v>0</v>
      </c>
    </row>
    <row r="211" spans="2:68" s="4" customFormat="1" ht="15" customHeight="1" outlineLevel="1" x14ac:dyDescent="0.2">
      <c r="B211" s="59" t="s">
        <v>70</v>
      </c>
      <c r="C211" s="97">
        <f>-F211/F146</f>
        <v>7.8947368421052627E-2</v>
      </c>
      <c r="D211" s="23">
        <f t="shared" si="45"/>
        <v>300000</v>
      </c>
      <c r="E211" s="23"/>
      <c r="F211" s="100">
        <f>D168</f>
        <v>300000</v>
      </c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</row>
    <row r="212" spans="2:68" s="4" customFormat="1" ht="15" customHeight="1" outlineLevel="1" x14ac:dyDescent="0.2">
      <c r="B212" s="59" t="s">
        <v>79</v>
      </c>
      <c r="D212" s="23">
        <f t="shared" si="45"/>
        <v>0</v>
      </c>
      <c r="E212" s="23"/>
      <c r="F212" s="62">
        <v>0</v>
      </c>
      <c r="G212" s="62">
        <v>0</v>
      </c>
      <c r="H212" s="62">
        <v>0</v>
      </c>
      <c r="I212" s="62">
        <v>0</v>
      </c>
      <c r="J212" s="62">
        <v>0</v>
      </c>
      <c r="K212" s="62">
        <v>0</v>
      </c>
      <c r="L212" s="62">
        <v>0</v>
      </c>
      <c r="M212" s="62">
        <v>0</v>
      </c>
      <c r="N212" s="62">
        <v>0</v>
      </c>
      <c r="O212" s="62">
        <v>0</v>
      </c>
      <c r="P212" s="62">
        <v>0</v>
      </c>
      <c r="Q212" s="62">
        <v>0</v>
      </c>
      <c r="R212" s="62">
        <v>0</v>
      </c>
      <c r="S212" s="62">
        <v>0</v>
      </c>
      <c r="T212" s="62">
        <v>0</v>
      </c>
      <c r="U212" s="62">
        <v>0</v>
      </c>
      <c r="V212" s="62">
        <v>0</v>
      </c>
      <c r="W212" s="62">
        <v>0</v>
      </c>
      <c r="X212" s="62">
        <v>0</v>
      </c>
      <c r="Y212" s="62">
        <v>0</v>
      </c>
      <c r="Z212" s="62">
        <v>0</v>
      </c>
      <c r="AA212" s="62">
        <v>0</v>
      </c>
      <c r="AB212" s="62">
        <v>0</v>
      </c>
      <c r="AC212" s="62">
        <v>0</v>
      </c>
      <c r="AD212" s="62">
        <v>0</v>
      </c>
      <c r="AE212" s="62">
        <v>0</v>
      </c>
      <c r="AF212" s="62">
        <v>0</v>
      </c>
      <c r="AG212" s="62">
        <v>0</v>
      </c>
      <c r="AH212" s="62">
        <v>0</v>
      </c>
      <c r="AI212" s="62">
        <v>0</v>
      </c>
      <c r="AJ212" s="62">
        <v>0</v>
      </c>
      <c r="AK212" s="62">
        <v>0</v>
      </c>
      <c r="AL212" s="62">
        <v>0</v>
      </c>
      <c r="AM212" s="62">
        <v>0</v>
      </c>
      <c r="AN212" s="62">
        <v>0</v>
      </c>
      <c r="AO212" s="62">
        <v>0</v>
      </c>
      <c r="AP212" s="62">
        <v>0</v>
      </c>
      <c r="AQ212" s="62">
        <v>0</v>
      </c>
      <c r="AR212" s="62">
        <v>0</v>
      </c>
      <c r="AS212" s="62">
        <v>0</v>
      </c>
      <c r="AT212" s="62">
        <v>0</v>
      </c>
      <c r="AU212" s="62">
        <v>0</v>
      </c>
      <c r="AV212" s="62">
        <v>0</v>
      </c>
      <c r="AW212" s="62">
        <v>0</v>
      </c>
      <c r="AX212" s="62">
        <v>0</v>
      </c>
      <c r="AY212" s="62">
        <v>0</v>
      </c>
      <c r="AZ212" s="62">
        <v>0</v>
      </c>
      <c r="BA212" s="62">
        <v>0</v>
      </c>
      <c r="BB212" s="62">
        <v>0</v>
      </c>
      <c r="BC212" s="62">
        <v>0</v>
      </c>
      <c r="BD212" s="62">
        <v>0</v>
      </c>
      <c r="BE212" s="62">
        <v>0</v>
      </c>
      <c r="BF212" s="62">
        <v>0</v>
      </c>
      <c r="BG212" s="62">
        <v>0</v>
      </c>
      <c r="BH212" s="62">
        <v>0</v>
      </c>
      <c r="BI212" s="62">
        <v>0</v>
      </c>
      <c r="BJ212" s="62">
        <v>0</v>
      </c>
      <c r="BK212" s="62">
        <v>0</v>
      </c>
      <c r="BL212" s="62">
        <v>0</v>
      </c>
      <c r="BM212" s="62">
        <v>0</v>
      </c>
      <c r="BN212" s="62">
        <v>0</v>
      </c>
    </row>
    <row r="213" spans="2:68" s="4" customFormat="1" ht="15" customHeight="1" outlineLevel="1" x14ac:dyDescent="0.2">
      <c r="B213" s="59" t="s">
        <v>71</v>
      </c>
      <c r="C213" s="96">
        <f>$G$184</f>
        <v>0.05</v>
      </c>
      <c r="D213" s="23">
        <f t="shared" si="45"/>
        <v>36525.191019488666</v>
      </c>
      <c r="E213" s="23"/>
      <c r="F213" s="52">
        <f t="shared" ref="F213:AK213" si="48">F210*$C$213/365*30</f>
        <v>0</v>
      </c>
      <c r="G213" s="52">
        <f t="shared" si="48"/>
        <v>1232.8767123287671</v>
      </c>
      <c r="H213" s="52">
        <f t="shared" si="48"/>
        <v>1237.9433289547758</v>
      </c>
      <c r="I213" s="52">
        <f t="shared" si="48"/>
        <v>1243.0307672929462</v>
      </c>
      <c r="J213" s="52">
        <f t="shared" si="48"/>
        <v>1248.1391129119584</v>
      </c>
      <c r="K213" s="52">
        <f t="shared" si="48"/>
        <v>1253.2684517321443</v>
      </c>
      <c r="L213" s="52">
        <f t="shared" si="48"/>
        <v>1258.4188700269337</v>
      </c>
      <c r="M213" s="52">
        <f t="shared" si="48"/>
        <v>1263.5904544243049</v>
      </c>
      <c r="N213" s="52">
        <f t="shared" si="48"/>
        <v>1268.7832919082405</v>
      </c>
      <c r="O213" s="52">
        <f t="shared" si="48"/>
        <v>1273.997469820192</v>
      </c>
      <c r="P213" s="52">
        <f t="shared" si="48"/>
        <v>1279.233075860549</v>
      </c>
      <c r="Q213" s="52">
        <f t="shared" si="48"/>
        <v>1284.4901980901132</v>
      </c>
      <c r="R213" s="52">
        <f t="shared" si="48"/>
        <v>1289.768924931579</v>
      </c>
      <c r="S213" s="52">
        <f t="shared" si="48"/>
        <v>1295.0693451710238</v>
      </c>
      <c r="T213" s="52">
        <f t="shared" si="48"/>
        <v>1300.3915479593979</v>
      </c>
      <c r="U213" s="52">
        <f t="shared" si="48"/>
        <v>1305.7356228140256</v>
      </c>
      <c r="V213" s="52">
        <f t="shared" si="48"/>
        <v>1311.1016596201109</v>
      </c>
      <c r="W213" s="52">
        <f t="shared" si="48"/>
        <v>1316.4897486322484</v>
      </c>
      <c r="X213" s="52">
        <f t="shared" si="48"/>
        <v>1321.8999804759426</v>
      </c>
      <c r="Y213" s="52">
        <f t="shared" si="48"/>
        <v>1327.3324461491313</v>
      </c>
      <c r="Z213" s="52">
        <f t="shared" si="48"/>
        <v>1332.7872370237169</v>
      </c>
      <c r="AA213" s="52">
        <f t="shared" si="48"/>
        <v>1338.2644448471019</v>
      </c>
      <c r="AB213" s="52">
        <f t="shared" si="48"/>
        <v>1343.7641617437339</v>
      </c>
      <c r="AC213" s="52">
        <f t="shared" si="48"/>
        <v>1349.2864802166537</v>
      </c>
      <c r="AD213" s="52">
        <f t="shared" si="48"/>
        <v>1354.8314931490506</v>
      </c>
      <c r="AE213" s="52">
        <f t="shared" si="48"/>
        <v>346.64371225748738</v>
      </c>
      <c r="AF213" s="52">
        <f t="shared" si="48"/>
        <v>338.43587610852637</v>
      </c>
      <c r="AG213" s="52">
        <f t="shared" si="48"/>
        <v>329.65043381840081</v>
      </c>
      <c r="AH213" s="52">
        <f t="shared" si="48"/>
        <v>320.87665333651091</v>
      </c>
      <c r="AI213" s="52">
        <f t="shared" si="48"/>
        <v>311.50356360569253</v>
      </c>
      <c r="AJ213" s="52">
        <f t="shared" si="48"/>
        <v>301.82434200549585</v>
      </c>
      <c r="AK213" s="52">
        <f t="shared" si="48"/>
        <v>292.16663682929322</v>
      </c>
      <c r="AL213" s="52">
        <f t="shared" ref="AL213:BN213" si="49">AL210*$C$213/365*30</f>
        <v>281.86709794907841</v>
      </c>
      <c r="AM213" s="52">
        <f t="shared" si="49"/>
        <v>271.59879670550674</v>
      </c>
      <c r="AN213" s="52">
        <f t="shared" si="49"/>
        <v>260.66515526322962</v>
      </c>
      <c r="AO213" s="52">
        <f t="shared" si="49"/>
        <v>249.40168936890203</v>
      </c>
      <c r="AP213" s="52">
        <f t="shared" si="49"/>
        <v>238.93629996170779</v>
      </c>
      <c r="AQ213" s="52">
        <f t="shared" si="49"/>
        <v>226.9695034590589</v>
      </c>
      <c r="AR213" s="52">
        <f t="shared" si="49"/>
        <v>215.01610633504231</v>
      </c>
      <c r="AS213" s="52">
        <f t="shared" si="49"/>
        <v>202.28165321151963</v>
      </c>
      <c r="AT213" s="52">
        <f t="shared" si="49"/>
        <v>189.56357718615882</v>
      </c>
      <c r="AU213" s="52">
        <f t="shared" si="49"/>
        <v>176.02703194656348</v>
      </c>
      <c r="AV213" s="52">
        <f t="shared" si="49"/>
        <v>162.07438302982854</v>
      </c>
      <c r="AW213" s="52">
        <f t="shared" si="49"/>
        <v>148.15477956652629</v>
      </c>
      <c r="AX213" s="52">
        <f t="shared" si="49"/>
        <v>133.36129987677077</v>
      </c>
      <c r="AY213" s="52">
        <f t="shared" si="49"/>
        <v>118.60368113421889</v>
      </c>
      <c r="AZ213" s="52">
        <f t="shared" si="49"/>
        <v>102.93174843577162</v>
      </c>
      <c r="BA213" s="52">
        <f t="shared" si="49"/>
        <v>86.804326232788156</v>
      </c>
      <c r="BB213" s="52">
        <f t="shared" si="49"/>
        <v>71.76042614436291</v>
      </c>
      <c r="BC213" s="52">
        <f t="shared" si="49"/>
        <v>54.744743192828352</v>
      </c>
      <c r="BD213" s="52">
        <f t="shared" si="49"/>
        <v>38.1110457147254</v>
      </c>
      <c r="BE213" s="52">
        <f t="shared" si="49"/>
        <v>20.816018890435053</v>
      </c>
      <c r="BF213" s="52">
        <f t="shared" si="49"/>
        <v>3.9056118375905089</v>
      </c>
      <c r="BG213" s="52">
        <f t="shared" si="49"/>
        <v>0</v>
      </c>
      <c r="BH213" s="52">
        <f t="shared" si="49"/>
        <v>0</v>
      </c>
      <c r="BI213" s="52">
        <f t="shared" si="49"/>
        <v>0</v>
      </c>
      <c r="BJ213" s="52">
        <f t="shared" si="49"/>
        <v>0</v>
      </c>
      <c r="BK213" s="52">
        <f t="shared" si="49"/>
        <v>0</v>
      </c>
      <c r="BL213" s="52">
        <f t="shared" si="49"/>
        <v>0</v>
      </c>
      <c r="BM213" s="52">
        <f t="shared" si="49"/>
        <v>0</v>
      </c>
      <c r="BN213" s="52">
        <f t="shared" si="49"/>
        <v>0</v>
      </c>
    </row>
    <row r="214" spans="2:68" s="4" customFormat="1" ht="15" customHeight="1" outlineLevel="1" x14ac:dyDescent="0.2">
      <c r="B214" s="59" t="s">
        <v>72</v>
      </c>
      <c r="D214" s="23">
        <f t="shared" si="45"/>
        <v>9224321.6724283975</v>
      </c>
      <c r="E214" s="23"/>
      <c r="F214" s="52">
        <f>SUM(F210:F213)</f>
        <v>300000</v>
      </c>
      <c r="G214" s="52">
        <f t="shared" ref="G214:BN214" si="50">SUM(G210:G213)</f>
        <v>301232.87671232875</v>
      </c>
      <c r="H214" s="52">
        <f t="shared" si="50"/>
        <v>302470.82004128356</v>
      </c>
      <c r="I214" s="52">
        <f t="shared" si="50"/>
        <v>303713.85080857651</v>
      </c>
      <c r="J214" s="52">
        <f t="shared" si="50"/>
        <v>304961.98992148845</v>
      </c>
      <c r="K214" s="52">
        <f t="shared" si="50"/>
        <v>306215.25837322057</v>
      </c>
      <c r="L214" s="52">
        <f t="shared" si="50"/>
        <v>307473.67724324751</v>
      </c>
      <c r="M214" s="52">
        <f t="shared" si="50"/>
        <v>308737.26769767184</v>
      </c>
      <c r="N214" s="52">
        <f t="shared" si="50"/>
        <v>310006.05098958005</v>
      </c>
      <c r="O214" s="52">
        <f t="shared" si="50"/>
        <v>311280.04845940025</v>
      </c>
      <c r="P214" s="52">
        <f t="shared" si="50"/>
        <v>312559.28153526079</v>
      </c>
      <c r="Q214" s="52">
        <f t="shared" si="50"/>
        <v>313843.77173335088</v>
      </c>
      <c r="R214" s="52">
        <f t="shared" si="50"/>
        <v>315133.54065828247</v>
      </c>
      <c r="S214" s="52">
        <f t="shared" si="50"/>
        <v>316428.6100034535</v>
      </c>
      <c r="T214" s="52">
        <f t="shared" si="50"/>
        <v>317729.00155141292</v>
      </c>
      <c r="U214" s="52">
        <f t="shared" si="50"/>
        <v>319034.73717422696</v>
      </c>
      <c r="V214" s="52">
        <f t="shared" si="50"/>
        <v>320345.83883384708</v>
      </c>
      <c r="W214" s="52">
        <f t="shared" si="50"/>
        <v>321662.32858247933</v>
      </c>
      <c r="X214" s="52">
        <f t="shared" si="50"/>
        <v>322984.22856295528</v>
      </c>
      <c r="Y214" s="52">
        <f t="shared" si="50"/>
        <v>324311.56100910442</v>
      </c>
      <c r="Z214" s="52">
        <f t="shared" si="50"/>
        <v>325644.34824612812</v>
      </c>
      <c r="AA214" s="52">
        <f t="shared" si="50"/>
        <v>326982.61269097525</v>
      </c>
      <c r="AB214" s="52">
        <f t="shared" si="50"/>
        <v>328326.376852719</v>
      </c>
      <c r="AC214" s="52">
        <f t="shared" si="50"/>
        <v>329675.66333293566</v>
      </c>
      <c r="AD214" s="52">
        <f t="shared" si="50"/>
        <v>331030.4948260847</v>
      </c>
      <c r="AE214" s="52">
        <f t="shared" si="50"/>
        <v>84696.613694912739</v>
      </c>
      <c r="AF214" s="52">
        <f t="shared" si="50"/>
        <v>82691.165729183296</v>
      </c>
      <c r="AG214" s="52">
        <f t="shared" si="50"/>
        <v>80544.589329629263</v>
      </c>
      <c r="AH214" s="52">
        <f t="shared" si="50"/>
        <v>78400.862298554173</v>
      </c>
      <c r="AI214" s="52">
        <f t="shared" si="50"/>
        <v>76110.704040990866</v>
      </c>
      <c r="AJ214" s="52">
        <f t="shared" si="50"/>
        <v>73745.747563342811</v>
      </c>
      <c r="AK214" s="52">
        <f t="shared" si="50"/>
        <v>71386.04826529065</v>
      </c>
      <c r="AL214" s="52">
        <f t="shared" si="50"/>
        <v>68869.527598891495</v>
      </c>
      <c r="AM214" s="52">
        <f t="shared" si="50"/>
        <v>66360.63932837882</v>
      </c>
      <c r="AN214" s="52">
        <f t="shared" si="50"/>
        <v>63689.186269315767</v>
      </c>
      <c r="AO214" s="52">
        <f t="shared" si="50"/>
        <v>60937.146102468389</v>
      </c>
      <c r="AP214" s="52">
        <f t="shared" si="50"/>
        <v>58380.102623977262</v>
      </c>
      <c r="AQ214" s="52">
        <f t="shared" si="50"/>
        <v>55456.215345163393</v>
      </c>
      <c r="AR214" s="52">
        <f t="shared" si="50"/>
        <v>52535.601981195323</v>
      </c>
      <c r="AS214" s="52">
        <f t="shared" si="50"/>
        <v>49424.150601347959</v>
      </c>
      <c r="AT214" s="52">
        <f t="shared" si="50"/>
        <v>46316.700692484803</v>
      </c>
      <c r="AU214" s="52">
        <f t="shared" si="50"/>
        <v>43009.271472277003</v>
      </c>
      <c r="AV214" s="52">
        <f t="shared" si="50"/>
        <v>39600.174253621444</v>
      </c>
      <c r="AW214" s="52">
        <f t="shared" si="50"/>
        <v>36199.151140754591</v>
      </c>
      <c r="AX214" s="52">
        <f t="shared" si="50"/>
        <v>32584.610936557656</v>
      </c>
      <c r="AY214" s="52">
        <f t="shared" si="50"/>
        <v>28978.832757127482</v>
      </c>
      <c r="AZ214" s="52">
        <f t="shared" si="50"/>
        <v>25149.657201140195</v>
      </c>
      <c r="BA214" s="52">
        <f t="shared" si="50"/>
        <v>21209.190376211238</v>
      </c>
      <c r="BB214" s="52">
        <f t="shared" si="50"/>
        <v>17533.464121272671</v>
      </c>
      <c r="BC214" s="52">
        <f t="shared" si="50"/>
        <v>13375.96558678106</v>
      </c>
      <c r="BD214" s="52">
        <f t="shared" si="50"/>
        <v>9311.7988362979049</v>
      </c>
      <c r="BE214" s="52">
        <f t="shared" si="50"/>
        <v>5086.0472822296315</v>
      </c>
      <c r="BF214" s="52">
        <f t="shared" si="50"/>
        <v>954.27115898461432</v>
      </c>
      <c r="BG214" s="52">
        <f t="shared" si="50"/>
        <v>0</v>
      </c>
      <c r="BH214" s="52">
        <f t="shared" si="50"/>
        <v>0</v>
      </c>
      <c r="BI214" s="52">
        <f t="shared" si="50"/>
        <v>0</v>
      </c>
      <c r="BJ214" s="52">
        <f t="shared" si="50"/>
        <v>0</v>
      </c>
      <c r="BK214" s="52">
        <f t="shared" si="50"/>
        <v>0</v>
      </c>
      <c r="BL214" s="52">
        <f t="shared" si="50"/>
        <v>0</v>
      </c>
      <c r="BM214" s="52">
        <f t="shared" si="50"/>
        <v>0</v>
      </c>
      <c r="BN214" s="52">
        <f t="shared" si="50"/>
        <v>0</v>
      </c>
    </row>
    <row r="215" spans="2:68" s="4" customFormat="1" ht="15" customHeight="1" outlineLevel="1" x14ac:dyDescent="0.2">
      <c r="B215" s="63" t="s">
        <v>73</v>
      </c>
      <c r="C215" s="73"/>
      <c r="D215" s="26">
        <f t="shared" si="45"/>
        <v>-336525.19101948873</v>
      </c>
      <c r="E215" s="26"/>
      <c r="F215" s="65">
        <f t="shared" ref="F215:AK215" si="51">-MIN(F214,$C$211*MAX(0,F146))</f>
        <v>0</v>
      </c>
      <c r="G215" s="65">
        <f t="shared" si="51"/>
        <v>0</v>
      </c>
      <c r="H215" s="65">
        <f t="shared" si="51"/>
        <v>0</v>
      </c>
      <c r="I215" s="65">
        <f t="shared" si="51"/>
        <v>0</v>
      </c>
      <c r="J215" s="65">
        <f t="shared" si="51"/>
        <v>0</v>
      </c>
      <c r="K215" s="65">
        <f t="shared" si="51"/>
        <v>0</v>
      </c>
      <c r="L215" s="65">
        <f t="shared" si="51"/>
        <v>0</v>
      </c>
      <c r="M215" s="65">
        <f t="shared" si="51"/>
        <v>0</v>
      </c>
      <c r="N215" s="65">
        <f t="shared" si="51"/>
        <v>0</v>
      </c>
      <c r="O215" s="65">
        <f t="shared" si="51"/>
        <v>0</v>
      </c>
      <c r="P215" s="65">
        <f t="shared" si="51"/>
        <v>0</v>
      </c>
      <c r="Q215" s="65">
        <f t="shared" si="51"/>
        <v>0</v>
      </c>
      <c r="R215" s="65">
        <f t="shared" si="51"/>
        <v>0</v>
      </c>
      <c r="S215" s="65">
        <f t="shared" si="51"/>
        <v>0</v>
      </c>
      <c r="T215" s="65">
        <f t="shared" si="51"/>
        <v>0</v>
      </c>
      <c r="U215" s="65">
        <f t="shared" si="51"/>
        <v>0</v>
      </c>
      <c r="V215" s="65">
        <f t="shared" si="51"/>
        <v>0</v>
      </c>
      <c r="W215" s="65">
        <f t="shared" si="51"/>
        <v>0</v>
      </c>
      <c r="X215" s="65">
        <f t="shared" si="51"/>
        <v>0</v>
      </c>
      <c r="Y215" s="65">
        <f t="shared" si="51"/>
        <v>0</v>
      </c>
      <c r="Z215" s="65">
        <f t="shared" si="51"/>
        <v>0</v>
      </c>
      <c r="AA215" s="65">
        <f t="shared" si="51"/>
        <v>0</v>
      </c>
      <c r="AB215" s="65">
        <f t="shared" si="51"/>
        <v>0</v>
      </c>
      <c r="AC215" s="65">
        <f t="shared" si="51"/>
        <v>0</v>
      </c>
      <c r="AD215" s="65">
        <f t="shared" si="51"/>
        <v>-246680.52484342945</v>
      </c>
      <c r="AE215" s="65">
        <f t="shared" si="51"/>
        <v>-2343.8838418379751</v>
      </c>
      <c r="AF215" s="65">
        <f t="shared" si="51"/>
        <v>-2476.2268333724351</v>
      </c>
      <c r="AG215" s="65">
        <f t="shared" si="51"/>
        <v>-2464.6036844116043</v>
      </c>
      <c r="AH215" s="65">
        <f t="shared" si="51"/>
        <v>-2601.6618211689965</v>
      </c>
      <c r="AI215" s="65">
        <f t="shared" si="51"/>
        <v>-2666.7808196535493</v>
      </c>
      <c r="AJ215" s="65">
        <f t="shared" si="51"/>
        <v>-2651.8659348814595</v>
      </c>
      <c r="AK215" s="65">
        <f t="shared" si="51"/>
        <v>-2798.387764348241</v>
      </c>
      <c r="AL215" s="65">
        <f t="shared" ref="AL215:BQ215" si="52">-MIN(AL214,$C$211*MAX(0,AL146))</f>
        <v>-2780.4870672181801</v>
      </c>
      <c r="AM215" s="65">
        <f t="shared" si="52"/>
        <v>-2932.1182143262877</v>
      </c>
      <c r="AN215" s="65">
        <f t="shared" si="52"/>
        <v>-3001.4418562162809</v>
      </c>
      <c r="AO215" s="65">
        <f t="shared" si="52"/>
        <v>-2795.9797784528364</v>
      </c>
      <c r="AP215" s="65">
        <f t="shared" si="52"/>
        <v>-3150.8567822729306</v>
      </c>
      <c r="AQ215" s="65">
        <f t="shared" si="52"/>
        <v>-3135.6294703031067</v>
      </c>
      <c r="AR215" s="65">
        <f t="shared" si="52"/>
        <v>-3313.7330330588775</v>
      </c>
      <c r="AS215" s="65">
        <f t="shared" si="52"/>
        <v>-3297.013486049314</v>
      </c>
      <c r="AT215" s="65">
        <f t="shared" si="52"/>
        <v>-3483.4562521543617</v>
      </c>
      <c r="AU215" s="65">
        <f t="shared" si="52"/>
        <v>-3571.1716016853911</v>
      </c>
      <c r="AV215" s="65">
        <f t="shared" si="52"/>
        <v>-3549.1778924333762</v>
      </c>
      <c r="AW215" s="65">
        <f t="shared" si="52"/>
        <v>-3747.9015040737072</v>
      </c>
      <c r="AX215" s="65">
        <f t="shared" si="52"/>
        <v>-3724.3818605643946</v>
      </c>
      <c r="AY215" s="65">
        <f t="shared" si="52"/>
        <v>-3932.107304423057</v>
      </c>
      <c r="AZ215" s="65">
        <f t="shared" si="52"/>
        <v>-4027.2711511617454</v>
      </c>
      <c r="BA215" s="65">
        <f t="shared" si="52"/>
        <v>-3747.486681082929</v>
      </c>
      <c r="BB215" s="65">
        <f t="shared" si="52"/>
        <v>-4212.2432776844407</v>
      </c>
      <c r="BC215" s="65">
        <f t="shared" si="52"/>
        <v>-4102.2777961978809</v>
      </c>
      <c r="BD215" s="65">
        <f t="shared" si="52"/>
        <v>-4246.5675729587083</v>
      </c>
      <c r="BE215" s="65">
        <f t="shared" si="52"/>
        <v>-4135.6817350826077</v>
      </c>
      <c r="BF215" s="65">
        <f t="shared" si="52"/>
        <v>-954.27115898461432</v>
      </c>
      <c r="BG215" s="65">
        <f t="shared" si="52"/>
        <v>0</v>
      </c>
      <c r="BH215" s="65">
        <f t="shared" si="52"/>
        <v>0</v>
      </c>
      <c r="BI215" s="65">
        <f t="shared" si="52"/>
        <v>0</v>
      </c>
      <c r="BJ215" s="65">
        <f t="shared" si="52"/>
        <v>0</v>
      </c>
      <c r="BK215" s="65">
        <f t="shared" si="52"/>
        <v>0</v>
      </c>
      <c r="BL215" s="65">
        <f t="shared" si="52"/>
        <v>0</v>
      </c>
      <c r="BM215" s="65">
        <f t="shared" si="52"/>
        <v>0</v>
      </c>
      <c r="BN215" s="65">
        <f t="shared" si="52"/>
        <v>0</v>
      </c>
    </row>
    <row r="216" spans="2:68" s="4" customFormat="1" ht="15" customHeight="1" outlineLevel="1" x14ac:dyDescent="0.2">
      <c r="B216" s="59" t="s">
        <v>74</v>
      </c>
      <c r="D216" s="52">
        <f t="shared" si="45"/>
        <v>8887796.481408909</v>
      </c>
      <c r="E216" s="23"/>
      <c r="F216" s="52">
        <f>SUM(F214:F215)</f>
        <v>300000</v>
      </c>
      <c r="G216" s="52">
        <f t="shared" ref="G216:BN216" si="53">SUM(G214:G215)</f>
        <v>301232.87671232875</v>
      </c>
      <c r="H216" s="52">
        <f t="shared" si="53"/>
        <v>302470.82004128356</v>
      </c>
      <c r="I216" s="52">
        <f t="shared" si="53"/>
        <v>303713.85080857651</v>
      </c>
      <c r="J216" s="52">
        <f t="shared" si="53"/>
        <v>304961.98992148845</v>
      </c>
      <c r="K216" s="52">
        <f t="shared" si="53"/>
        <v>306215.25837322057</v>
      </c>
      <c r="L216" s="52">
        <f t="shared" si="53"/>
        <v>307473.67724324751</v>
      </c>
      <c r="M216" s="52">
        <f t="shared" si="53"/>
        <v>308737.26769767184</v>
      </c>
      <c r="N216" s="52">
        <f t="shared" si="53"/>
        <v>310006.05098958005</v>
      </c>
      <c r="O216" s="52">
        <f t="shared" si="53"/>
        <v>311280.04845940025</v>
      </c>
      <c r="P216" s="52">
        <f t="shared" si="53"/>
        <v>312559.28153526079</v>
      </c>
      <c r="Q216" s="52">
        <f t="shared" si="53"/>
        <v>313843.77173335088</v>
      </c>
      <c r="R216" s="52">
        <f t="shared" si="53"/>
        <v>315133.54065828247</v>
      </c>
      <c r="S216" s="52">
        <f t="shared" si="53"/>
        <v>316428.6100034535</v>
      </c>
      <c r="T216" s="52">
        <f t="shared" si="53"/>
        <v>317729.00155141292</v>
      </c>
      <c r="U216" s="52">
        <f t="shared" si="53"/>
        <v>319034.73717422696</v>
      </c>
      <c r="V216" s="52">
        <f t="shared" si="53"/>
        <v>320345.83883384708</v>
      </c>
      <c r="W216" s="52">
        <f t="shared" si="53"/>
        <v>321662.32858247933</v>
      </c>
      <c r="X216" s="52">
        <f t="shared" si="53"/>
        <v>322984.22856295528</v>
      </c>
      <c r="Y216" s="52">
        <f t="shared" si="53"/>
        <v>324311.56100910442</v>
      </c>
      <c r="Z216" s="52">
        <f t="shared" si="53"/>
        <v>325644.34824612812</v>
      </c>
      <c r="AA216" s="52">
        <f t="shared" si="53"/>
        <v>326982.61269097525</v>
      </c>
      <c r="AB216" s="52">
        <f t="shared" si="53"/>
        <v>328326.376852719</v>
      </c>
      <c r="AC216" s="52">
        <f t="shared" si="53"/>
        <v>329675.66333293566</v>
      </c>
      <c r="AD216" s="52">
        <f t="shared" si="53"/>
        <v>84349.969982655253</v>
      </c>
      <c r="AE216" s="52">
        <f t="shared" si="53"/>
        <v>82352.729853074765</v>
      </c>
      <c r="AF216" s="52">
        <f t="shared" si="53"/>
        <v>80214.938895810861</v>
      </c>
      <c r="AG216" s="52">
        <f t="shared" si="53"/>
        <v>78079.985645217661</v>
      </c>
      <c r="AH216" s="52">
        <f t="shared" si="53"/>
        <v>75799.20047738518</v>
      </c>
      <c r="AI216" s="52">
        <f t="shared" si="53"/>
        <v>73443.923221337318</v>
      </c>
      <c r="AJ216" s="52">
        <f t="shared" si="53"/>
        <v>71093.881628461357</v>
      </c>
      <c r="AK216" s="52">
        <f t="shared" si="53"/>
        <v>68587.660500942409</v>
      </c>
      <c r="AL216" s="52">
        <f t="shared" si="53"/>
        <v>66089.040531673309</v>
      </c>
      <c r="AM216" s="52">
        <f t="shared" si="53"/>
        <v>63428.521114052535</v>
      </c>
      <c r="AN216" s="52">
        <f t="shared" si="53"/>
        <v>60687.744413099485</v>
      </c>
      <c r="AO216" s="52">
        <f t="shared" si="53"/>
        <v>58141.166324015554</v>
      </c>
      <c r="AP216" s="52">
        <f t="shared" si="53"/>
        <v>55229.245841704331</v>
      </c>
      <c r="AQ216" s="52">
        <f t="shared" si="53"/>
        <v>52320.585874860284</v>
      </c>
      <c r="AR216" s="52">
        <f t="shared" si="53"/>
        <v>49221.868948136442</v>
      </c>
      <c r="AS216" s="52">
        <f t="shared" si="53"/>
        <v>46127.137115298647</v>
      </c>
      <c r="AT216" s="52">
        <f t="shared" si="53"/>
        <v>42833.24444033044</v>
      </c>
      <c r="AU216" s="52">
        <f t="shared" si="53"/>
        <v>39438.099870591614</v>
      </c>
      <c r="AV216" s="52">
        <f t="shared" si="53"/>
        <v>36050.996361188067</v>
      </c>
      <c r="AW216" s="52">
        <f t="shared" si="53"/>
        <v>32451.249636680885</v>
      </c>
      <c r="AX216" s="52">
        <f t="shared" si="53"/>
        <v>28860.229075993262</v>
      </c>
      <c r="AY216" s="52">
        <f t="shared" si="53"/>
        <v>25046.725452704424</v>
      </c>
      <c r="AZ216" s="52">
        <f t="shared" si="53"/>
        <v>21122.38604997845</v>
      </c>
      <c r="BA216" s="52">
        <f t="shared" si="53"/>
        <v>17461.703695128308</v>
      </c>
      <c r="BB216" s="52">
        <f t="shared" si="53"/>
        <v>13321.220843588231</v>
      </c>
      <c r="BC216" s="52">
        <f t="shared" si="53"/>
        <v>9273.6877905831789</v>
      </c>
      <c r="BD216" s="52">
        <f t="shared" si="53"/>
        <v>5065.2312633391966</v>
      </c>
      <c r="BE216" s="52">
        <f t="shared" si="53"/>
        <v>950.36554714702379</v>
      </c>
      <c r="BF216" s="52">
        <f t="shared" si="53"/>
        <v>0</v>
      </c>
      <c r="BG216" s="52">
        <f t="shared" si="53"/>
        <v>0</v>
      </c>
      <c r="BH216" s="52">
        <f t="shared" si="53"/>
        <v>0</v>
      </c>
      <c r="BI216" s="52">
        <f t="shared" si="53"/>
        <v>0</v>
      </c>
      <c r="BJ216" s="52">
        <f t="shared" si="53"/>
        <v>0</v>
      </c>
      <c r="BK216" s="52">
        <f t="shared" si="53"/>
        <v>0</v>
      </c>
      <c r="BL216" s="52">
        <f t="shared" si="53"/>
        <v>0</v>
      </c>
      <c r="BM216" s="52">
        <f t="shared" si="53"/>
        <v>0</v>
      </c>
      <c r="BN216" s="52">
        <f t="shared" si="53"/>
        <v>0</v>
      </c>
      <c r="BP216" s="8"/>
    </row>
    <row r="217" spans="2:68" s="4" customFormat="1" ht="15" customHeight="1" outlineLevel="1" x14ac:dyDescent="0.2">
      <c r="D217" s="23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P217" s="8"/>
    </row>
    <row r="218" spans="2:68" s="4" customFormat="1" ht="15" customHeight="1" outlineLevel="1" x14ac:dyDescent="0.2">
      <c r="B218" s="58" t="s">
        <v>75</v>
      </c>
      <c r="D218" s="58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</row>
    <row r="219" spans="2:68" s="4" customFormat="1" ht="15" customHeight="1" outlineLevel="1" x14ac:dyDescent="0.2">
      <c r="B219" s="59" t="s">
        <v>73</v>
      </c>
      <c r="C219" s="96">
        <f>$H$184</f>
        <v>0.2</v>
      </c>
      <c r="D219" s="98"/>
      <c r="E219" s="23"/>
      <c r="F219" s="52">
        <f t="shared" ref="F219:AK219" si="54">($C$219+$C$211)*F228</f>
        <v>0</v>
      </c>
      <c r="G219" s="52">
        <f t="shared" si="54"/>
        <v>0</v>
      </c>
      <c r="H219" s="52">
        <f t="shared" si="54"/>
        <v>0</v>
      </c>
      <c r="I219" s="52">
        <f t="shared" si="54"/>
        <v>0</v>
      </c>
      <c r="J219" s="52">
        <f t="shared" si="54"/>
        <v>0</v>
      </c>
      <c r="K219" s="52">
        <f t="shared" si="54"/>
        <v>0</v>
      </c>
      <c r="L219" s="52">
        <f t="shared" si="54"/>
        <v>0</v>
      </c>
      <c r="M219" s="52">
        <f t="shared" si="54"/>
        <v>0</v>
      </c>
      <c r="N219" s="52">
        <f t="shared" si="54"/>
        <v>0</v>
      </c>
      <c r="O219" s="52">
        <f t="shared" si="54"/>
        <v>0</v>
      </c>
      <c r="P219" s="52">
        <f t="shared" si="54"/>
        <v>0</v>
      </c>
      <c r="Q219" s="52">
        <f t="shared" si="54"/>
        <v>0</v>
      </c>
      <c r="R219" s="52">
        <f t="shared" si="54"/>
        <v>0</v>
      </c>
      <c r="S219" s="52">
        <f t="shared" si="54"/>
        <v>0</v>
      </c>
      <c r="T219" s="52">
        <f t="shared" si="54"/>
        <v>0</v>
      </c>
      <c r="U219" s="52">
        <f t="shared" si="54"/>
        <v>0</v>
      </c>
      <c r="V219" s="52">
        <f t="shared" si="54"/>
        <v>0</v>
      </c>
      <c r="W219" s="52">
        <f t="shared" si="54"/>
        <v>0</v>
      </c>
      <c r="X219" s="52">
        <f t="shared" si="54"/>
        <v>0</v>
      </c>
      <c r="Y219" s="52">
        <f t="shared" si="54"/>
        <v>0</v>
      </c>
      <c r="Z219" s="52">
        <f t="shared" si="54"/>
        <v>0</v>
      </c>
      <c r="AA219" s="52">
        <f t="shared" si="54"/>
        <v>0</v>
      </c>
      <c r="AB219" s="52">
        <f t="shared" si="54"/>
        <v>0</v>
      </c>
      <c r="AC219" s="52">
        <f t="shared" si="54"/>
        <v>0</v>
      </c>
      <c r="AD219" s="52">
        <f t="shared" si="54"/>
        <v>6.4947495335026786E-11</v>
      </c>
      <c r="AE219" s="52">
        <f t="shared" si="54"/>
        <v>0</v>
      </c>
      <c r="AF219" s="52">
        <f t="shared" si="54"/>
        <v>0</v>
      </c>
      <c r="AG219" s="52">
        <f t="shared" si="54"/>
        <v>0</v>
      </c>
      <c r="AH219" s="52">
        <f t="shared" si="54"/>
        <v>0</v>
      </c>
      <c r="AI219" s="52">
        <f t="shared" si="54"/>
        <v>0</v>
      </c>
      <c r="AJ219" s="52">
        <f t="shared" si="54"/>
        <v>0</v>
      </c>
      <c r="AK219" s="52">
        <f t="shared" si="54"/>
        <v>0</v>
      </c>
      <c r="AL219" s="52">
        <f t="shared" ref="AL219:BN219" si="55">($C$219+$C$211)*AL228</f>
        <v>0</v>
      </c>
      <c r="AM219" s="52">
        <f t="shared" si="55"/>
        <v>1.2685057682622419E-12</v>
      </c>
      <c r="AN219" s="52">
        <f t="shared" si="55"/>
        <v>0</v>
      </c>
      <c r="AO219" s="52">
        <f t="shared" si="55"/>
        <v>0</v>
      </c>
      <c r="AP219" s="52">
        <f t="shared" si="55"/>
        <v>0</v>
      </c>
      <c r="AQ219" s="52">
        <f t="shared" si="55"/>
        <v>0</v>
      </c>
      <c r="AR219" s="52">
        <f t="shared" si="55"/>
        <v>1.0148046146097935E-12</v>
      </c>
      <c r="AS219" s="52">
        <f t="shared" si="55"/>
        <v>0</v>
      </c>
      <c r="AT219" s="52">
        <f t="shared" si="55"/>
        <v>0</v>
      </c>
      <c r="AU219" s="52">
        <f t="shared" si="55"/>
        <v>0</v>
      </c>
      <c r="AV219" s="52">
        <f t="shared" si="55"/>
        <v>0</v>
      </c>
      <c r="AW219" s="52">
        <f t="shared" si="55"/>
        <v>0</v>
      </c>
      <c r="AX219" s="52">
        <f t="shared" si="55"/>
        <v>0</v>
      </c>
      <c r="AY219" s="52">
        <f t="shared" si="55"/>
        <v>0</v>
      </c>
      <c r="AZ219" s="52">
        <f t="shared" si="55"/>
        <v>0</v>
      </c>
      <c r="BA219" s="52">
        <f t="shared" si="55"/>
        <v>1.2685057682622419E-12</v>
      </c>
      <c r="BB219" s="52">
        <f t="shared" si="55"/>
        <v>0</v>
      </c>
      <c r="BC219" s="52">
        <f t="shared" si="55"/>
        <v>0</v>
      </c>
      <c r="BD219" s="52">
        <f t="shared" si="55"/>
        <v>0</v>
      </c>
      <c r="BE219" s="52">
        <f t="shared" si="55"/>
        <v>0</v>
      </c>
      <c r="BF219" s="52">
        <f t="shared" si="55"/>
        <v>11755.057726770896</v>
      </c>
      <c r="BG219" s="52">
        <f t="shared" si="55"/>
        <v>15188.367344035471</v>
      </c>
      <c r="BH219" s="52">
        <f t="shared" si="55"/>
        <v>14791.641860061984</v>
      </c>
      <c r="BI219" s="52">
        <f t="shared" si="55"/>
        <v>15312.156926244134</v>
      </c>
      <c r="BJ219" s="52">
        <f t="shared" si="55"/>
        <v>14912.111110096615</v>
      </c>
      <c r="BK219" s="52">
        <f t="shared" si="55"/>
        <v>15436.965174147055</v>
      </c>
      <c r="BL219" s="52">
        <f t="shared" si="55"/>
        <v>15499.790585044624</v>
      </c>
      <c r="BM219" s="52">
        <f t="shared" si="55"/>
        <v>14620.451890297485</v>
      </c>
      <c r="BN219" s="52">
        <f t="shared" si="55"/>
        <v>2597717.206488763</v>
      </c>
    </row>
    <row r="220" spans="2:68" s="4" customFormat="1" ht="15" customHeight="1" outlineLevel="1" x14ac:dyDescent="0.2"/>
    <row r="221" spans="2:68" s="4" customFormat="1" ht="15" customHeight="1" outlineLevel="1" x14ac:dyDescent="0.2">
      <c r="B221" s="58" t="s">
        <v>80</v>
      </c>
      <c r="C221" s="23">
        <f>SUM(F221:BN221)</f>
        <v>2751758.9401249499</v>
      </c>
      <c r="D221" s="23">
        <f>SUM(G221:BN221)</f>
        <v>3051758.9401249499</v>
      </c>
      <c r="E221" s="23"/>
      <c r="F221" s="52">
        <f>-F211-F215+F219</f>
        <v>-300000</v>
      </c>
      <c r="G221" s="52">
        <f t="shared" ref="G221:BN221" si="56">-G211-G215+G219</f>
        <v>0</v>
      </c>
      <c r="H221" s="52">
        <f t="shared" si="56"/>
        <v>0</v>
      </c>
      <c r="I221" s="52">
        <f t="shared" si="56"/>
        <v>0</v>
      </c>
      <c r="J221" s="52">
        <f t="shared" si="56"/>
        <v>0</v>
      </c>
      <c r="K221" s="52">
        <f t="shared" si="56"/>
        <v>0</v>
      </c>
      <c r="L221" s="52">
        <f t="shared" si="56"/>
        <v>0</v>
      </c>
      <c r="M221" s="52">
        <f t="shared" si="56"/>
        <v>0</v>
      </c>
      <c r="N221" s="52">
        <f t="shared" si="56"/>
        <v>0</v>
      </c>
      <c r="O221" s="52">
        <f t="shared" si="56"/>
        <v>0</v>
      </c>
      <c r="P221" s="52">
        <f t="shared" si="56"/>
        <v>0</v>
      </c>
      <c r="Q221" s="52">
        <f t="shared" si="56"/>
        <v>0</v>
      </c>
      <c r="R221" s="52">
        <f t="shared" si="56"/>
        <v>0</v>
      </c>
      <c r="S221" s="52">
        <f t="shared" si="56"/>
        <v>0</v>
      </c>
      <c r="T221" s="52">
        <f t="shared" si="56"/>
        <v>0</v>
      </c>
      <c r="U221" s="52">
        <f t="shared" si="56"/>
        <v>0</v>
      </c>
      <c r="V221" s="52">
        <f t="shared" si="56"/>
        <v>0</v>
      </c>
      <c r="W221" s="52">
        <f t="shared" si="56"/>
        <v>0</v>
      </c>
      <c r="X221" s="52">
        <f t="shared" si="56"/>
        <v>0</v>
      </c>
      <c r="Y221" s="52">
        <f t="shared" si="56"/>
        <v>0</v>
      </c>
      <c r="Z221" s="52">
        <f t="shared" si="56"/>
        <v>0</v>
      </c>
      <c r="AA221" s="52">
        <f t="shared" si="56"/>
        <v>0</v>
      </c>
      <c r="AB221" s="52">
        <f t="shared" si="56"/>
        <v>0</v>
      </c>
      <c r="AC221" s="52">
        <f t="shared" si="56"/>
        <v>0</v>
      </c>
      <c r="AD221" s="52">
        <f t="shared" si="56"/>
        <v>246680.52484342951</v>
      </c>
      <c r="AE221" s="52">
        <f t="shared" si="56"/>
        <v>2343.8838418379751</v>
      </c>
      <c r="AF221" s="52">
        <f t="shared" si="56"/>
        <v>2476.2268333724351</v>
      </c>
      <c r="AG221" s="52">
        <f t="shared" si="56"/>
        <v>2464.6036844116043</v>
      </c>
      <c r="AH221" s="52">
        <f t="shared" si="56"/>
        <v>2601.6618211689965</v>
      </c>
      <c r="AI221" s="52">
        <f t="shared" si="56"/>
        <v>2666.7808196535493</v>
      </c>
      <c r="AJ221" s="52">
        <f t="shared" si="56"/>
        <v>2651.8659348814595</v>
      </c>
      <c r="AK221" s="52">
        <f t="shared" si="56"/>
        <v>2798.387764348241</v>
      </c>
      <c r="AL221" s="52">
        <f t="shared" si="56"/>
        <v>2780.4870672181801</v>
      </c>
      <c r="AM221" s="52">
        <f t="shared" si="56"/>
        <v>2932.118214326289</v>
      </c>
      <c r="AN221" s="52">
        <f t="shared" si="56"/>
        <v>3001.4418562162809</v>
      </c>
      <c r="AO221" s="52">
        <f t="shared" si="56"/>
        <v>2795.9797784528364</v>
      </c>
      <c r="AP221" s="52">
        <f t="shared" si="56"/>
        <v>3150.8567822729306</v>
      </c>
      <c r="AQ221" s="52">
        <f t="shared" si="56"/>
        <v>3135.6294703031067</v>
      </c>
      <c r="AR221" s="52">
        <f t="shared" si="56"/>
        <v>3313.7330330588784</v>
      </c>
      <c r="AS221" s="52">
        <f t="shared" si="56"/>
        <v>3297.013486049314</v>
      </c>
      <c r="AT221" s="52">
        <f t="shared" si="56"/>
        <v>3483.4562521543617</v>
      </c>
      <c r="AU221" s="52">
        <f t="shared" si="56"/>
        <v>3571.1716016853911</v>
      </c>
      <c r="AV221" s="52">
        <f t="shared" si="56"/>
        <v>3549.1778924333762</v>
      </c>
      <c r="AW221" s="52">
        <f t="shared" si="56"/>
        <v>3747.9015040737072</v>
      </c>
      <c r="AX221" s="52">
        <f t="shared" si="56"/>
        <v>3724.3818605643946</v>
      </c>
      <c r="AY221" s="52">
        <f t="shared" si="56"/>
        <v>3932.107304423057</v>
      </c>
      <c r="AZ221" s="52">
        <f t="shared" si="56"/>
        <v>4027.2711511617454</v>
      </c>
      <c r="BA221" s="52">
        <f t="shared" si="56"/>
        <v>3747.4866810829303</v>
      </c>
      <c r="BB221" s="52">
        <f t="shared" si="56"/>
        <v>4212.2432776844407</v>
      </c>
      <c r="BC221" s="52">
        <f t="shared" si="56"/>
        <v>4102.2777961978809</v>
      </c>
      <c r="BD221" s="52">
        <f t="shared" si="56"/>
        <v>4246.5675729587083</v>
      </c>
      <c r="BE221" s="52">
        <f t="shared" si="56"/>
        <v>4135.6817350826077</v>
      </c>
      <c r="BF221" s="52">
        <f t="shared" si="56"/>
        <v>12709.328885755511</v>
      </c>
      <c r="BG221" s="52">
        <f t="shared" si="56"/>
        <v>15188.367344035471</v>
      </c>
      <c r="BH221" s="52">
        <f t="shared" si="56"/>
        <v>14791.641860061984</v>
      </c>
      <c r="BI221" s="52">
        <f t="shared" si="56"/>
        <v>15312.156926244134</v>
      </c>
      <c r="BJ221" s="52">
        <f t="shared" si="56"/>
        <v>14912.111110096615</v>
      </c>
      <c r="BK221" s="52">
        <f t="shared" si="56"/>
        <v>15436.965174147055</v>
      </c>
      <c r="BL221" s="52">
        <f t="shared" si="56"/>
        <v>15499.790585044624</v>
      </c>
      <c r="BM221" s="52">
        <f t="shared" si="56"/>
        <v>14620.451890297485</v>
      </c>
      <c r="BN221" s="52">
        <f t="shared" si="56"/>
        <v>2597717.206488763</v>
      </c>
    </row>
    <row r="222" spans="2:68" s="4" customFormat="1" ht="15" customHeight="1" outlineLevel="1" x14ac:dyDescent="0.2"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</row>
    <row r="223" spans="2:68" s="4" customFormat="1" ht="15" customHeight="1" outlineLevel="1" x14ac:dyDescent="0.2">
      <c r="B223" s="67" t="s">
        <v>40</v>
      </c>
      <c r="C223" s="68">
        <f>+XIRR(F221:BN221,F6:BN6)</f>
        <v>0.6919285595417024</v>
      </c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</row>
    <row r="224" spans="2:68" s="4" customFormat="1" ht="15" customHeight="1" outlineLevel="1" x14ac:dyDescent="0.2">
      <c r="B224" s="67" t="s">
        <v>81</v>
      </c>
      <c r="C224" s="69">
        <f>+SUM(G221:BN221)/-F221</f>
        <v>10.1725298004165</v>
      </c>
      <c r="F224" s="61"/>
      <c r="G224" s="70">
        <f>G221/-$F$221</f>
        <v>0</v>
      </c>
      <c r="H224" s="70">
        <f t="shared" ref="H224:BN224" si="57">H221/-$F$221</f>
        <v>0</v>
      </c>
      <c r="I224" s="70">
        <f t="shared" si="57"/>
        <v>0</v>
      </c>
      <c r="J224" s="70">
        <f t="shared" si="57"/>
        <v>0</v>
      </c>
      <c r="K224" s="70">
        <f t="shared" si="57"/>
        <v>0</v>
      </c>
      <c r="L224" s="70">
        <f t="shared" si="57"/>
        <v>0</v>
      </c>
      <c r="M224" s="70">
        <f t="shared" si="57"/>
        <v>0</v>
      </c>
      <c r="N224" s="70">
        <f t="shared" si="57"/>
        <v>0</v>
      </c>
      <c r="O224" s="70">
        <f t="shared" si="57"/>
        <v>0</v>
      </c>
      <c r="P224" s="70">
        <f t="shared" si="57"/>
        <v>0</v>
      </c>
      <c r="Q224" s="70">
        <f t="shared" si="57"/>
        <v>0</v>
      </c>
      <c r="R224" s="70">
        <f t="shared" si="57"/>
        <v>0</v>
      </c>
      <c r="S224" s="70">
        <f t="shared" si="57"/>
        <v>0</v>
      </c>
      <c r="T224" s="70">
        <f t="shared" si="57"/>
        <v>0</v>
      </c>
      <c r="U224" s="70">
        <f t="shared" si="57"/>
        <v>0</v>
      </c>
      <c r="V224" s="70">
        <f t="shared" si="57"/>
        <v>0</v>
      </c>
      <c r="W224" s="70">
        <f t="shared" si="57"/>
        <v>0</v>
      </c>
      <c r="X224" s="70">
        <f t="shared" si="57"/>
        <v>0</v>
      </c>
      <c r="Y224" s="70">
        <f t="shared" si="57"/>
        <v>0</v>
      </c>
      <c r="Z224" s="70">
        <f t="shared" si="57"/>
        <v>0</v>
      </c>
      <c r="AA224" s="70">
        <f t="shared" si="57"/>
        <v>0</v>
      </c>
      <c r="AB224" s="70">
        <f t="shared" si="57"/>
        <v>0</v>
      </c>
      <c r="AC224" s="70">
        <f t="shared" si="57"/>
        <v>0</v>
      </c>
      <c r="AD224" s="70">
        <f t="shared" si="57"/>
        <v>0.82226841614476498</v>
      </c>
      <c r="AE224" s="70">
        <f t="shared" si="57"/>
        <v>7.812946139459917E-3</v>
      </c>
      <c r="AF224" s="70">
        <f t="shared" si="57"/>
        <v>8.2540894445747841E-3</v>
      </c>
      <c r="AG224" s="70">
        <f t="shared" si="57"/>
        <v>8.215345614705348E-3</v>
      </c>
      <c r="AH224" s="70">
        <f t="shared" si="57"/>
        <v>8.6722060705633226E-3</v>
      </c>
      <c r="AI224" s="70">
        <f t="shared" si="57"/>
        <v>8.8892693988451652E-3</v>
      </c>
      <c r="AJ224" s="70">
        <f t="shared" si="57"/>
        <v>8.8395531162715323E-3</v>
      </c>
      <c r="AK224" s="70">
        <f t="shared" si="57"/>
        <v>9.3279592144941362E-3</v>
      </c>
      <c r="AL224" s="70">
        <f t="shared" si="57"/>
        <v>9.2682902240606001E-3</v>
      </c>
      <c r="AM224" s="70">
        <f t="shared" si="57"/>
        <v>9.7737273810876296E-3</v>
      </c>
      <c r="AN224" s="70">
        <f t="shared" si="57"/>
        <v>1.0004806187387603E-2</v>
      </c>
      <c r="AO224" s="70">
        <f t="shared" si="57"/>
        <v>9.3199325948427874E-3</v>
      </c>
      <c r="AP224" s="70">
        <f t="shared" si="57"/>
        <v>1.0502855940909769E-2</v>
      </c>
      <c r="AQ224" s="70">
        <f t="shared" si="57"/>
        <v>1.0452098234343688E-2</v>
      </c>
      <c r="AR224" s="70">
        <f t="shared" si="57"/>
        <v>1.1045776776862928E-2</v>
      </c>
      <c r="AS224" s="70">
        <f t="shared" si="57"/>
        <v>1.0990044953497714E-2</v>
      </c>
      <c r="AT224" s="70">
        <f t="shared" si="57"/>
        <v>1.1611520840514538E-2</v>
      </c>
      <c r="AU224" s="70">
        <f t="shared" si="57"/>
        <v>1.1903905338951304E-2</v>
      </c>
      <c r="AV224" s="70">
        <f t="shared" si="57"/>
        <v>1.1830592974777921E-2</v>
      </c>
      <c r="AW224" s="70">
        <f t="shared" si="57"/>
        <v>1.2493005013579025E-2</v>
      </c>
      <c r="AX224" s="70">
        <f t="shared" si="57"/>
        <v>1.2414606201881315E-2</v>
      </c>
      <c r="AY224" s="70">
        <f t="shared" si="57"/>
        <v>1.3107024348076857E-2</v>
      </c>
      <c r="AZ224" s="70">
        <f t="shared" si="57"/>
        <v>1.3424237170539151E-2</v>
      </c>
      <c r="BA224" s="70">
        <f t="shared" si="57"/>
        <v>1.2491622270276434E-2</v>
      </c>
      <c r="BB224" s="70">
        <f t="shared" si="57"/>
        <v>1.4040810925614803E-2</v>
      </c>
      <c r="BC224" s="70">
        <f t="shared" si="57"/>
        <v>1.3674259320659602E-2</v>
      </c>
      <c r="BD224" s="70">
        <f t="shared" si="57"/>
        <v>1.4155225243195695E-2</v>
      </c>
      <c r="BE224" s="70">
        <f t="shared" si="57"/>
        <v>1.3785605783608693E-2</v>
      </c>
      <c r="BF224" s="70">
        <f t="shared" si="57"/>
        <v>4.2364429619185039E-2</v>
      </c>
      <c r="BG224" s="70">
        <f t="shared" si="57"/>
        <v>5.0627891146784905E-2</v>
      </c>
      <c r="BH224" s="70">
        <f t="shared" si="57"/>
        <v>4.9305472866873278E-2</v>
      </c>
      <c r="BI224" s="70">
        <f t="shared" si="57"/>
        <v>5.1040523087480444E-2</v>
      </c>
      <c r="BJ224" s="70">
        <f t="shared" si="57"/>
        <v>4.9707037033655387E-2</v>
      </c>
      <c r="BK224" s="70">
        <f t="shared" si="57"/>
        <v>5.1456550580490187E-2</v>
      </c>
      <c r="BL224" s="70">
        <f t="shared" si="57"/>
        <v>5.1665968616815411E-2</v>
      </c>
      <c r="BM224" s="70">
        <f t="shared" si="57"/>
        <v>4.8734839634324949E-2</v>
      </c>
      <c r="BN224" s="70">
        <f t="shared" si="57"/>
        <v>8.6590573549625436</v>
      </c>
    </row>
    <row r="225" spans="2:66" s="4" customFormat="1" ht="15" customHeight="1" outlineLevel="1" x14ac:dyDescent="0.2"/>
    <row r="226" spans="2:66" s="4" customFormat="1" ht="15" customHeight="1" outlineLevel="1" x14ac:dyDescent="0.2">
      <c r="B226" s="1" t="s">
        <v>82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2:66" s="4" customFormat="1" ht="15" customHeight="1" outlineLevel="1" x14ac:dyDescent="0.2"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</row>
    <row r="228" spans="2:66" s="4" customFormat="1" ht="15" customHeight="1" outlineLevel="1" x14ac:dyDescent="0.2">
      <c r="B228" s="99" t="s">
        <v>83</v>
      </c>
      <c r="C228" s="61"/>
      <c r="D228" s="52">
        <f>SUM(F228:BN228)</f>
        <v>9733856.8364158068</v>
      </c>
      <c r="E228" s="52"/>
      <c r="F228" s="52">
        <f>MAX(0,F146)+F195+F215</f>
        <v>0</v>
      </c>
      <c r="G228" s="52">
        <f t="shared" ref="G228:BN228" si="58">MAX(0,G146)+G195+G215</f>
        <v>0</v>
      </c>
      <c r="H228" s="52">
        <f t="shared" si="58"/>
        <v>0</v>
      </c>
      <c r="I228" s="52">
        <f t="shared" si="58"/>
        <v>0</v>
      </c>
      <c r="J228" s="52">
        <f t="shared" si="58"/>
        <v>0</v>
      </c>
      <c r="K228" s="52">
        <f t="shared" si="58"/>
        <v>0</v>
      </c>
      <c r="L228" s="52">
        <f t="shared" si="58"/>
        <v>0</v>
      </c>
      <c r="M228" s="52">
        <f t="shared" si="58"/>
        <v>0</v>
      </c>
      <c r="N228" s="52">
        <f t="shared" si="58"/>
        <v>0</v>
      </c>
      <c r="O228" s="52">
        <f t="shared" si="58"/>
        <v>0</v>
      </c>
      <c r="P228" s="52">
        <f t="shared" si="58"/>
        <v>0</v>
      </c>
      <c r="Q228" s="52">
        <f t="shared" si="58"/>
        <v>0</v>
      </c>
      <c r="R228" s="52">
        <f t="shared" si="58"/>
        <v>0</v>
      </c>
      <c r="S228" s="52">
        <f t="shared" si="58"/>
        <v>0</v>
      </c>
      <c r="T228" s="52">
        <f t="shared" si="58"/>
        <v>0</v>
      </c>
      <c r="U228" s="52">
        <f t="shared" si="58"/>
        <v>0</v>
      </c>
      <c r="V228" s="52">
        <f t="shared" si="58"/>
        <v>0</v>
      </c>
      <c r="W228" s="52">
        <f t="shared" si="58"/>
        <v>0</v>
      </c>
      <c r="X228" s="52">
        <f t="shared" si="58"/>
        <v>0</v>
      </c>
      <c r="Y228" s="52">
        <f t="shared" si="58"/>
        <v>0</v>
      </c>
      <c r="Z228" s="52">
        <f t="shared" si="58"/>
        <v>0</v>
      </c>
      <c r="AA228" s="52">
        <f t="shared" si="58"/>
        <v>0</v>
      </c>
      <c r="AB228" s="52">
        <f t="shared" si="58"/>
        <v>0</v>
      </c>
      <c r="AC228" s="52">
        <f t="shared" si="58"/>
        <v>0</v>
      </c>
      <c r="AD228" s="52">
        <f t="shared" si="58"/>
        <v>2.3283064365386963E-10</v>
      </c>
      <c r="AE228" s="52">
        <f t="shared" si="58"/>
        <v>0</v>
      </c>
      <c r="AF228" s="52">
        <f t="shared" si="58"/>
        <v>0</v>
      </c>
      <c r="AG228" s="52">
        <f t="shared" si="58"/>
        <v>0</v>
      </c>
      <c r="AH228" s="52">
        <f t="shared" si="58"/>
        <v>0</v>
      </c>
      <c r="AI228" s="52">
        <f t="shared" si="58"/>
        <v>0</v>
      </c>
      <c r="AJ228" s="52">
        <f t="shared" si="58"/>
        <v>0</v>
      </c>
      <c r="AK228" s="52">
        <f t="shared" si="58"/>
        <v>0</v>
      </c>
      <c r="AL228" s="52">
        <f t="shared" si="58"/>
        <v>0</v>
      </c>
      <c r="AM228" s="52">
        <f t="shared" si="58"/>
        <v>4.5474735088646412E-12</v>
      </c>
      <c r="AN228" s="52">
        <f t="shared" si="58"/>
        <v>0</v>
      </c>
      <c r="AO228" s="52">
        <f t="shared" si="58"/>
        <v>0</v>
      </c>
      <c r="AP228" s="52">
        <f t="shared" si="58"/>
        <v>0</v>
      </c>
      <c r="AQ228" s="52">
        <f t="shared" si="58"/>
        <v>0</v>
      </c>
      <c r="AR228" s="52">
        <f t="shared" si="58"/>
        <v>3.637978807091713E-12</v>
      </c>
      <c r="AS228" s="52">
        <f t="shared" si="58"/>
        <v>0</v>
      </c>
      <c r="AT228" s="52">
        <f t="shared" si="58"/>
        <v>0</v>
      </c>
      <c r="AU228" s="52">
        <f t="shared" si="58"/>
        <v>0</v>
      </c>
      <c r="AV228" s="52">
        <f t="shared" si="58"/>
        <v>0</v>
      </c>
      <c r="AW228" s="52">
        <f t="shared" si="58"/>
        <v>0</v>
      </c>
      <c r="AX228" s="52">
        <f t="shared" si="58"/>
        <v>0</v>
      </c>
      <c r="AY228" s="52">
        <f t="shared" si="58"/>
        <v>0</v>
      </c>
      <c r="AZ228" s="52">
        <f t="shared" si="58"/>
        <v>0</v>
      </c>
      <c r="BA228" s="52">
        <f t="shared" si="58"/>
        <v>4.5474735088646412E-12</v>
      </c>
      <c r="BB228" s="52">
        <f t="shared" si="58"/>
        <v>0</v>
      </c>
      <c r="BC228" s="52">
        <f t="shared" si="58"/>
        <v>0</v>
      </c>
      <c r="BD228" s="52">
        <f t="shared" si="58"/>
        <v>0</v>
      </c>
      <c r="BE228" s="52">
        <f t="shared" si="58"/>
        <v>0</v>
      </c>
      <c r="BF228" s="52">
        <f t="shared" si="58"/>
        <v>42140.772982763592</v>
      </c>
      <c r="BG228" s="52">
        <f t="shared" si="58"/>
        <v>54448.86406352339</v>
      </c>
      <c r="BH228" s="52">
        <f t="shared" si="58"/>
        <v>53026.64063041089</v>
      </c>
      <c r="BI228" s="52">
        <f t="shared" si="58"/>
        <v>54892.638037478973</v>
      </c>
      <c r="BJ228" s="52">
        <f t="shared" si="58"/>
        <v>53458.511526761453</v>
      </c>
      <c r="BK228" s="52">
        <f t="shared" si="58"/>
        <v>55340.06383184794</v>
      </c>
      <c r="BL228" s="52">
        <f t="shared" si="58"/>
        <v>55565.287002990168</v>
      </c>
      <c r="BM228" s="52">
        <f t="shared" si="58"/>
        <v>52412.94073880231</v>
      </c>
      <c r="BN228" s="52">
        <f t="shared" si="58"/>
        <v>9312571.117601227</v>
      </c>
    </row>
    <row r="229" spans="2:66" ht="15" customHeight="1" outlineLevel="1" x14ac:dyDescent="0.2"/>
    <row r="230" spans="2:66" ht="15" customHeight="1" outlineLevel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Nicolas Fermin Cota</dc:creator>
  <cp:lastModifiedBy>Rafael Nicolas Fermin Cota</cp:lastModifiedBy>
  <dcterms:created xsi:type="dcterms:W3CDTF">2020-09-11T19:47:26Z</dcterms:created>
  <dcterms:modified xsi:type="dcterms:W3CDTF">2020-09-11T21:28:04Z</dcterms:modified>
</cp:coreProperties>
</file>